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theme/themeOverride1.xml" ContentType="application/vnd.openxmlformats-officedocument.themeOverride+xml"/>
  <Override PartName="/xl/charts/chart2.xml" ContentType="application/vnd.openxmlformats-officedocument.drawingml.chart+xml"/>
  <Override PartName="/xl/theme/themeOverride2.xml" ContentType="application/vnd.openxmlformats-officedocument.themeOverride+xml"/>
  <Override PartName="/xl/charts/chart3.xml" ContentType="application/vnd.openxmlformats-officedocument.drawingml.chart+xml"/>
  <Override PartName="/xl/theme/themeOverride3.xml" ContentType="application/vnd.openxmlformats-officedocument.themeOverride+xml"/>
  <Override PartName="/xl/charts/chart4.xml" ContentType="application/vnd.openxmlformats-officedocument.drawingml.chart+xml"/>
  <Override PartName="/xl/theme/themeOverride4.xml" ContentType="application/vnd.openxmlformats-officedocument.themeOverride+xml"/>
  <Override PartName="/xl/charts/chart5.xml" ContentType="application/vnd.openxmlformats-officedocument.drawingml.chart+xml"/>
  <Override PartName="/xl/theme/themeOverride5.xml" ContentType="application/vnd.openxmlformats-officedocument.themeOverride+xml"/>
  <Override PartName="/xl/charts/chart6.xml" ContentType="application/vnd.openxmlformats-officedocument.drawingml.chart+xml"/>
  <Override PartName="/xl/theme/themeOverride6.xml" ContentType="application/vnd.openxmlformats-officedocument.themeOverride+xml"/>
  <Override PartName="/xl/drawings/drawing2.xml" ContentType="application/vnd.openxmlformats-officedocument.drawing+xml"/>
  <Override PartName="/xl/charts/chart7.xml" ContentType="application/vnd.openxmlformats-officedocument.drawingml.chart+xml"/>
  <Override PartName="/xl/charts/style1.xml" ContentType="application/vnd.ms-office.chartstyle+xml"/>
  <Override PartName="/xl/charts/colors1.xml" ContentType="application/vnd.ms-office.chartcolorstyle+xml"/>
  <Override PartName="/xl/charts/chart8.xml" ContentType="application/vnd.openxmlformats-officedocument.drawingml.chart+xml"/>
  <Override PartName="/xl/charts/style2.xml" ContentType="application/vnd.ms-office.chartstyle+xml"/>
  <Override PartName="/xl/charts/colors2.xml" ContentType="application/vnd.ms-office.chartcolorstyle+xml"/>
  <Override PartName="/xl/charts/chart9.xml" ContentType="application/vnd.openxmlformats-officedocument.drawingml.chart+xml"/>
  <Override PartName="/xl/charts/style3.xml" ContentType="application/vnd.ms-office.chartstyle+xml"/>
  <Override PartName="/xl/charts/colors3.xml" ContentType="application/vnd.ms-office.chartcolorstyle+xml"/>
  <Override PartName="/xl/charts/chart10.xml" ContentType="application/vnd.openxmlformats-officedocument.drawingml.chart+xml"/>
  <Override PartName="/xl/charts/style4.xml" ContentType="application/vnd.ms-office.chartstyle+xml"/>
  <Override PartName="/xl/charts/colors4.xml" ContentType="application/vnd.ms-office.chartcolorstyle+xml"/>
  <Override PartName="/xl/charts/chart11.xml" ContentType="application/vnd.openxmlformats-officedocument.drawingml.chart+xml"/>
  <Override PartName="/xl/charts/style5.xml" ContentType="application/vnd.ms-office.chartstyle+xml"/>
  <Override PartName="/xl/charts/colors5.xml" ContentType="application/vnd.ms-office.chartcolorstyle+xml"/>
  <Override PartName="/xl/charts/chart12.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4"/>
  <workbookPr/>
  <mc:AlternateContent xmlns:mc="http://schemas.openxmlformats.org/markup-compatibility/2006">
    <mc:Choice Requires="x15">
      <x15ac:absPath xmlns:x15ac="http://schemas.microsoft.com/office/spreadsheetml/2010/11/ac" url="https://ejprod-my.sharepoint.com/personal/p219234_edwardjones_com/Documents/Documents/"/>
    </mc:Choice>
  </mc:AlternateContent>
  <xr:revisionPtr revIDLastSave="172" documentId="8_{76D08A44-3D73-445A-907A-4560B4CEC813}" xr6:coauthVersionLast="47" xr6:coauthVersionMax="47" xr10:uidLastSave="{76DDFB39-56E6-45B1-8010-3D002D2087D9}"/>
  <bookViews>
    <workbookView xWindow="-120" yWindow="-16320" windowWidth="29040" windowHeight="15990" firstSheet="8" activeTab="8" xr2:uid="{5004D1C4-6DDE-4782-9EF0-5B159E10BFE1}"/>
  </bookViews>
  <sheets>
    <sheet name="DEV-CLONE-METRICS" sheetId="17" r:id="rId1"/>
    <sheet name="Summary Detail" sheetId="3" r:id="rId2"/>
    <sheet name="Saturday" sheetId="2" r:id="rId3"/>
    <sheet name="Sunday" sheetId="16" r:id="rId4"/>
    <sheet name="Monday" sheetId="14" r:id="rId5"/>
    <sheet name="Tuesday" sheetId="15" r:id="rId6"/>
    <sheet name="Wednesday" sheetId="12" r:id="rId7"/>
    <sheet name="Thursday" sheetId="13" r:id="rId8"/>
    <sheet name="Friday" sheetId="11" r:id="rId9"/>
    <sheet name="Sheet4" sheetId="5" state="hidden"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J25" i="3" l="1"/>
  <c r="M25" i="3" s="1"/>
  <c r="J24" i="3"/>
  <c r="M24" i="3" s="1"/>
  <c r="J23" i="3"/>
  <c r="M23" i="3" s="1"/>
  <c r="D25" i="3"/>
  <c r="G25" i="3" s="1"/>
  <c r="D24" i="3"/>
  <c r="G24" i="3" s="1"/>
  <c r="D29" i="3"/>
  <c r="D30" i="3"/>
  <c r="D31" i="3"/>
  <c r="D33" i="3"/>
  <c r="D34" i="3"/>
  <c r="D35" i="3"/>
  <c r="D23" i="3"/>
  <c r="G23" i="3" s="1"/>
  <c r="B40" i="11" l="1"/>
  <c r="B38" i="11"/>
  <c r="B35" i="11"/>
  <c r="B33" i="11"/>
  <c r="F32" i="11"/>
  <c r="F26" i="11"/>
  <c r="B26" i="11"/>
  <c r="J20" i="11"/>
  <c r="F41" i="11" s="1"/>
  <c r="I20" i="11"/>
  <c r="B41" i="11" s="1"/>
  <c r="J19" i="11"/>
  <c r="F40" i="11" s="1"/>
  <c r="I19" i="11"/>
  <c r="J18" i="11"/>
  <c r="F39" i="11" s="1"/>
  <c r="I18" i="11"/>
  <c r="B39" i="11" s="1"/>
  <c r="J17" i="11"/>
  <c r="F38" i="11" s="1"/>
  <c r="I17" i="11"/>
  <c r="J16" i="11"/>
  <c r="F37" i="11" s="1"/>
  <c r="I16" i="11"/>
  <c r="B37" i="11" s="1"/>
  <c r="J14" i="11"/>
  <c r="F35" i="11" s="1"/>
  <c r="I14" i="11"/>
  <c r="J13" i="11"/>
  <c r="F34" i="11" s="1"/>
  <c r="I13" i="11"/>
  <c r="B34" i="11" s="1"/>
  <c r="J12" i="11"/>
  <c r="F33" i="11" s="1"/>
  <c r="I12" i="11"/>
  <c r="J11" i="11"/>
  <c r="I11" i="11"/>
  <c r="B32" i="11" s="1"/>
  <c r="J10" i="11"/>
  <c r="F31" i="11" s="1"/>
  <c r="I10" i="11"/>
  <c r="B31" i="11" s="1"/>
  <c r="J8" i="11"/>
  <c r="F29" i="11" s="1"/>
  <c r="I8" i="11"/>
  <c r="B29" i="11" s="1"/>
  <c r="J7" i="11"/>
  <c r="F28" i="11" s="1"/>
  <c r="I7" i="11"/>
  <c r="B28" i="11" s="1"/>
  <c r="J6" i="11"/>
  <c r="F27" i="11" s="1"/>
  <c r="I6" i="11"/>
  <c r="B27" i="11" s="1"/>
  <c r="J5" i="11"/>
  <c r="I5" i="11"/>
  <c r="J4" i="11"/>
  <c r="F25" i="11" s="1"/>
  <c r="I4" i="11"/>
  <c r="B25" i="11" s="1"/>
  <c r="F41" i="13"/>
  <c r="G41" i="13" s="1"/>
  <c r="I41" i="13" s="1"/>
  <c r="B41" i="13"/>
  <c r="C41" i="13" s="1"/>
  <c r="E41" i="13" s="1"/>
  <c r="B39" i="13"/>
  <c r="C39" i="13" s="1"/>
  <c r="E39" i="13" s="1"/>
  <c r="F35" i="13"/>
  <c r="G35" i="13" s="1"/>
  <c r="I35" i="13" s="1"/>
  <c r="F32" i="13"/>
  <c r="G32" i="13" s="1"/>
  <c r="I32" i="13" s="1"/>
  <c r="B32" i="13"/>
  <c r="C32" i="13" s="1"/>
  <c r="E32" i="13" s="1"/>
  <c r="F29" i="13"/>
  <c r="G29" i="13" s="1"/>
  <c r="I29" i="13" s="1"/>
  <c r="B29" i="13"/>
  <c r="C29" i="13" s="1"/>
  <c r="E29" i="13" s="1"/>
  <c r="F28" i="13"/>
  <c r="G28" i="13" s="1"/>
  <c r="I28" i="13" s="1"/>
  <c r="J20" i="13"/>
  <c r="I20" i="13"/>
  <c r="J19" i="13"/>
  <c r="F40" i="13" s="1"/>
  <c r="G40" i="13" s="1"/>
  <c r="I40" i="13" s="1"/>
  <c r="I19" i="13"/>
  <c r="B40" i="13" s="1"/>
  <c r="J18" i="13"/>
  <c r="F39" i="13" s="1"/>
  <c r="G39" i="13" s="1"/>
  <c r="I39" i="13" s="1"/>
  <c r="I18" i="13"/>
  <c r="J17" i="13"/>
  <c r="F38" i="13" s="1"/>
  <c r="G38" i="13" s="1"/>
  <c r="I38" i="13" s="1"/>
  <c r="I17" i="13"/>
  <c r="B38" i="13" s="1"/>
  <c r="J16" i="13"/>
  <c r="F37" i="13" s="1"/>
  <c r="G37" i="13" s="1"/>
  <c r="I37" i="13" s="1"/>
  <c r="I16" i="13"/>
  <c r="B37" i="13" s="1"/>
  <c r="C37" i="13" s="1"/>
  <c r="E37" i="13" s="1"/>
  <c r="J14" i="13"/>
  <c r="I14" i="13"/>
  <c r="B35" i="13" s="1"/>
  <c r="J13" i="13"/>
  <c r="F34" i="13" s="1"/>
  <c r="G34" i="13" s="1"/>
  <c r="I34" i="13" s="1"/>
  <c r="I13" i="13"/>
  <c r="B34" i="13" s="1"/>
  <c r="C34" i="13" s="1"/>
  <c r="E34" i="13" s="1"/>
  <c r="J12" i="13"/>
  <c r="F33" i="13" s="1"/>
  <c r="G33" i="13" s="1"/>
  <c r="I33" i="13" s="1"/>
  <c r="I12" i="13"/>
  <c r="B33" i="13" s="1"/>
  <c r="J11" i="13"/>
  <c r="I11" i="13"/>
  <c r="J10" i="13"/>
  <c r="F31" i="13" s="1"/>
  <c r="G31" i="13" s="1"/>
  <c r="I31" i="13" s="1"/>
  <c r="I10" i="13"/>
  <c r="B31" i="13" s="1"/>
  <c r="J8" i="13"/>
  <c r="I8" i="13"/>
  <c r="J7" i="13"/>
  <c r="I7" i="13"/>
  <c r="B28" i="13" s="1"/>
  <c r="J6" i="13"/>
  <c r="F27" i="13" s="1"/>
  <c r="G27" i="13" s="1"/>
  <c r="I27" i="13" s="1"/>
  <c r="I6" i="13"/>
  <c r="B27" i="13" s="1"/>
  <c r="C27" i="13" s="1"/>
  <c r="E27" i="13" s="1"/>
  <c r="J5" i="13"/>
  <c r="F26" i="13" s="1"/>
  <c r="G26" i="13" s="1"/>
  <c r="I26" i="13" s="1"/>
  <c r="I5" i="13"/>
  <c r="B26" i="13" s="1"/>
  <c r="J4" i="13"/>
  <c r="F25" i="13" s="1"/>
  <c r="G25" i="13" s="1"/>
  <c r="I25" i="13" s="1"/>
  <c r="I4" i="13"/>
  <c r="B25" i="13" s="1"/>
  <c r="C25" i="13" s="1"/>
  <c r="E25" i="13" s="1"/>
  <c r="B41" i="12"/>
  <c r="C41" i="12" s="1"/>
  <c r="E41" i="12" s="1"/>
  <c r="B39" i="12"/>
  <c r="C39" i="12" s="1"/>
  <c r="E39" i="12" s="1"/>
  <c r="B38" i="12"/>
  <c r="C38" i="12" s="1"/>
  <c r="E38" i="12" s="1"/>
  <c r="B37" i="12"/>
  <c r="C37" i="12" s="1"/>
  <c r="E37" i="12" s="1"/>
  <c r="F34" i="12"/>
  <c r="G34" i="12" s="1"/>
  <c r="I34" i="12" s="1"/>
  <c r="F32" i="12"/>
  <c r="G32" i="12" s="1"/>
  <c r="I32" i="12" s="1"/>
  <c r="B32" i="12"/>
  <c r="C32" i="12" s="1"/>
  <c r="E32" i="12" s="1"/>
  <c r="F29" i="12"/>
  <c r="G29" i="12" s="1"/>
  <c r="I29" i="12" s="1"/>
  <c r="J20" i="12"/>
  <c r="F41" i="12" s="1"/>
  <c r="G41" i="12" s="1"/>
  <c r="I41" i="12" s="1"/>
  <c r="I20" i="12"/>
  <c r="J19" i="12"/>
  <c r="F40" i="12" s="1"/>
  <c r="I19" i="12"/>
  <c r="B40" i="12" s="1"/>
  <c r="C40" i="12" s="1"/>
  <c r="E40" i="12" s="1"/>
  <c r="J18" i="12"/>
  <c r="F39" i="12" s="1"/>
  <c r="G39" i="12" s="1"/>
  <c r="I39" i="12" s="1"/>
  <c r="I18" i="12"/>
  <c r="J17" i="12"/>
  <c r="F38" i="12" s="1"/>
  <c r="I17" i="12"/>
  <c r="J16" i="12"/>
  <c r="F37" i="12" s="1"/>
  <c r="G37" i="12" s="1"/>
  <c r="I37" i="12" s="1"/>
  <c r="I16" i="12"/>
  <c r="J14" i="12"/>
  <c r="F35" i="12" s="1"/>
  <c r="I14" i="12"/>
  <c r="B35" i="12" s="1"/>
  <c r="C35" i="12" s="1"/>
  <c r="E35" i="12" s="1"/>
  <c r="J13" i="12"/>
  <c r="I13" i="12"/>
  <c r="B34" i="12" s="1"/>
  <c r="C34" i="12" s="1"/>
  <c r="E34" i="12" s="1"/>
  <c r="J12" i="12"/>
  <c r="F33" i="12" s="1"/>
  <c r="I12" i="12"/>
  <c r="B33" i="12" s="1"/>
  <c r="C33" i="12" s="1"/>
  <c r="E33" i="12" s="1"/>
  <c r="J11" i="12"/>
  <c r="I11" i="12"/>
  <c r="J10" i="12"/>
  <c r="F31" i="12" s="1"/>
  <c r="I10" i="12"/>
  <c r="B31" i="12" s="1"/>
  <c r="C31" i="12" s="1"/>
  <c r="E31" i="12" s="1"/>
  <c r="J8" i="12"/>
  <c r="I8" i="12"/>
  <c r="B29" i="12" s="1"/>
  <c r="C29" i="12" s="1"/>
  <c r="E29" i="12" s="1"/>
  <c r="J7" i="12"/>
  <c r="F28" i="12" s="1"/>
  <c r="I7" i="12"/>
  <c r="B28" i="12" s="1"/>
  <c r="C28" i="12" s="1"/>
  <c r="E28" i="12" s="1"/>
  <c r="J6" i="12"/>
  <c r="F27" i="12" s="1"/>
  <c r="I6" i="12"/>
  <c r="B27" i="12" s="1"/>
  <c r="J5" i="12"/>
  <c r="F26" i="12" s="1"/>
  <c r="I5" i="12"/>
  <c r="B26" i="12" s="1"/>
  <c r="J4" i="12"/>
  <c r="F25" i="12" s="1"/>
  <c r="I4" i="12"/>
  <c r="B25" i="12" s="1"/>
  <c r="J20" i="15"/>
  <c r="F41" i="15" s="1"/>
  <c r="I20" i="15"/>
  <c r="B41" i="15" s="1"/>
  <c r="J19" i="15"/>
  <c r="F40" i="15" s="1"/>
  <c r="I19" i="15"/>
  <c r="B40" i="15" s="1"/>
  <c r="J18" i="15"/>
  <c r="F39" i="15" s="1"/>
  <c r="I18" i="15"/>
  <c r="B39" i="15" s="1"/>
  <c r="J17" i="15"/>
  <c r="F38" i="15" s="1"/>
  <c r="I17" i="15"/>
  <c r="B38" i="15" s="1"/>
  <c r="J16" i="15"/>
  <c r="F37" i="15" s="1"/>
  <c r="I16" i="15"/>
  <c r="B37" i="15" s="1"/>
  <c r="J14" i="15"/>
  <c r="F35" i="15" s="1"/>
  <c r="I14" i="15"/>
  <c r="B35" i="15" s="1"/>
  <c r="J13" i="15"/>
  <c r="F34" i="15" s="1"/>
  <c r="I13" i="15"/>
  <c r="B34" i="15" s="1"/>
  <c r="J12" i="15"/>
  <c r="F33" i="15" s="1"/>
  <c r="I12" i="15"/>
  <c r="B33" i="15" s="1"/>
  <c r="J11" i="15"/>
  <c r="F32" i="15" s="1"/>
  <c r="I11" i="15"/>
  <c r="B32" i="15" s="1"/>
  <c r="J10" i="15"/>
  <c r="F31" i="15" s="1"/>
  <c r="I10" i="15"/>
  <c r="B31" i="15" s="1"/>
  <c r="J8" i="15"/>
  <c r="F29" i="15" s="1"/>
  <c r="I8" i="15"/>
  <c r="B29" i="15" s="1"/>
  <c r="J7" i="15"/>
  <c r="F28" i="15" s="1"/>
  <c r="I7" i="15"/>
  <c r="B28" i="15" s="1"/>
  <c r="J6" i="15"/>
  <c r="F27" i="15" s="1"/>
  <c r="I6" i="15"/>
  <c r="B27" i="15" s="1"/>
  <c r="J5" i="15"/>
  <c r="F26" i="15" s="1"/>
  <c r="I5" i="15"/>
  <c r="B26" i="15" s="1"/>
  <c r="J4" i="15"/>
  <c r="F25" i="15" s="1"/>
  <c r="I4" i="15"/>
  <c r="B25" i="15" s="1"/>
  <c r="G38" i="14"/>
  <c r="I38" i="14" s="1"/>
  <c r="G34" i="14"/>
  <c r="I34" i="14" s="1"/>
  <c r="G33" i="14"/>
  <c r="I33" i="14" s="1"/>
  <c r="G28" i="14"/>
  <c r="I28" i="14" s="1"/>
  <c r="G25" i="14"/>
  <c r="I25" i="14" s="1"/>
  <c r="J20" i="14"/>
  <c r="F41" i="14" s="1"/>
  <c r="I20" i="14"/>
  <c r="B41" i="14" s="1"/>
  <c r="J19" i="14"/>
  <c r="F40" i="14" s="1"/>
  <c r="G40" i="14" s="1"/>
  <c r="I40" i="14" s="1"/>
  <c r="I19" i="14"/>
  <c r="B40" i="14" s="1"/>
  <c r="J18" i="14"/>
  <c r="F39" i="14" s="1"/>
  <c r="I18" i="14"/>
  <c r="B39" i="14" s="1"/>
  <c r="J17" i="14"/>
  <c r="F38" i="14" s="1"/>
  <c r="I17" i="14"/>
  <c r="B38" i="14" s="1"/>
  <c r="J16" i="14"/>
  <c r="F37" i="14" s="1"/>
  <c r="I16" i="14"/>
  <c r="B37" i="14" s="1"/>
  <c r="J14" i="14"/>
  <c r="F35" i="14" s="1"/>
  <c r="G35" i="14" s="1"/>
  <c r="I35" i="14" s="1"/>
  <c r="I14" i="14"/>
  <c r="B35" i="14" s="1"/>
  <c r="J13" i="14"/>
  <c r="F34" i="14" s="1"/>
  <c r="I13" i="14"/>
  <c r="B34" i="14" s="1"/>
  <c r="J12" i="14"/>
  <c r="F33" i="14" s="1"/>
  <c r="I12" i="14"/>
  <c r="B33" i="14" s="1"/>
  <c r="J11" i="14"/>
  <c r="F32" i="14" s="1"/>
  <c r="I11" i="14"/>
  <c r="B32" i="14" s="1"/>
  <c r="J10" i="14"/>
  <c r="F31" i="14" s="1"/>
  <c r="G31" i="14" s="1"/>
  <c r="I31" i="14" s="1"/>
  <c r="I10" i="14"/>
  <c r="B31" i="14" s="1"/>
  <c r="J8" i="14"/>
  <c r="F29" i="14" s="1"/>
  <c r="G29" i="14" s="1"/>
  <c r="I29" i="14" s="1"/>
  <c r="I8" i="14"/>
  <c r="B29" i="14" s="1"/>
  <c r="J7" i="14"/>
  <c r="F28" i="14" s="1"/>
  <c r="I7" i="14"/>
  <c r="B28" i="14" s="1"/>
  <c r="J6" i="14"/>
  <c r="F27" i="14" s="1"/>
  <c r="I6" i="14"/>
  <c r="B27" i="14" s="1"/>
  <c r="J5" i="14"/>
  <c r="F26" i="14" s="1"/>
  <c r="G26" i="14" s="1"/>
  <c r="I26" i="14" s="1"/>
  <c r="I5" i="14"/>
  <c r="B26" i="14" s="1"/>
  <c r="J4" i="14"/>
  <c r="F25" i="14" s="1"/>
  <c r="I4" i="14"/>
  <c r="B25" i="14" s="1"/>
  <c r="B38" i="16"/>
  <c r="B35" i="16"/>
  <c r="B26" i="16"/>
  <c r="I20" i="16"/>
  <c r="B41" i="16" s="1"/>
  <c r="I19" i="16"/>
  <c r="B40" i="16" s="1"/>
  <c r="I18" i="16"/>
  <c r="B39" i="16" s="1"/>
  <c r="I17" i="16"/>
  <c r="I16" i="16"/>
  <c r="B37" i="16" s="1"/>
  <c r="I25" i="3" s="1"/>
  <c r="L25" i="3" s="1"/>
  <c r="I14" i="16"/>
  <c r="I13" i="16"/>
  <c r="B34" i="16" s="1"/>
  <c r="I12" i="16"/>
  <c r="B33" i="16" s="1"/>
  <c r="I11" i="16"/>
  <c r="B32" i="16" s="1"/>
  <c r="I10" i="16"/>
  <c r="B31" i="16" s="1"/>
  <c r="I8" i="16"/>
  <c r="B29" i="16" s="1"/>
  <c r="I7" i="16"/>
  <c r="B28" i="16" s="1"/>
  <c r="I6" i="16"/>
  <c r="B27" i="16" s="1"/>
  <c r="I5" i="16"/>
  <c r="I4" i="16"/>
  <c r="B25" i="16" s="1"/>
  <c r="I20" i="2"/>
  <c r="B41" i="2" s="1"/>
  <c r="I19" i="2"/>
  <c r="B40" i="2" s="1"/>
  <c r="I18" i="2"/>
  <c r="B39" i="2" s="1"/>
  <c r="I17" i="2"/>
  <c r="B38" i="2" s="1"/>
  <c r="I16" i="2"/>
  <c r="B37" i="2" s="1"/>
  <c r="I14" i="2"/>
  <c r="B35" i="2" s="1"/>
  <c r="I13" i="2"/>
  <c r="B34" i="2" s="1"/>
  <c r="I12" i="2"/>
  <c r="B33" i="2" s="1"/>
  <c r="I11" i="2"/>
  <c r="B32" i="2" s="1"/>
  <c r="I10" i="2"/>
  <c r="B31" i="2" s="1"/>
  <c r="I8" i="2"/>
  <c r="B29" i="2" s="1"/>
  <c r="I7" i="2"/>
  <c r="B28" i="2" s="1"/>
  <c r="I6" i="2"/>
  <c r="B27" i="2" s="1"/>
  <c r="I5" i="2"/>
  <c r="B26" i="2" s="1"/>
  <c r="I4" i="2"/>
  <c r="B25" i="2" s="1"/>
  <c r="H39" i="3"/>
  <c r="J39" i="3" s="1"/>
  <c r="D39" i="3"/>
  <c r="F39" i="3" s="1"/>
  <c r="H38" i="3"/>
  <c r="I38" i="3" s="1"/>
  <c r="F38" i="3"/>
  <c r="E38" i="3"/>
  <c r="D38" i="3"/>
  <c r="J37" i="3"/>
  <c r="H37" i="3"/>
  <c r="I37" i="3" s="1"/>
  <c r="D37" i="3"/>
  <c r="F37" i="3" s="1"/>
  <c r="H35" i="3"/>
  <c r="I35" i="3" s="1"/>
  <c r="F35" i="3"/>
  <c r="E35" i="3"/>
  <c r="H34" i="3"/>
  <c r="J34" i="3" s="1"/>
  <c r="F34" i="3"/>
  <c r="H33" i="3"/>
  <c r="I33" i="3" s="1"/>
  <c r="F33" i="3"/>
  <c r="E33" i="3"/>
  <c r="J31" i="3"/>
  <c r="H31" i="3"/>
  <c r="I31" i="3" s="1"/>
  <c r="F31" i="3"/>
  <c r="H30" i="3"/>
  <c r="I30" i="3" s="1"/>
  <c r="F30" i="3"/>
  <c r="E30" i="3"/>
  <c r="H29" i="3"/>
  <c r="J29" i="3" s="1"/>
  <c r="F29" i="3"/>
  <c r="B15" i="3"/>
  <c r="B9" i="3"/>
  <c r="B3" i="3"/>
  <c r="I23" i="3" l="1"/>
  <c r="L23" i="3" s="1"/>
  <c r="C23" i="3"/>
  <c r="F23" i="3" s="1"/>
  <c r="C25" i="3"/>
  <c r="F25" i="3" s="1"/>
  <c r="C24" i="3"/>
  <c r="F24" i="3" s="1"/>
  <c r="I24" i="3"/>
  <c r="L24" i="3" s="1"/>
  <c r="H37" i="14"/>
  <c r="G27" i="14"/>
  <c r="I27" i="14" s="1"/>
  <c r="G37" i="14"/>
  <c r="I37" i="14" s="1"/>
  <c r="H39" i="14"/>
  <c r="H25" i="14"/>
  <c r="H34" i="14"/>
  <c r="G39" i="14"/>
  <c r="I39" i="14" s="1"/>
  <c r="H29" i="14"/>
  <c r="B7" i="3"/>
  <c r="H32" i="14"/>
  <c r="G32" i="14"/>
  <c r="I32" i="14" s="1"/>
  <c r="G41" i="14"/>
  <c r="I41" i="14" s="1"/>
  <c r="C37" i="16"/>
  <c r="E37" i="16" s="1"/>
  <c r="C27" i="16"/>
  <c r="E27" i="16" s="1"/>
  <c r="C41" i="16"/>
  <c r="E41" i="16" s="1"/>
  <c r="C7" i="3"/>
  <c r="E7" i="3" s="1"/>
  <c r="C29" i="16"/>
  <c r="E29" i="16" s="1"/>
  <c r="C34" i="16"/>
  <c r="E34" i="16" s="1"/>
  <c r="C39" i="16"/>
  <c r="E39" i="16" s="1"/>
  <c r="C32" i="16"/>
  <c r="E32" i="16" s="1"/>
  <c r="D27" i="12"/>
  <c r="C27" i="12"/>
  <c r="E27" i="12" s="1"/>
  <c r="I29" i="3"/>
  <c r="E31" i="3"/>
  <c r="J33" i="3"/>
  <c r="I34" i="3"/>
  <c r="E37" i="3"/>
  <c r="J38" i="3"/>
  <c r="I39" i="3"/>
  <c r="H26" i="14"/>
  <c r="H28" i="14"/>
  <c r="H31" i="14"/>
  <c r="H33" i="14"/>
  <c r="H35" i="14"/>
  <c r="H38" i="14"/>
  <c r="H40" i="14"/>
  <c r="H26" i="15"/>
  <c r="G26" i="15"/>
  <c r="I26" i="15" s="1"/>
  <c r="G28" i="15"/>
  <c r="I28" i="15" s="1"/>
  <c r="G31" i="15"/>
  <c r="I31" i="15" s="1"/>
  <c r="G33" i="15"/>
  <c r="I33" i="15" s="1"/>
  <c r="G35" i="15"/>
  <c r="I35" i="15" s="1"/>
  <c r="G38" i="15"/>
  <c r="I38" i="15" s="1"/>
  <c r="H40" i="15"/>
  <c r="G40" i="15"/>
  <c r="I40" i="15" s="1"/>
  <c r="G25" i="12"/>
  <c r="I25" i="12" s="1"/>
  <c r="H27" i="12"/>
  <c r="G27" i="12"/>
  <c r="I27" i="12" s="1"/>
  <c r="C25" i="11"/>
  <c r="E25" i="11" s="1"/>
  <c r="C27" i="11"/>
  <c r="E27" i="11" s="1"/>
  <c r="C29" i="11"/>
  <c r="E29" i="11" s="1"/>
  <c r="C32" i="11"/>
  <c r="E32" i="11" s="1"/>
  <c r="C34" i="11"/>
  <c r="E34" i="11" s="1"/>
  <c r="C26" i="15"/>
  <c r="E26" i="15" s="1"/>
  <c r="C33" i="15"/>
  <c r="E33" i="15" s="1"/>
  <c r="C35" i="15"/>
  <c r="E35" i="15" s="1"/>
  <c r="C40" i="15"/>
  <c r="E40" i="15" s="1"/>
  <c r="B4" i="3"/>
  <c r="B11" i="3"/>
  <c r="B13" i="3"/>
  <c r="B14" i="3"/>
  <c r="C25" i="16"/>
  <c r="E25" i="16" s="1"/>
  <c r="C25" i="14"/>
  <c r="E25" i="14" s="1"/>
  <c r="C26" i="14"/>
  <c r="E26" i="14" s="1"/>
  <c r="C27" i="14"/>
  <c r="E27" i="14" s="1"/>
  <c r="C28" i="14"/>
  <c r="E28" i="14" s="1"/>
  <c r="C29" i="14"/>
  <c r="E29" i="14" s="1"/>
  <c r="C31" i="14"/>
  <c r="E31" i="14" s="1"/>
  <c r="C32" i="14"/>
  <c r="E32" i="14" s="1"/>
  <c r="C33" i="14"/>
  <c r="E33" i="14" s="1"/>
  <c r="C34" i="14"/>
  <c r="E34" i="14" s="1"/>
  <c r="C35" i="14"/>
  <c r="E35" i="14" s="1"/>
  <c r="C37" i="14"/>
  <c r="E37" i="14" s="1"/>
  <c r="C38" i="14"/>
  <c r="E38" i="14" s="1"/>
  <c r="C39" i="14"/>
  <c r="E39" i="14" s="1"/>
  <c r="C40" i="14"/>
  <c r="E40" i="14" s="1"/>
  <c r="C41" i="14"/>
  <c r="E41" i="14" s="1"/>
  <c r="C25" i="15"/>
  <c r="E25" i="15" s="1"/>
  <c r="C27" i="15"/>
  <c r="E27" i="15" s="1"/>
  <c r="C29" i="15"/>
  <c r="E29" i="15" s="1"/>
  <c r="C32" i="15"/>
  <c r="E32" i="15" s="1"/>
  <c r="C34" i="15"/>
  <c r="E34" i="15" s="1"/>
  <c r="C37" i="15"/>
  <c r="E37" i="15" s="1"/>
  <c r="C39" i="15"/>
  <c r="E39" i="15" s="1"/>
  <c r="C41" i="15"/>
  <c r="E41" i="15" s="1"/>
  <c r="C26" i="12"/>
  <c r="E26" i="12" s="1"/>
  <c r="C26" i="13"/>
  <c r="E26" i="13" s="1"/>
  <c r="C28" i="13"/>
  <c r="E28" i="13" s="1"/>
  <c r="D28" i="13"/>
  <c r="C31" i="13"/>
  <c r="E31" i="13" s="1"/>
  <c r="C33" i="13"/>
  <c r="E33" i="13" s="1"/>
  <c r="C35" i="13"/>
  <c r="E35" i="13" s="1"/>
  <c r="C38" i="13"/>
  <c r="E38" i="13" s="1"/>
  <c r="D38" i="13"/>
  <c r="C40" i="13"/>
  <c r="E40" i="13" s="1"/>
  <c r="D40" i="13"/>
  <c r="C26" i="16"/>
  <c r="E26" i="16" s="1"/>
  <c r="C28" i="16"/>
  <c r="E28" i="16" s="1"/>
  <c r="C31" i="16"/>
  <c r="E31" i="16" s="1"/>
  <c r="C33" i="16"/>
  <c r="E33" i="16" s="1"/>
  <c r="C35" i="16"/>
  <c r="E35" i="16" s="1"/>
  <c r="C38" i="16"/>
  <c r="E38" i="16" s="1"/>
  <c r="C40" i="16"/>
  <c r="E40" i="16" s="1"/>
  <c r="C28" i="15"/>
  <c r="E28" i="15" s="1"/>
  <c r="C31" i="15"/>
  <c r="E31" i="15" s="1"/>
  <c r="C38" i="15"/>
  <c r="E38" i="15" s="1"/>
  <c r="C25" i="12"/>
  <c r="E25" i="12" s="1"/>
  <c r="B5" i="3"/>
  <c r="B6" i="3"/>
  <c r="B8" i="3"/>
  <c r="B10" i="3"/>
  <c r="B12" i="3"/>
  <c r="B16" i="3"/>
  <c r="B25" i="3" s="1"/>
  <c r="E25" i="3" s="1"/>
  <c r="B17" i="3"/>
  <c r="B18" i="3"/>
  <c r="B19" i="3"/>
  <c r="B20" i="3"/>
  <c r="E29" i="3"/>
  <c r="J30" i="3"/>
  <c r="E34" i="3"/>
  <c r="J35" i="3"/>
  <c r="E39" i="3"/>
  <c r="G25" i="15"/>
  <c r="I25" i="15" s="1"/>
  <c r="H27" i="15"/>
  <c r="G27" i="15"/>
  <c r="I27" i="15" s="1"/>
  <c r="G29" i="15"/>
  <c r="I29" i="15" s="1"/>
  <c r="G32" i="15"/>
  <c r="I32" i="15" s="1"/>
  <c r="H34" i="15"/>
  <c r="G34" i="15"/>
  <c r="I34" i="15" s="1"/>
  <c r="G37" i="15"/>
  <c r="I37" i="15" s="1"/>
  <c r="G39" i="15"/>
  <c r="I39" i="15" s="1"/>
  <c r="G41" i="15"/>
  <c r="I41" i="15" s="1"/>
  <c r="H26" i="12"/>
  <c r="G26" i="12"/>
  <c r="I26" i="12" s="1"/>
  <c r="G28" i="12"/>
  <c r="I28" i="12" s="1"/>
  <c r="G31" i="12"/>
  <c r="I31" i="12" s="1"/>
  <c r="G33" i="12"/>
  <c r="I33" i="12" s="1"/>
  <c r="G35" i="12"/>
  <c r="I35" i="12" s="1"/>
  <c r="G38" i="12"/>
  <c r="I38" i="12" s="1"/>
  <c r="G40" i="12"/>
  <c r="I40" i="12" s="1"/>
  <c r="D26" i="11"/>
  <c r="C26" i="11"/>
  <c r="E26" i="11" s="1"/>
  <c r="C28" i="11"/>
  <c r="E28" i="11" s="1"/>
  <c r="C31" i="11"/>
  <c r="E31" i="11" s="1"/>
  <c r="C33" i="11"/>
  <c r="E33" i="11" s="1"/>
  <c r="D35" i="11"/>
  <c r="C35" i="11"/>
  <c r="E35" i="11" s="1"/>
  <c r="C38" i="11"/>
  <c r="E38" i="11" s="1"/>
  <c r="C40" i="11"/>
  <c r="E40" i="11" s="1"/>
  <c r="H29" i="12"/>
  <c r="H32" i="12"/>
  <c r="H34" i="12"/>
  <c r="H37" i="12"/>
  <c r="H39" i="12"/>
  <c r="H41" i="12"/>
  <c r="D25" i="13"/>
  <c r="D27" i="13"/>
  <c r="D29" i="13"/>
  <c r="D32" i="13"/>
  <c r="D34" i="13"/>
  <c r="D37" i="13"/>
  <c r="D39" i="13"/>
  <c r="D41" i="13"/>
  <c r="G26" i="11"/>
  <c r="I26" i="11" s="1"/>
  <c r="G28" i="11"/>
  <c r="I28" i="11" s="1"/>
  <c r="H31" i="11"/>
  <c r="G31" i="11"/>
  <c r="I31" i="11" s="1"/>
  <c r="G33" i="11"/>
  <c r="I33" i="11" s="1"/>
  <c r="G35" i="11"/>
  <c r="I35" i="11" s="1"/>
  <c r="G38" i="11"/>
  <c r="I38" i="11" s="1"/>
  <c r="H40" i="11"/>
  <c r="G40" i="11"/>
  <c r="I40" i="11" s="1"/>
  <c r="C37" i="11"/>
  <c r="E37" i="11" s="1"/>
  <c r="C39" i="11"/>
  <c r="E39" i="11" s="1"/>
  <c r="C41" i="11"/>
  <c r="E41" i="11" s="1"/>
  <c r="D28" i="12"/>
  <c r="D29" i="12"/>
  <c r="D31" i="12"/>
  <c r="D32" i="12"/>
  <c r="D33" i="12"/>
  <c r="D34" i="12"/>
  <c r="D35" i="12"/>
  <c r="D37" i="12"/>
  <c r="D38" i="12"/>
  <c r="D39" i="12"/>
  <c r="D40" i="12"/>
  <c r="D41" i="12"/>
  <c r="H25" i="13"/>
  <c r="H26" i="13"/>
  <c r="H27" i="13"/>
  <c r="H28" i="13"/>
  <c r="H29" i="13"/>
  <c r="H31" i="13"/>
  <c r="H32" i="13"/>
  <c r="H33" i="13"/>
  <c r="H34" i="13"/>
  <c r="H35" i="13"/>
  <c r="H37" i="13"/>
  <c r="H38" i="13"/>
  <c r="H39" i="13"/>
  <c r="H40" i="13"/>
  <c r="H41" i="13"/>
  <c r="G25" i="11"/>
  <c r="I25" i="11" s="1"/>
  <c r="G27" i="11"/>
  <c r="I27" i="11" s="1"/>
  <c r="G29" i="11"/>
  <c r="I29" i="11" s="1"/>
  <c r="G32" i="11"/>
  <c r="I32" i="11" s="1"/>
  <c r="G34" i="11"/>
  <c r="I34" i="11" s="1"/>
  <c r="G37" i="11"/>
  <c r="I37" i="11" s="1"/>
  <c r="G39" i="11"/>
  <c r="I39" i="11" s="1"/>
  <c r="G41" i="11"/>
  <c r="I41" i="11" s="1"/>
  <c r="F13" i="3"/>
  <c r="C34" i="2"/>
  <c r="E34" i="2" s="1"/>
  <c r="F14" i="3"/>
  <c r="C35" i="2"/>
  <c r="E35" i="2" s="1"/>
  <c r="C27" i="2"/>
  <c r="E27" i="2" s="1"/>
  <c r="F6" i="3"/>
  <c r="C26" i="2"/>
  <c r="E26" i="2" s="1"/>
  <c r="F5" i="3"/>
  <c r="D26" i="2"/>
  <c r="C29" i="2"/>
  <c r="E29" i="2" s="1"/>
  <c r="F8" i="3"/>
  <c r="F18" i="3"/>
  <c r="C39" i="2"/>
  <c r="E39" i="2" s="1"/>
  <c r="D25" i="2"/>
  <c r="C25" i="2"/>
  <c r="E25" i="2" s="1"/>
  <c r="F4" i="3"/>
  <c r="F16" i="3"/>
  <c r="C37" i="2"/>
  <c r="E37" i="2" s="1"/>
  <c r="F17" i="3"/>
  <c r="C38" i="2"/>
  <c r="E38" i="2" s="1"/>
  <c r="F19" i="3"/>
  <c r="C40" i="2"/>
  <c r="E40" i="2" s="1"/>
  <c r="F10" i="3"/>
  <c r="C31" i="2"/>
  <c r="E31" i="2" s="1"/>
  <c r="F11" i="3"/>
  <c r="C32" i="2"/>
  <c r="E32" i="2" s="1"/>
  <c r="F20" i="3"/>
  <c r="C41" i="2"/>
  <c r="E41" i="2" s="1"/>
  <c r="C28" i="2"/>
  <c r="E28" i="2" s="1"/>
  <c r="F7" i="3"/>
  <c r="F12" i="3"/>
  <c r="C33" i="2"/>
  <c r="E33" i="2" s="1"/>
  <c r="D31" i="13" l="1"/>
  <c r="H32" i="15"/>
  <c r="D33" i="14"/>
  <c r="D39" i="2"/>
  <c r="D41" i="11"/>
  <c r="H38" i="11"/>
  <c r="H28" i="11"/>
  <c r="D33" i="11"/>
  <c r="H41" i="15"/>
  <c r="B24" i="3"/>
  <c r="E24" i="3" s="1"/>
  <c r="B23" i="3"/>
  <c r="E23" i="3" s="1"/>
  <c r="H41" i="14"/>
  <c r="H29" i="15"/>
  <c r="H35" i="15"/>
  <c r="H25" i="3"/>
  <c r="K25" i="3" s="1"/>
  <c r="D39" i="11"/>
  <c r="H35" i="11"/>
  <c r="H26" i="11"/>
  <c r="D40" i="11"/>
  <c r="D31" i="11"/>
  <c r="H39" i="15"/>
  <c r="H23" i="3"/>
  <c r="K23" i="3" s="1"/>
  <c r="D35" i="13"/>
  <c r="H24" i="3"/>
  <c r="K24" i="3" s="1"/>
  <c r="D37" i="11"/>
  <c r="H33" i="11"/>
  <c r="D38" i="11"/>
  <c r="D28" i="11"/>
  <c r="D33" i="13"/>
  <c r="H27" i="14"/>
  <c r="D26" i="13"/>
  <c r="H37" i="15"/>
  <c r="H31" i="15"/>
  <c r="H25" i="15"/>
  <c r="D37" i="14"/>
  <c r="D27" i="14"/>
  <c r="C20" i="3"/>
  <c r="E20" i="3" s="1"/>
  <c r="C6" i="3"/>
  <c r="E6" i="3" s="1"/>
  <c r="D35" i="2"/>
  <c r="H39" i="11"/>
  <c r="H34" i="11"/>
  <c r="H29" i="11"/>
  <c r="H25" i="11"/>
  <c r="H40" i="12"/>
  <c r="H35" i="12"/>
  <c r="H31" i="12"/>
  <c r="C19" i="3"/>
  <c r="E19" i="3" s="1"/>
  <c r="C12" i="3"/>
  <c r="E12" i="3" s="1"/>
  <c r="C5" i="3"/>
  <c r="E5" i="3" s="1"/>
  <c r="D38" i="15"/>
  <c r="D28" i="15"/>
  <c r="D38" i="16"/>
  <c r="D33" i="16"/>
  <c r="D28" i="16"/>
  <c r="D41" i="15"/>
  <c r="D37" i="15"/>
  <c r="D32" i="15"/>
  <c r="D27" i="15"/>
  <c r="C13" i="3"/>
  <c r="E13" i="3" s="1"/>
  <c r="D40" i="15"/>
  <c r="D33" i="15"/>
  <c r="D34" i="11"/>
  <c r="D29" i="11"/>
  <c r="D25" i="11"/>
  <c r="H25" i="12"/>
  <c r="H38" i="15"/>
  <c r="H33" i="15"/>
  <c r="H28" i="15"/>
  <c r="D40" i="14"/>
  <c r="D31" i="14"/>
  <c r="D32" i="16"/>
  <c r="D34" i="16"/>
  <c r="D7" i="3"/>
  <c r="D27" i="16"/>
  <c r="D34" i="14"/>
  <c r="D25" i="14"/>
  <c r="C16" i="3"/>
  <c r="E16" i="3" s="1"/>
  <c r="C18" i="3"/>
  <c r="E18" i="3" s="1"/>
  <c r="C10" i="3"/>
  <c r="E10" i="3" s="1"/>
  <c r="C11" i="3"/>
  <c r="E11" i="3" s="1"/>
  <c r="D38" i="14"/>
  <c r="D28" i="14"/>
  <c r="D41" i="14"/>
  <c r="D32" i="14"/>
  <c r="C14" i="3"/>
  <c r="E14" i="3" s="1"/>
  <c r="D40" i="2"/>
  <c r="D28" i="2"/>
  <c r="H41" i="11"/>
  <c r="H37" i="11"/>
  <c r="H32" i="11"/>
  <c r="H27" i="11"/>
  <c r="H38" i="12"/>
  <c r="H33" i="12"/>
  <c r="H28" i="12"/>
  <c r="C17" i="3"/>
  <c r="E17" i="3" s="1"/>
  <c r="C8" i="3"/>
  <c r="E8" i="3" s="1"/>
  <c r="D25" i="12"/>
  <c r="D31" i="15"/>
  <c r="D40" i="16"/>
  <c r="D35" i="16"/>
  <c r="D31" i="16"/>
  <c r="D26" i="16"/>
  <c r="D26" i="12"/>
  <c r="D39" i="15"/>
  <c r="D34" i="15"/>
  <c r="D29" i="15"/>
  <c r="D25" i="15"/>
  <c r="D3" i="3"/>
  <c r="C4" i="3"/>
  <c r="E4" i="3" s="1"/>
  <c r="E3" i="3"/>
  <c r="D35" i="15"/>
  <c r="D26" i="15"/>
  <c r="D32" i="11"/>
  <c r="D27" i="11"/>
  <c r="D25" i="16"/>
  <c r="D35" i="14"/>
  <c r="D26" i="14"/>
  <c r="D39" i="16"/>
  <c r="D29" i="16"/>
  <c r="D41" i="16"/>
  <c r="D39" i="14"/>
  <c r="D29" i="14"/>
  <c r="D37" i="16"/>
  <c r="G10" i="3"/>
  <c r="I10" i="3" s="1"/>
  <c r="D33" i="2"/>
  <c r="G20" i="3"/>
  <c r="I20" i="3" s="1"/>
  <c r="D37" i="2"/>
  <c r="G8" i="3"/>
  <c r="I8" i="3" s="1"/>
  <c r="D27" i="2"/>
  <c r="G16" i="3"/>
  <c r="I16" i="3" s="1"/>
  <c r="G18" i="3"/>
  <c r="I18" i="3" s="1"/>
  <c r="G12" i="3"/>
  <c r="I12" i="3" s="1"/>
  <c r="G11" i="3"/>
  <c r="I11" i="3" s="1"/>
  <c r="G19" i="3"/>
  <c r="I19" i="3" s="1"/>
  <c r="H19" i="3"/>
  <c r="G4" i="3"/>
  <c r="I4" i="3" s="1"/>
  <c r="D29" i="2"/>
  <c r="D32" i="2"/>
  <c r="D38" i="2"/>
  <c r="G14" i="3"/>
  <c r="I14" i="3" s="1"/>
  <c r="G7" i="3"/>
  <c r="I7" i="3" s="1"/>
  <c r="G5" i="3"/>
  <c r="I5" i="3" s="1"/>
  <c r="D41" i="2"/>
  <c r="D31" i="2"/>
  <c r="G17" i="3"/>
  <c r="I17" i="3" s="1"/>
  <c r="D34" i="2"/>
  <c r="G6" i="3"/>
  <c r="I6" i="3" s="1"/>
  <c r="G13" i="3"/>
  <c r="I13" i="3" s="1"/>
  <c r="D12" i="3" l="1"/>
  <c r="H12" i="3"/>
  <c r="H8" i="3"/>
  <c r="D18" i="3"/>
  <c r="H7" i="3"/>
  <c r="H20" i="3"/>
  <c r="D8" i="3"/>
  <c r="H17" i="3"/>
  <c r="D11" i="3"/>
  <c r="D14" i="3"/>
  <c r="D10" i="3"/>
  <c r="H4" i="3"/>
  <c r="D13" i="3"/>
  <c r="D5" i="3"/>
  <c r="D19" i="3"/>
  <c r="D20" i="3"/>
  <c r="H5" i="3"/>
  <c r="H16" i="3"/>
  <c r="D4" i="3"/>
  <c r="D17" i="3"/>
  <c r="D16" i="3"/>
  <c r="D6" i="3"/>
  <c r="H6" i="3"/>
  <c r="H18" i="3"/>
  <c r="H14" i="3"/>
  <c r="H11" i="3"/>
  <c r="H13" i="3"/>
  <c r="H10" i="3"/>
</calcChain>
</file>

<file path=xl/sharedStrings.xml><?xml version="1.0" encoding="utf-8"?>
<sst xmlns="http://schemas.openxmlformats.org/spreadsheetml/2006/main" count="300" uniqueCount="97">
  <si>
    <t>Dev and Clone Environment Availability</t>
  </si>
  <si>
    <t>Week of: 7/23/2022 - 7/29/2022</t>
  </si>
  <si>
    <t>Development Unplanned Downtime</t>
  </si>
  <si>
    <t>Clone UAT Unplanned Downtime</t>
  </si>
  <si>
    <t>Clone Pre-Prod Unplanned Downtime</t>
  </si>
  <si>
    <t>Development Planned Downtime</t>
  </si>
  <si>
    <t>Clone UAT Planned Downtime</t>
  </si>
  <si>
    <t>Clone Pre-Prod Planned Downtime</t>
  </si>
  <si>
    <r>
      <t xml:space="preserve">1.  Outage - IDMS Abandonment Cluster 13 moving to Devl
</t>
    </r>
    <r>
      <rPr>
        <b/>
        <sz val="10"/>
        <color rgb="FF333333"/>
        <rFont val="Segoe UI"/>
        <family val="2"/>
      </rPr>
      <t>What</t>
    </r>
    <r>
      <rPr>
        <sz val="10"/>
        <color rgb="FF333333"/>
        <rFont val="Segoe UI"/>
        <family val="2"/>
      </rPr>
      <t xml:space="preserve">: IDMS Abandonment Cluster 13 moving to Devl
</t>
    </r>
    <r>
      <rPr>
        <b/>
        <sz val="10"/>
        <color rgb="FF333333"/>
        <rFont val="Segoe UI"/>
        <family val="2"/>
      </rPr>
      <t>Impact</t>
    </r>
    <r>
      <rPr>
        <sz val="10"/>
        <color rgb="FF333333"/>
        <rFont val="Segoe UI"/>
        <family val="2"/>
      </rPr>
      <t xml:space="preserve">: These IDMS databases will be made read only during the outage: Income Distribution, Payment Schedule and Call Event Detail Databases.
Cluster 13 records affected:
CAEVNT-1451
CAMANDTL-1483
DISEVNT-1405
EVNTDTL-1462
IDSDIST-1404
ISUENO4-1403
PMTSCHD-1406
</t>
    </r>
    <r>
      <rPr>
        <b/>
        <sz val="10"/>
        <color rgb="FF333333"/>
        <rFont val="Segoe UI"/>
        <family val="2"/>
      </rPr>
      <t>Contact</t>
    </r>
    <r>
      <rPr>
        <sz val="10"/>
        <color rgb="FF333333"/>
        <rFont val="Segoe UI"/>
        <family val="2"/>
      </rPr>
      <t>: Lisa Baugh (IDMSAbandonment-CoreTeam)
Post Implementation Checklist:
Make sure that all code made it to the target environment - Pull up ICNVRT panel.  Then type VERIFY_PGM_MOVE and hit enter.  Enter in the target environment (EJQ1, EJQ2, etc…) and hit enter.  Review output. This verifies the programs moved.</t>
    </r>
  </si>
  <si>
    <r>
      <t xml:space="preserve">1.  Clone Active Directory will now read from UAT Peoplebase
</t>
    </r>
    <r>
      <rPr>
        <b/>
        <sz val="11"/>
        <color theme="1"/>
        <rFont val="Calibri"/>
        <family val="2"/>
        <scheme val="minor"/>
      </rPr>
      <t xml:space="preserve">What: </t>
    </r>
    <r>
      <rPr>
        <sz val="11"/>
        <color theme="1"/>
        <rFont val="Calibri"/>
        <family val="2"/>
        <scheme val="minor"/>
      </rPr>
      <t xml:space="preserve">To reduce data discrepancies, reduce duplicate HR Hire work and improve contractor hiring and access the Peoplebase to AD sync job will now pull from UAT Peoplebase instead of Preprod Peoplebase.
</t>
    </r>
    <r>
      <rPr>
        <b/>
        <sz val="11"/>
        <color theme="1"/>
        <rFont val="Calibri"/>
        <family val="2"/>
        <scheme val="minor"/>
      </rPr>
      <t>Impact:</t>
    </r>
    <r>
      <rPr>
        <sz val="11"/>
        <color theme="1"/>
        <rFont val="Calibri"/>
        <family val="2"/>
        <scheme val="minor"/>
      </rPr>
      <t xml:space="preserve"> As a result of the change AD account attributes like phone number and names will now reflect the value in UAT Peoplebase which is regularly refreshed from production data. This should bring the data in clone AD better in-line with production. If you are working with any user account data which has been purposefully modified in clone AD or Preprod PeopleBase for testing purpose, please reach out to the contact below so we can explore maintaining your changes through the deployment.
</t>
    </r>
    <r>
      <rPr>
        <b/>
        <sz val="11"/>
        <color theme="1"/>
        <rFont val="Calibri"/>
        <family val="2"/>
        <scheme val="minor"/>
      </rPr>
      <t>Contact</t>
    </r>
    <r>
      <rPr>
        <sz val="11"/>
        <color theme="1"/>
        <rFont val="Calibri"/>
        <family val="2"/>
        <scheme val="minor"/>
      </rPr>
      <t>: Grace Lin, Tech IAM Developers</t>
    </r>
  </si>
  <si>
    <r>
      <t xml:space="preserve">1.  PROD009(Clone) – ENT Pre-Prod database will be upgraded to Oracle 19c. 
</t>
    </r>
    <r>
      <rPr>
        <b/>
        <sz val="11"/>
        <color theme="1"/>
        <rFont val="Calibri"/>
        <family val="2"/>
        <scheme val="minor"/>
      </rPr>
      <t>Impact</t>
    </r>
    <r>
      <rPr>
        <sz val="11"/>
        <color theme="1"/>
        <rFont val="Calibri"/>
        <family val="2"/>
        <scheme val="minor"/>
      </rPr>
      <t xml:space="preserve"> –  During this timeframe the following applications will experience an outage of up to five hours:
PROD009(Clone) – ENT Pre-Prod applications
</t>
    </r>
    <r>
      <rPr>
        <b/>
        <sz val="11"/>
        <color theme="1"/>
        <rFont val="Calibri"/>
        <family val="2"/>
        <scheme val="minor"/>
      </rPr>
      <t>Contact</t>
    </r>
    <r>
      <rPr>
        <sz val="11"/>
        <color theme="1"/>
        <rFont val="Calibri"/>
        <family val="2"/>
        <scheme val="minor"/>
      </rPr>
      <t xml:space="preserve"> –   Dan Humiston</t>
    </r>
  </si>
  <si>
    <r>
      <t xml:space="preserve">2.  Enable WebLogic Rest Mgmt API -various UAT, Preprod STL and PHX domains impacted
</t>
    </r>
    <r>
      <rPr>
        <b/>
        <sz val="11"/>
        <color theme="1"/>
        <rFont val="Calibri"/>
        <family val="2"/>
        <scheme val="minor"/>
      </rPr>
      <t>What:</t>
    </r>
    <r>
      <rPr>
        <sz val="11"/>
        <color theme="1"/>
        <rFont val="Calibri"/>
        <family val="2"/>
        <scheme val="minor"/>
      </rPr>
      <t xml:space="preserve"> Restart domains to enable WebLogic Rest management API
</t>
    </r>
    <r>
      <rPr>
        <b/>
        <sz val="11"/>
        <color theme="1"/>
        <rFont val="Calibri"/>
        <family val="2"/>
        <scheme val="minor"/>
      </rPr>
      <t xml:space="preserve">Impact: </t>
    </r>
    <r>
      <rPr>
        <sz val="11"/>
        <color theme="1"/>
        <rFont val="Calibri"/>
        <family val="2"/>
        <scheme val="minor"/>
      </rPr>
      <t xml:space="preserve">Various domains will be restarted in Preprod STL and PHX – full list below
</t>
    </r>
    <r>
      <rPr>
        <b/>
        <sz val="11"/>
        <color theme="1"/>
        <rFont val="Calibri"/>
        <family val="2"/>
        <scheme val="minor"/>
      </rPr>
      <t>Contact:</t>
    </r>
    <r>
      <rPr>
        <sz val="11"/>
        <color theme="1"/>
        <rFont val="Calibri"/>
        <family val="2"/>
        <scheme val="minor"/>
      </rPr>
      <t xml:space="preserve"> Praht Dooley
</t>
    </r>
    <r>
      <rPr>
        <b/>
        <sz val="11"/>
        <color theme="1"/>
        <rFont val="Calibri"/>
        <family val="2"/>
        <scheme val="minor"/>
      </rPr>
      <t xml:space="preserve">Domain list:
PP STL:
</t>
    </r>
    <r>
      <rPr>
        <sz val="11"/>
        <color theme="1"/>
        <rFont val="Calibri"/>
        <family val="2"/>
        <scheme val="minor"/>
      </rPr>
      <t xml:space="preserve">attachmentSvcA-stl, applicationSvcA-stl, application2SvcA-stl, clientReportingSvcA-stl, common2SvcA-stl, clientReportingWeb-stl, commonSvcA-stl, commonSvcA-stl, complianceWeb2-stl, common3SvcA-stl, contactSvcA-stl, complianceWeb-stl, contentFwkSvcA-stl, 
opsWeb-stl, opsWeb2-stl, opsWeb3-stl, portfolioWeb-stl, proposalWeb-stl, supportSvcHQWeb-stl, supportSvcWeb-stl, testWeb-stl, userProvisionWeb-stl, vendorAuthWeb-stl, 
</t>
    </r>
    <r>
      <rPr>
        <b/>
        <sz val="11"/>
        <color theme="1"/>
        <rFont val="Calibri"/>
        <family val="2"/>
        <scheme val="minor"/>
      </rPr>
      <t>PP PHX:</t>
    </r>
    <r>
      <rPr>
        <sz val="11"/>
        <color theme="1"/>
        <rFont val="Calibri"/>
        <family val="2"/>
        <scheme val="minor"/>
      </rPr>
      <t xml:space="preserve">
application2SvcA-phx, alertsWeb-phx, accountAccessWeb-phx, accountSvcA-phx, accountWeb-phx, attachmentWeb-phx, branchSvcWeb-phx, bondOrderWeb-phx, commonSvcA-phx, clientReportingSvcA-phx, complianceWeb-phx, commonSvcA-phx, complianceWeb2-phx, clientReportingWeb-phx, contactSvcA-phx, deviceMgmtSvcA-phx, contentWeb-phx, faPerfWeb-phx, equityOrderWeb-phx, iaaWeb-phx, insAnnuityWeb-phx, infraSvcA-phx, logonWeb-phx, insuredBankingWeb-phx, marketingWeb-phx, mfdOrderWeb-phx, opsWeb2-phx, portfolioWeb-phx, pubStageWeb-phx, serviceRequestWeb-phx, sslWeb-phx, supportSvcHQWeb-phx, supportSvcWeb-phx, tradesSvcA-phx, uitOrderWeb-phx, tradingSvcWeb2-phx, tradingSvcWeb-phx, userUtilityWeb-phx</t>
    </r>
  </si>
  <si>
    <r>
      <t xml:space="preserve">2.  RHEL 7 202206 patch ECM Servers - UAT
</t>
    </r>
    <r>
      <rPr>
        <b/>
        <sz val="11"/>
        <color theme="1"/>
        <rFont val="Calibri"/>
        <family val="2"/>
        <scheme val="minor"/>
      </rPr>
      <t>What:</t>
    </r>
    <r>
      <rPr>
        <sz val="11"/>
        <color theme="1"/>
        <rFont val="Calibri"/>
        <family val="2"/>
        <scheme val="minor"/>
      </rPr>
      <t xml:space="preserve"> OS Patches for UAT ECM servers: nlpgsecm-5u, nlpgecm-5u, nlpgsecm-6u, nlpgecm-6u, nlpawcmpts-2u
</t>
    </r>
    <r>
      <rPr>
        <b/>
        <sz val="11"/>
        <color theme="1"/>
        <rFont val="Calibri"/>
        <family val="2"/>
        <scheme val="minor"/>
      </rPr>
      <t xml:space="preserve">Impact: </t>
    </r>
    <r>
      <rPr>
        <sz val="11"/>
        <color theme="1"/>
        <rFont val="Calibri"/>
        <family val="2"/>
        <scheme val="minor"/>
      </rPr>
      <t xml:space="preserve">Outage to UAT ECM
ecmdoc
ecmbrsrv
ecmcomm
ecmrpt
ecmarchive
ecmworm
ecmwflow
ecmstmt
</t>
    </r>
    <r>
      <rPr>
        <b/>
        <sz val="11"/>
        <color theme="1"/>
        <rFont val="Calibri"/>
        <family val="2"/>
        <scheme val="minor"/>
      </rPr>
      <t>Contact:</t>
    </r>
    <r>
      <rPr>
        <sz val="11"/>
        <color theme="1"/>
        <rFont val="Calibri"/>
        <family val="2"/>
        <scheme val="minor"/>
      </rPr>
      <t xml:space="preserve"> John Stewart</t>
    </r>
  </si>
  <si>
    <r>
      <t xml:space="preserve">2. nldatrade-3 Firmware update
</t>
    </r>
    <r>
      <rPr>
        <b/>
        <sz val="11"/>
        <color theme="1"/>
        <rFont val="Calibri"/>
        <family val="2"/>
        <scheme val="minor"/>
      </rPr>
      <t>What</t>
    </r>
    <r>
      <rPr>
        <sz val="11"/>
        <color theme="1"/>
        <rFont val="Calibri"/>
        <family val="2"/>
        <scheme val="minor"/>
      </rPr>
      <t xml:space="preserve">: nldatrade-3 needs to have a OneView profile applied and its firmware updated to remediate vulnerability incident INC0331441
</t>
    </r>
    <r>
      <rPr>
        <b/>
        <sz val="11"/>
        <color theme="1"/>
        <rFont val="Calibri"/>
        <family val="2"/>
        <scheme val="minor"/>
      </rPr>
      <t>Impact</t>
    </r>
    <r>
      <rPr>
        <sz val="11"/>
        <color theme="1"/>
        <rFont val="Calibri"/>
        <family val="2"/>
        <scheme val="minor"/>
      </rPr>
      <t xml:space="preserve">: Should be low impact. The server needs to be completely offline and risk is fairly low, but sometimes we get physical hardware that misbehaves when we shut servers like this down. Applying server OneView hardware profiles is SOP.
</t>
    </r>
    <r>
      <rPr>
        <b/>
        <sz val="11"/>
        <color theme="1"/>
        <rFont val="Calibri"/>
        <family val="2"/>
        <scheme val="minor"/>
      </rPr>
      <t>Contact</t>
    </r>
    <r>
      <rPr>
        <sz val="11"/>
        <color theme="1"/>
        <rFont val="Calibri"/>
        <family val="2"/>
        <scheme val="minor"/>
      </rPr>
      <t>: Jason Keeton</t>
    </r>
  </si>
  <si>
    <r>
      <t xml:space="preserve">3. Enable WebLogic Rest Mgmt API -various UAT, Preprod STL and PHX domains impacted
</t>
    </r>
    <r>
      <rPr>
        <b/>
        <sz val="11"/>
        <color theme="1"/>
        <rFont val="Calibri"/>
        <family val="2"/>
        <scheme val="minor"/>
      </rPr>
      <t xml:space="preserve">What: </t>
    </r>
    <r>
      <rPr>
        <sz val="11"/>
        <color theme="1"/>
        <rFont val="Calibri"/>
        <family val="2"/>
        <scheme val="minor"/>
      </rPr>
      <t xml:space="preserve">Restart domains to enable WebLogic Rest management API
</t>
    </r>
    <r>
      <rPr>
        <b/>
        <sz val="11"/>
        <color theme="1"/>
        <rFont val="Calibri"/>
        <family val="2"/>
        <scheme val="minor"/>
      </rPr>
      <t xml:space="preserve">Impact: </t>
    </r>
    <r>
      <rPr>
        <sz val="11"/>
        <color theme="1"/>
        <rFont val="Calibri"/>
        <family val="2"/>
        <scheme val="minor"/>
      </rPr>
      <t xml:space="preserve">Various domains will be restarted in UAT
</t>
    </r>
    <r>
      <rPr>
        <b/>
        <sz val="11"/>
        <color theme="1"/>
        <rFont val="Calibri"/>
        <family val="2"/>
        <scheme val="minor"/>
      </rPr>
      <t>Contact:</t>
    </r>
    <r>
      <rPr>
        <sz val="11"/>
        <color theme="1"/>
        <rFont val="Calibri"/>
        <family val="2"/>
        <scheme val="minor"/>
      </rPr>
      <t xml:space="preserve"> Praht Dooley
</t>
    </r>
    <r>
      <rPr>
        <b/>
        <sz val="11"/>
        <color theme="1"/>
        <rFont val="Calibri"/>
        <family val="2"/>
        <scheme val="minor"/>
      </rPr>
      <t>Domain list:</t>
    </r>
    <r>
      <rPr>
        <sz val="11"/>
        <color theme="1"/>
        <rFont val="Calibri"/>
        <family val="2"/>
        <scheme val="minor"/>
      </rPr>
      <t xml:space="preserve">
UAT:
userProvisionWeb-fun</t>
    </r>
  </si>
  <si>
    <r>
      <t xml:space="preserve">3. RHEL 7 202206 patch ECM and WCM Servers - Preprod
</t>
    </r>
    <r>
      <rPr>
        <b/>
        <sz val="11"/>
        <color theme="1"/>
        <rFont val="Calibri"/>
        <family val="2"/>
        <scheme val="minor"/>
      </rPr>
      <t>What</t>
    </r>
    <r>
      <rPr>
        <sz val="11"/>
        <color theme="1"/>
        <rFont val="Calibri"/>
        <family val="2"/>
        <scheme val="minor"/>
      </rPr>
      <t xml:space="preserve">: OS Patches for Preprod ECM servers:
nlpgecm-5, nlpgecm-7, nlpgecm-9, nlpgsecm-5, nlpgsecm-7, nlpgsecm-9, nlpecm-001, nlpecm-003 nlpecm-005, nlpswebecm-001, nlpswebecm-003, nlpswebecm-005, nlpgecm-6, nlpgecm-8, nlpgecm-10, nlpgsecm-6, nlpgsecm-6, nlpgsecm-10, nlpecm-002, nlpecm-004, nlpswebecm-002, nlpswebecm-004, nlpawcmpt-2, nlpecmadm-001 
</t>
    </r>
    <r>
      <rPr>
        <b/>
        <sz val="11"/>
        <color theme="1"/>
        <rFont val="Calibri"/>
        <family val="2"/>
        <scheme val="minor"/>
      </rPr>
      <t>Impact</t>
    </r>
    <r>
      <rPr>
        <sz val="11"/>
        <color theme="1"/>
        <rFont val="Calibri"/>
        <family val="2"/>
        <scheme val="minor"/>
      </rPr>
      <t xml:space="preserve">: Outage to UAT ECM
ecmdoc, ecmbrsrv, ecmcomm, ecmrpt, ecmarchive, ecmworm, ecmwflow, ecmstmt, 
</t>
    </r>
    <r>
      <rPr>
        <b/>
        <sz val="11"/>
        <color theme="1"/>
        <rFont val="Calibri"/>
        <family val="2"/>
        <scheme val="minor"/>
      </rPr>
      <t>Contact:</t>
    </r>
    <r>
      <rPr>
        <sz val="11"/>
        <color theme="1"/>
        <rFont val="Calibri"/>
        <family val="2"/>
        <scheme val="minor"/>
      </rPr>
      <t xml:space="preserve"> John Stewart</t>
    </r>
  </si>
  <si>
    <t>4. DXC will be IPLing UAT (EJQ1) to set up new SYSRES volumes in preparation for z/OS 2.4 Upgrade
What:    DXC will be IPLing UAT (EJQ1) to set up new SYSRES volumes in preparation for z/OS 2.4 Upgrade
Impact: UAT (EJQ1) will be unavailable during the outage.
Contact:  Michael Buechlein</t>
  </si>
  <si>
    <r>
      <t xml:space="preserve">5.  Oracle 19c upgrade on nlpgtools-9/10 
Removing Oracle 12c and 18c and upgrading to 19c. Details coming in workflow
</t>
    </r>
    <r>
      <rPr>
        <b/>
        <sz val="11"/>
        <color theme="1"/>
        <rFont val="Calibri"/>
        <family val="2"/>
        <scheme val="minor"/>
      </rPr>
      <t>What</t>
    </r>
    <r>
      <rPr>
        <sz val="11"/>
        <color theme="1"/>
        <rFont val="Calibri"/>
        <family val="2"/>
        <scheme val="minor"/>
      </rPr>
      <t xml:space="preserve">: Upgrade Oracle client to 19c 64bit on the following Linux servers below in clone:
nlpgtools-9         ejvoracli12r7x-12.1.0-7.el7.x86_64
nlpgtools-10       ejvoracli18r7x-18.3.0-7.el7.x86_64
nlpgtools-10       ejvoracli12r7x-12.1.0-7.el7.x86_64
nlpgtools-10       ejvoracli18r7i-18.3.0-5.el7.i686
nlpgtools-10       ejvoracli12r7i-12.2.0-8.el7.i686
</t>
    </r>
    <r>
      <rPr>
        <b/>
        <sz val="11"/>
        <color theme="1"/>
        <rFont val="Calibri"/>
        <family val="2"/>
        <scheme val="minor"/>
      </rPr>
      <t>Impact</t>
    </r>
    <r>
      <rPr>
        <sz val="11"/>
        <color theme="1"/>
        <rFont val="Calibri"/>
        <family val="2"/>
        <scheme val="minor"/>
      </rPr>
      <t xml:space="preserve">: Outage to the application during Oracle 19c client upgrade (1-2 hours)
Both Oracle 12c 32bit &amp; 64bit and 18c 32bit &amp; 64bit client will be removed and point to 19c 64bit.
APP OWNER ACTION
Please update configuration files with the new Oracle 19c home and TNS_ADMIN if there is any hard code value relate to them
    ORACLE_HOME=/opt/oracle/product/19.3.x
    TNS_ADMIN=/opt/oracle/local/sqlnet
</t>
    </r>
    <r>
      <rPr>
        <b/>
        <sz val="11"/>
        <color theme="1"/>
        <rFont val="Calibri"/>
        <family val="2"/>
        <scheme val="minor"/>
      </rPr>
      <t>Contact</t>
    </r>
    <r>
      <rPr>
        <sz val="11"/>
        <color theme="1"/>
        <rFont val="Calibri"/>
        <family val="2"/>
        <scheme val="minor"/>
      </rPr>
      <t>: Tina Cheng</t>
    </r>
  </si>
  <si>
    <t>Reported Data Services Outages Summary</t>
  </si>
  <si>
    <t>Workday Downtime</t>
  </si>
  <si>
    <t>Workday Uptime</t>
  </si>
  <si>
    <t>Workday % Downtime</t>
  </si>
  <si>
    <t>Workday % Uptime</t>
  </si>
  <si>
    <t>24 Hour Downtime</t>
  </si>
  <si>
    <t>24 Hour Uptime</t>
  </si>
  <si>
    <t>24 Hour % Downtime</t>
  </si>
  <si>
    <t>24 Hour % Uptime</t>
  </si>
  <si>
    <t>Development</t>
  </si>
  <si>
    <t>Clone UAT</t>
  </si>
  <si>
    <t>Clone Pre-Prod</t>
  </si>
  <si>
    <t>Workday Planned Downtime</t>
  </si>
  <si>
    <t>Workday Unplanned Downtime</t>
  </si>
  <si>
    <t>Workday Uptime %</t>
  </si>
  <si>
    <t>Workday Planned Downtime %</t>
  </si>
  <si>
    <t>Workday Unplanned Downtime %</t>
  </si>
  <si>
    <t>24 Hour Planned Downtime</t>
  </si>
  <si>
    <t>24 Hour Unplanned Downtime</t>
  </si>
  <si>
    <t>24 Hour Uptime %</t>
  </si>
  <si>
    <t>24 Hour Planned Downtime %</t>
  </si>
  <si>
    <t>24 Hour Unplanned Downtime %</t>
  </si>
  <si>
    <t>Sub Category</t>
  </si>
  <si>
    <t>Network</t>
  </si>
  <si>
    <t>Database</t>
  </si>
  <si>
    <t>Developer Tools</t>
  </si>
  <si>
    <t>Reported Data Services Outages</t>
  </si>
  <si>
    <t>Category</t>
  </si>
  <si>
    <t>Planned / Unplanned</t>
  </si>
  <si>
    <t>Affected Database[s]</t>
  </si>
  <si>
    <t>Affected Servers[s]</t>
  </si>
  <si>
    <t>Outage Start Time</t>
  </si>
  <si>
    <t>Outage End Time</t>
  </si>
  <si>
    <t>Total Outage Time (minutes)</t>
  </si>
  <si>
    <t>Number People Affected</t>
  </si>
  <si>
    <t>Notes</t>
  </si>
  <si>
    <t>Planned</t>
  </si>
  <si>
    <t>PROD009(Clone) – ENT Pre-Prod database will be upgraded to Oracle 19c. 
Impact –  During this timeframe the following applications will experience an outage of up to five hours:
PROD009(Clone) – ENT Pre-Prod applications
Contact –   Dan Humiston</t>
  </si>
  <si>
    <t>Workday Outage Time (minutes)</t>
  </si>
  <si>
    <t>Clone</t>
  </si>
  <si>
    <t>Clone Active Directory will now read from UAT Peoplebase
What: To reduce data discrepancies, reduce duplicate HR Hire work and improve contractor hiring and access the Peoplebase to AD sync job will now pull from UAT Peoplebase instead of Preprod Peoplebase.
Impact: As a result of the change AD account attributes like phone number and names will now reflect the value in UAT Peoplebase which is regularly refreshed from production data. This should bring the data in clone AD better in-line with production. If you are working with any user account data which has been purposefully modified in clone AD or Preprod PeopleBase for testing purpose, please reach out to the contact below so we can explore maintaining your changes through the deployment.
Contact: Grace Lin, Tech IAM Developers</t>
  </si>
  <si>
    <t>Linux Servers</t>
  </si>
  <si>
    <r>
      <rPr>
        <sz val="11"/>
        <color rgb="FF000000"/>
        <rFont val="Calibri"/>
      </rPr>
      <t xml:space="preserve">RHEL 7 202206 patch ECM Servers - UAT
</t>
    </r>
    <r>
      <rPr>
        <b/>
        <sz val="11"/>
        <color rgb="FF000000"/>
        <rFont val="Calibri"/>
      </rPr>
      <t>What:</t>
    </r>
    <r>
      <rPr>
        <sz val="11"/>
        <color rgb="FF000000"/>
        <rFont val="Calibri"/>
      </rPr>
      <t xml:space="preserve"> OS Patches for UAT ECM servers: nlpgsecm-5u, nlpgecm-5u, nlpgsecm-6u, nlpgecm-6u, nlpawcmpts-2u
</t>
    </r>
    <r>
      <rPr>
        <b/>
        <sz val="11"/>
        <color rgb="FF000000"/>
        <rFont val="Calibri"/>
      </rPr>
      <t xml:space="preserve">Impact: </t>
    </r>
    <r>
      <rPr>
        <sz val="11"/>
        <color rgb="FF000000"/>
        <rFont val="Calibri"/>
      </rPr>
      <t xml:space="preserve">Outage to UAT ECM
ecmdoc
ecmbrsrv
ecmcomm
ecmrpt
ecmarchive
ecmworm
ecmwflow
ecmstmt
</t>
    </r>
    <r>
      <rPr>
        <b/>
        <sz val="11"/>
        <color rgb="FF000000"/>
        <rFont val="Calibri"/>
      </rPr>
      <t>Contact:</t>
    </r>
    <r>
      <rPr>
        <sz val="11"/>
        <color rgb="FF000000"/>
        <rFont val="Calibri"/>
      </rPr>
      <t xml:space="preserve"> John Stewart</t>
    </r>
  </si>
  <si>
    <t>Application</t>
  </si>
  <si>
    <t>Weblogic</t>
  </si>
  <si>
    <t>Enable WebLogic Rest Mgmt API -various UAT, Preprod STL and PHX domains impacted
What: Restart domains to enable WebLogic Rest management API
Impact: Various domains will be restarted in UAT
Contact: Praht Dooley
Domain list:
UAT:
userProvisionWeb-fun</t>
  </si>
  <si>
    <t>DXC will be IPLing UAT (EJQ1) to set up new SYSRES volumes in preparation for z/OS 2.4 Upgrade
What:    DXC will be IPLing UAT (EJQ1) to set up new SYSRES volumes in preparation for z/OS 2.4 Upgrade
Impact: UAT (EJQ1) will be unavailable during the outage.
Contact:  Michael Buechlein</t>
  </si>
  <si>
    <t>Enable WebLogic Rest Mgmt API -various UAT, Preprod STL and PHX domains impacted
What: Restart domains to enable WebLogic Rest management API
Impact: Various domains will be restarted in Preprod STL and PHX – full list below
Contact: Praht Dooley
Domain list:
PP STL:
attachmentSvcA-stl, applicationSvcA-stl, application2SvcA-stl, clientReportingSvcA-stl, common2SvcA-stl, clientReportingWeb-stl, commonSvcA-stl, commonSvcA-stl, complianceWeb2-stl, common3SvcA-stl, contactSvcA-stl, complianceWeb-stl, contentFwkSvcA-stl, 
opsWeb-stl, opsWeb2-stl, opsWeb3-stl, portfolioWeb-stl, proposalWeb-stl, supportSvcHQWeb-stl, supportSvcWeb-stl, testWeb-stl, userProvisionWeb-stl, vendorAuthWeb-stl, 
PP PHX:
application2SvcA-phx, alertsWeb-phx, accountAccessWeb-phx, accountSvcA-phx, accountWeb-phx, attachmentWeb-phx, branchSvcWeb-phx, bondOrderWeb-phx, commonSvcA-phx, clientReportingSvcA-phx, complianceWeb-phx, commonSvcA-phx, complianceWeb2-phx, clientReportingWeb-phx, contactSvcA-phx, deviceMgmtSvcA-phx, contentWeb-phx, faPerfWeb-phx, equityOrderWeb-phx, iaaWeb-phx, insAnnuityWeb-phx, infraSvcA-phx, logonWeb-phx, insuredBankingWeb-phx, marketingWeb-phx, mfdOrderWeb-phx, opsWeb2-phx, portfolioWeb-phx, pubStageWeb-phx, serviceRequestWeb-phx, sslWeb-phx, supportSvcHQWeb-phx, supportSvcWeb-phx, tradesSvcA-phx, uitOrderWeb-phx, tradingSvcWeb2-phx, tradingSvcWeb-phx, userUtilityWeb-phx</t>
  </si>
  <si>
    <t>Outage - IDMS Abandonment Cluster 13 moving to Devl
What: IDMS Abandonment Cluster 13 moving to Devl
Impact: These IDMS databases will be made read only during the outage: Income Distribution, Payment Schedule and Call Event Detail Databases.
Cluster 13 records affected:
CAEVNT-1451
CAMANDTL-1483
DISEVNT-1405
EVNTDTL-1462
IDSDIST-1404
ISUENO4-1403
PMTSCHD-1406
Contact: Lisa Baugh (IDMSAbandonment-CoreTeam)
Post Implementation Checklist:
Make sure that all code made it to the target environment - Pull up ICNVRT panel.  Then type VERIFY_PGM_MOVE and hit enter.  Enter in the target environment (EJQ1, EJQ2, etc…) and hit enter.  Review output. This verifies the programs moved.</t>
  </si>
  <si>
    <t>nldatrade-3 Firmware update
What: nldatrade-3 needs to have a OneView profile applied and its firmware updated to remediate vulnerability incident INC0331441
Impact: Should be low impact. The server needs to be completely offline and risk is fairly low, but sometimes we get physical hardware that misbehaves when we shut servers like this down. Applying server OneView hardware profiles is SOP.
Contact: Jason Keeton</t>
  </si>
  <si>
    <t>ORACLE</t>
  </si>
  <si>
    <t>Oracle 19c upgrade on nlpgtools-9/10 
Removing Oracle 12c and 18c and upgrading to 19c. Details coming in workflow
What: Upgrade Oracle client to 19c 64bit on the following Linux servers below in clone:
nlpgtools-9         ejvoracli12r7x-12.1.0-7.el7.x86_64
nlpgtools-10       ejvoracli18r7x-18.3.0-7.el7.x86_64
nlpgtools-10       ejvoracli12r7x-12.1.0-7.el7.x86_64
nlpgtools-10       ejvoracli18r7i-18.3.0-5.el7.i686
nlpgtools-10       ejvoracli12r7i-12.2.0-8.el7.i686
Impact: Outage to the application during Oracle 19c client upgrade (1-2 hours)
Both Oracle 12c 32bit &amp; 64bit and 18c 32bit &amp; 64bit client will be removed and point to 19c 64bit.
APP OWNER ACTION
Please update configuration files with the new Oracle 19c home and TNS_ADMIN if there is any hard code value relate to them
    ORACLE_HOME=/opt/oracle/product/19.3.x
    TNS_ADMIN=/opt/oracle/local/sqlnet
Contact: Tina Cheng</t>
  </si>
  <si>
    <t>RHEL 7 202206 patch ECM and WCM Servers - Preprod
What: OS Patches for Preprod ECM servers:
nlpgecm-5, nlpgecm-7, nlpgecm-9, nlpgsecm-5, nlpgsecm-7, nlpgsecm-9, nlpecm-001, nlpecm-003 nlpecm-005, nlpswebecm-001, nlpswebecm-003, nlpswebecm-005, nlpgecm-6, nlpgecm-8, nlpgecm-10, nlpgsecm-6, nlpgsecm-6, nlpgsecm-10, nlpecm-002, nlpecm-004, nlpswebecm-002, nlpswebecm-004, nlpawcmpt-2, nlpecmadm-001 
Impact: Outage to UAT ECM
ecmdoc, ecmbrsrv, ecmcomm, ecmrpt, ecmarchive, ecmworm, ecmwflow, ecmstmt, 
Contact: John Stewart</t>
  </si>
  <si>
    <t>IDMS</t>
  </si>
  <si>
    <t>ALL</t>
  </si>
  <si>
    <t>Workday</t>
  </si>
  <si>
    <t>Start</t>
  </si>
  <si>
    <t>DB2</t>
  </si>
  <si>
    <t>MOST</t>
  </si>
  <si>
    <t>Unplanned</t>
  </si>
  <si>
    <t>Stop</t>
  </si>
  <si>
    <t>SOME</t>
  </si>
  <si>
    <t>SQL</t>
  </si>
  <si>
    <t>NONE</t>
  </si>
  <si>
    <t>MONGO</t>
  </si>
  <si>
    <t>Security</t>
  </si>
  <si>
    <t>SQLMO</t>
  </si>
  <si>
    <t>Web Servers</t>
  </si>
  <si>
    <t>HADOOP</t>
  </si>
  <si>
    <t>QLIK</t>
  </si>
  <si>
    <t>Dev</t>
  </si>
  <si>
    <t>KAFKA</t>
  </si>
  <si>
    <t>JENKINS</t>
  </si>
  <si>
    <t>Windows Servers</t>
  </si>
  <si>
    <t>WAM</t>
  </si>
  <si>
    <t>Mainframe</t>
  </si>
  <si>
    <t>ECM</t>
  </si>
  <si>
    <t>Broadridge</t>
  </si>
  <si>
    <t>Kubernetes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</si>
</sst>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 h:mm;@"/>
    <numFmt numFmtId="165" formatCode="[$-F800]dddd\,\ mmmm\ dd\,\ yyyy"/>
    <numFmt numFmtId="166" formatCode="[m]"/>
  </numFmts>
  <fonts count="9">
    <font>
      <sz val="11"/>
      <color theme="1"/>
      <name val="Calibri"/>
      <family val="2"/>
      <scheme val="minor"/>
    </font>
    <font>
      <sz val="11"/>
      <color theme="1"/>
      <name val="Calibri"/>
      <family val="2"/>
      <scheme val="minor"/>
    </font>
    <font>
      <b/>
      <sz val="11"/>
      <color theme="1"/>
      <name val="Calibri"/>
      <family val="2"/>
      <scheme val="minor"/>
    </font>
    <font>
      <b/>
      <sz val="24"/>
      <color theme="1"/>
      <name val="Calibri"/>
      <family val="2"/>
      <scheme val="minor"/>
    </font>
    <font>
      <b/>
      <sz val="14"/>
      <color theme="1"/>
      <name val="Calibri"/>
      <family val="2"/>
      <scheme val="minor"/>
    </font>
    <font>
      <sz val="10"/>
      <color rgb="FF333333"/>
      <name val="Segoe UI"/>
      <family val="2"/>
    </font>
    <font>
      <b/>
      <sz val="10"/>
      <color rgb="FF333333"/>
      <name val="Segoe UI"/>
      <family val="2"/>
    </font>
    <font>
      <sz val="11"/>
      <color rgb="FF000000"/>
      <name val="Calibri"/>
    </font>
    <font>
      <b/>
      <sz val="11"/>
      <color rgb="FF000000"/>
      <name val="Calibri"/>
    </font>
  </fonts>
  <fills count="3">
    <fill>
      <patternFill patternType="none"/>
    </fill>
    <fill>
      <patternFill patternType="gray125"/>
    </fill>
    <fill>
      <patternFill patternType="solid">
        <fgColor theme="3" tint="0.79998168889431442"/>
        <bgColor indexed="64"/>
      </patternFill>
    </fill>
  </fills>
  <borders count="19">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bottom/>
      <diagonal/>
    </border>
    <border>
      <left style="double">
        <color auto="1"/>
      </left>
      <right/>
      <top/>
      <bottom style="thin">
        <color auto="1"/>
      </bottom>
      <diagonal/>
    </border>
    <border>
      <left style="double">
        <color auto="1"/>
      </left>
      <right/>
      <top style="thin">
        <color auto="1"/>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9" fontId="1" fillId="0" borderId="0" applyFont="0" applyFill="0" applyBorder="0" applyAlignment="0" applyProtection="0"/>
  </cellStyleXfs>
  <cellXfs count="105">
    <xf numFmtId="0" fontId="0" fillId="0" borderId="0" xfId="0"/>
    <xf numFmtId="0" fontId="0" fillId="0" borderId="1" xfId="0" applyBorder="1"/>
    <xf numFmtId="0" fontId="0" fillId="0" borderId="2" xfId="0" applyBorder="1"/>
    <xf numFmtId="0" fontId="0" fillId="0" borderId="3" xfId="0" applyBorder="1"/>
    <xf numFmtId="0" fontId="2" fillId="0" borderId="0" xfId="0" applyFont="1"/>
    <xf numFmtId="0" fontId="2" fillId="0" borderId="7" xfId="0" applyFont="1" applyBorder="1"/>
    <xf numFmtId="164" fontId="2" fillId="0" borderId="0" xfId="0" applyNumberFormat="1" applyFont="1"/>
    <xf numFmtId="164" fontId="0" fillId="0" borderId="0" xfId="0" applyNumberFormat="1"/>
    <xf numFmtId="164" fontId="0" fillId="0" borderId="1" xfId="0" applyNumberFormat="1" applyBorder="1"/>
    <xf numFmtId="1" fontId="2" fillId="0" borderId="0" xfId="0" applyNumberFormat="1" applyFont="1"/>
    <xf numFmtId="1" fontId="0" fillId="0" borderId="0" xfId="0" applyNumberFormat="1"/>
    <xf numFmtId="1" fontId="0" fillId="0" borderId="1" xfId="0" applyNumberFormat="1" applyBorder="1"/>
    <xf numFmtId="0" fontId="2" fillId="2" borderId="7" xfId="0" applyFont="1" applyFill="1" applyBorder="1"/>
    <xf numFmtId="0" fontId="0" fillId="2" borderId="9" xfId="0" applyFill="1" applyBorder="1"/>
    <xf numFmtId="164" fontId="0" fillId="2" borderId="9" xfId="0" applyNumberFormat="1" applyFill="1" applyBorder="1"/>
    <xf numFmtId="1" fontId="0" fillId="2" borderId="9" xfId="0" applyNumberFormat="1" applyFill="1" applyBorder="1"/>
    <xf numFmtId="0" fontId="2" fillId="2" borderId="2" xfId="0" applyFont="1" applyFill="1" applyBorder="1"/>
    <xf numFmtId="0" fontId="0" fillId="2" borderId="0" xfId="0" applyFill="1"/>
    <xf numFmtId="164" fontId="0" fillId="2" borderId="0" xfId="0" applyNumberFormat="1" applyFill="1"/>
    <xf numFmtId="1" fontId="0" fillId="2" borderId="0" xfId="0" applyNumberFormat="1" applyFill="1"/>
    <xf numFmtId="10" fontId="0" fillId="0" borderId="0" xfId="1" applyNumberFormat="1" applyFont="1" applyBorder="1"/>
    <xf numFmtId="10" fontId="0" fillId="0" borderId="2" xfId="1" applyNumberFormat="1" applyFont="1" applyBorder="1"/>
    <xf numFmtId="10" fontId="0" fillId="0" borderId="1" xfId="1" applyNumberFormat="1" applyFont="1" applyBorder="1"/>
    <xf numFmtId="10" fontId="0" fillId="0" borderId="3" xfId="1" applyNumberFormat="1" applyFont="1" applyBorder="1"/>
    <xf numFmtId="0" fontId="2" fillId="0" borderId="8" xfId="0" applyFont="1" applyBorder="1"/>
    <xf numFmtId="0" fontId="0" fillId="0" borderId="5" xfId="0" applyBorder="1"/>
    <xf numFmtId="1" fontId="2" fillId="0" borderId="9" xfId="0" applyNumberFormat="1" applyFont="1" applyBorder="1"/>
    <xf numFmtId="0" fontId="2" fillId="0" borderId="9" xfId="0" applyFont="1" applyBorder="1"/>
    <xf numFmtId="164" fontId="2" fillId="0" borderId="9" xfId="0" applyNumberFormat="1" applyFont="1" applyBorder="1"/>
    <xf numFmtId="0" fontId="2" fillId="0" borderId="10" xfId="0" applyFont="1" applyBorder="1"/>
    <xf numFmtId="0" fontId="2" fillId="0" borderId="16" xfId="0" applyFont="1" applyBorder="1"/>
    <xf numFmtId="0" fontId="2" fillId="2" borderId="8" xfId="0" applyFont="1" applyFill="1" applyBorder="1"/>
    <xf numFmtId="1" fontId="0" fillId="2" borderId="6" xfId="0" applyNumberFormat="1" applyFill="1" applyBorder="1"/>
    <xf numFmtId="10" fontId="0" fillId="2" borderId="9" xfId="1" applyNumberFormat="1" applyFont="1" applyFill="1" applyBorder="1"/>
    <xf numFmtId="10" fontId="0" fillId="2" borderId="7" xfId="1" applyNumberFormat="1" applyFont="1" applyFill="1" applyBorder="1"/>
    <xf numFmtId="1" fontId="0" fillId="2" borderId="8" xfId="0" applyNumberFormat="1" applyFill="1" applyBorder="1"/>
    <xf numFmtId="10" fontId="0" fillId="2" borderId="0" xfId="1" applyNumberFormat="1" applyFont="1" applyFill="1" applyBorder="1"/>
    <xf numFmtId="10" fontId="0" fillId="2" borderId="2" xfId="1" applyNumberFormat="1" applyFont="1" applyFill="1" applyBorder="1"/>
    <xf numFmtId="0" fontId="0" fillId="0" borderId="8" xfId="0" applyBorder="1"/>
    <xf numFmtId="0" fontId="0" fillId="2" borderId="2" xfId="0" applyFill="1" applyBorder="1"/>
    <xf numFmtId="0" fontId="0" fillId="0" borderId="18" xfId="0" applyBorder="1"/>
    <xf numFmtId="10" fontId="0" fillId="0" borderId="9" xfId="1" applyNumberFormat="1" applyFont="1" applyBorder="1"/>
    <xf numFmtId="0" fontId="0" fillId="0" borderId="4" xfId="0" applyBorder="1"/>
    <xf numFmtId="0" fontId="0" fillId="0" borderId="16" xfId="0" applyBorder="1"/>
    <xf numFmtId="0" fontId="0" fillId="0" borderId="15" xfId="0" applyBorder="1"/>
    <xf numFmtId="0" fontId="2" fillId="2" borderId="18" xfId="0" applyFont="1" applyFill="1" applyBorder="1"/>
    <xf numFmtId="0" fontId="0" fillId="2" borderId="7" xfId="0" applyFill="1" applyBorder="1"/>
    <xf numFmtId="0" fontId="2" fillId="2" borderId="16" xfId="0" applyFont="1" applyFill="1" applyBorder="1"/>
    <xf numFmtId="0" fontId="2" fillId="0" borderId="4" xfId="0" applyFont="1" applyBorder="1"/>
    <xf numFmtId="1" fontId="0" fillId="0" borderId="8" xfId="0" applyNumberFormat="1" applyBorder="1"/>
    <xf numFmtId="1" fontId="0" fillId="0" borderId="4" xfId="0" applyNumberFormat="1" applyBorder="1"/>
    <xf numFmtId="0" fontId="2" fillId="2" borderId="4" xfId="0" applyFont="1" applyFill="1" applyBorder="1"/>
    <xf numFmtId="1" fontId="0" fillId="2" borderId="4" xfId="0" applyNumberFormat="1" applyFill="1" applyBorder="1"/>
    <xf numFmtId="1" fontId="0" fillId="2" borderId="1" xfId="0" applyNumberFormat="1" applyFill="1" applyBorder="1"/>
    <xf numFmtId="10" fontId="0" fillId="2" borderId="1" xfId="1" applyNumberFormat="1" applyFont="1" applyFill="1" applyBorder="1"/>
    <xf numFmtId="10" fontId="0" fillId="2" borderId="3" xfId="1" applyNumberFormat="1" applyFont="1" applyFill="1" applyBorder="1"/>
    <xf numFmtId="0" fontId="2" fillId="0" borderId="10" xfId="0" applyFont="1" applyBorder="1" applyAlignment="1">
      <alignment horizontal="center" vertical="center" wrapText="1"/>
    </xf>
    <xf numFmtId="1" fontId="2" fillId="0" borderId="9" xfId="0" applyNumberFormat="1" applyFont="1" applyBorder="1" applyAlignment="1">
      <alignment horizontal="center" vertical="center" wrapText="1"/>
    </xf>
    <xf numFmtId="0" fontId="2" fillId="0" borderId="9" xfId="0" applyFont="1" applyBorder="1" applyAlignment="1">
      <alignment horizontal="center" vertical="center" wrapText="1"/>
    </xf>
    <xf numFmtId="0" fontId="2" fillId="0" borderId="11" xfId="0" applyFont="1" applyBorder="1" applyAlignment="1">
      <alignment horizontal="center" vertical="center" wrapText="1"/>
    </xf>
    <xf numFmtId="1" fontId="2" fillId="0" borderId="9" xfId="0" applyNumberFormat="1" applyFont="1" applyBorder="1" applyAlignment="1">
      <alignment horizontal="left"/>
    </xf>
    <xf numFmtId="0" fontId="2" fillId="0" borderId="9" xfId="0" applyFont="1" applyBorder="1" applyAlignment="1">
      <alignment horizontal="left"/>
    </xf>
    <xf numFmtId="0" fontId="2" fillId="0" borderId="10" xfId="0" applyFont="1" applyBorder="1" applyAlignment="1">
      <alignment horizontal="left"/>
    </xf>
    <xf numFmtId="164" fontId="2" fillId="0" borderId="9" xfId="0" applyNumberFormat="1" applyFont="1" applyBorder="1" applyAlignment="1">
      <alignment horizontal="left"/>
    </xf>
    <xf numFmtId="0" fontId="2" fillId="0" borderId="7" xfId="0" applyFont="1" applyBorder="1" applyAlignment="1">
      <alignment horizontal="left"/>
    </xf>
    <xf numFmtId="0" fontId="3" fillId="0" borderId="0" xfId="0" applyFont="1"/>
    <xf numFmtId="18" fontId="0" fillId="0" borderId="0" xfId="0" applyNumberFormat="1"/>
    <xf numFmtId="166" fontId="0" fillId="0" borderId="0" xfId="0" applyNumberFormat="1"/>
    <xf numFmtId="166" fontId="0" fillId="2" borderId="9" xfId="0" applyNumberFormat="1" applyFill="1" applyBorder="1"/>
    <xf numFmtId="166" fontId="0" fillId="2" borderId="0" xfId="0" applyNumberFormat="1" applyFill="1"/>
    <xf numFmtId="166" fontId="0" fillId="0" borderId="1" xfId="0" applyNumberFormat="1" applyBorder="1"/>
    <xf numFmtId="166" fontId="0" fillId="0" borderId="8" xfId="0" applyNumberFormat="1" applyBorder="1"/>
    <xf numFmtId="166" fontId="0" fillId="2" borderId="6" xfId="0" applyNumberFormat="1" applyFill="1" applyBorder="1"/>
    <xf numFmtId="166" fontId="0" fillId="2" borderId="8" xfId="0" applyNumberFormat="1" applyFill="1" applyBorder="1"/>
    <xf numFmtId="166" fontId="0" fillId="0" borderId="4" xfId="0" applyNumberFormat="1" applyBorder="1"/>
    <xf numFmtId="166" fontId="0" fillId="2" borderId="9" xfId="1" applyNumberFormat="1" applyFont="1" applyFill="1" applyBorder="1"/>
    <xf numFmtId="166" fontId="0" fillId="2" borderId="0" xfId="1" applyNumberFormat="1" applyFont="1" applyFill="1" applyBorder="1"/>
    <xf numFmtId="166" fontId="0" fillId="2" borderId="1" xfId="1" applyNumberFormat="1" applyFont="1" applyFill="1" applyBorder="1"/>
    <xf numFmtId="1" fontId="0" fillId="2" borderId="9" xfId="1" applyNumberFormat="1" applyFont="1" applyFill="1" applyBorder="1"/>
    <xf numFmtId="1" fontId="0" fillId="2" borderId="0" xfId="1" applyNumberFormat="1" applyFont="1" applyFill="1" applyBorder="1"/>
    <xf numFmtId="1" fontId="0" fillId="2" borderId="1" xfId="1" applyNumberFormat="1" applyFont="1" applyFill="1" applyBorder="1"/>
    <xf numFmtId="166" fontId="0" fillId="2" borderId="1" xfId="0" applyNumberFormat="1" applyFill="1" applyBorder="1"/>
    <xf numFmtId="9" fontId="0" fillId="0" borderId="0" xfId="1" applyFont="1"/>
    <xf numFmtId="0" fontId="3" fillId="0" borderId="4" xfId="0" applyFont="1" applyBorder="1" applyAlignment="1">
      <alignment horizontal="left" vertical="center"/>
    </xf>
    <xf numFmtId="0" fontId="3" fillId="0" borderId="1" xfId="0" applyFont="1" applyBorder="1" applyAlignment="1">
      <alignment horizontal="left" vertical="center"/>
    </xf>
    <xf numFmtId="0" fontId="3" fillId="0" borderId="3" xfId="0" applyFont="1" applyBorder="1" applyAlignment="1">
      <alignment horizontal="left" vertical="center"/>
    </xf>
    <xf numFmtId="0" fontId="4" fillId="0" borderId="0" xfId="0" applyFont="1" applyAlignment="1">
      <alignment horizontal="center" vertical="center"/>
    </xf>
    <xf numFmtId="0" fontId="5" fillId="0" borderId="0" xfId="0" applyFont="1" applyAlignment="1">
      <alignment horizontal="left" vertical="top" wrapText="1"/>
    </xf>
    <xf numFmtId="0" fontId="0" fillId="0" borderId="0" xfId="0" applyAlignment="1">
      <alignment horizontal="left" vertical="top" wrapText="1"/>
    </xf>
    <xf numFmtId="0" fontId="3" fillId="0" borderId="17" xfId="0" applyFont="1" applyBorder="1" applyAlignment="1">
      <alignment horizontal="center"/>
    </xf>
    <xf numFmtId="0" fontId="3" fillId="0" borderId="10" xfId="0" applyFont="1" applyBorder="1" applyAlignment="1">
      <alignment horizontal="center"/>
    </xf>
    <xf numFmtId="0" fontId="3" fillId="0" borderId="11" xfId="0" applyFont="1" applyBorder="1" applyAlignment="1">
      <alignment horizontal="center"/>
    </xf>
    <xf numFmtId="0" fontId="0" fillId="0" borderId="12" xfId="0" applyBorder="1" applyAlignment="1">
      <alignment wrapText="1"/>
    </xf>
    <xf numFmtId="0" fontId="0" fillId="0" borderId="2" xfId="0" applyBorder="1" applyAlignment="1">
      <alignment wrapText="1"/>
    </xf>
    <xf numFmtId="0" fontId="0" fillId="0" borderId="13" xfId="0" applyBorder="1" applyAlignment="1">
      <alignment wrapText="1"/>
    </xf>
    <xf numFmtId="0" fontId="0" fillId="0" borderId="3" xfId="0" applyBorder="1" applyAlignment="1">
      <alignment wrapText="1"/>
    </xf>
    <xf numFmtId="0" fontId="3" fillId="0" borderId="4" xfId="0" applyFont="1" applyBorder="1" applyAlignment="1">
      <alignment horizontal="center"/>
    </xf>
    <xf numFmtId="0" fontId="3" fillId="0" borderId="1" xfId="0" applyFont="1" applyBorder="1" applyAlignment="1">
      <alignment horizontal="center"/>
    </xf>
    <xf numFmtId="165" fontId="3" fillId="0" borderId="1" xfId="0" applyNumberFormat="1" applyFont="1" applyBorder="1" applyAlignment="1">
      <alignment horizontal="center"/>
    </xf>
    <xf numFmtId="165" fontId="3" fillId="0" borderId="3" xfId="0" applyNumberFormat="1" applyFont="1" applyBorder="1" applyAlignment="1">
      <alignment horizontal="center"/>
    </xf>
    <xf numFmtId="0" fontId="7" fillId="0" borderId="12" xfId="0" applyFont="1" applyBorder="1" applyAlignment="1">
      <alignment wrapText="1"/>
    </xf>
    <xf numFmtId="0" fontId="2" fillId="0" borderId="14" xfId="0" applyFont="1" applyBorder="1" applyAlignment="1"/>
    <xf numFmtId="0" fontId="2" fillId="0" borderId="11" xfId="0" applyFont="1" applyBorder="1" applyAlignment="1"/>
    <xf numFmtId="0" fontId="0" fillId="2" borderId="12" xfId="0" applyFill="1" applyBorder="1" applyAlignment="1"/>
    <xf numFmtId="0" fontId="0" fillId="2" borderId="2" xfId="0" applyFill="1" applyBorder="1" applyAlignment="1"/>
  </cellXfs>
  <cellStyles count="2">
    <cellStyle name="Normal" xfId="0" builtinId="0"/>
    <cellStyle name="Percent" xfId="1" builtinId="5"/>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1" Type="http://schemas.openxmlformats.org/officeDocument/2006/relationships/themeOverride" Target="../theme/themeOverride1.xml"/></Relationships>
</file>

<file path=xl/charts/_rels/chart2.xml.rels><?xml version="1.0" encoding="UTF-8" standalone="yes"?>
<Relationships xmlns="http://schemas.openxmlformats.org/package/2006/relationships"><Relationship Id="rId1" Type="http://schemas.openxmlformats.org/officeDocument/2006/relationships/themeOverride" Target="../theme/themeOverride2.xml"/></Relationships>
</file>

<file path=xl/charts/_rels/chart3.xml.rels><?xml version="1.0" encoding="UTF-8" standalone="yes"?>
<Relationships xmlns="http://schemas.openxmlformats.org/package/2006/relationships"><Relationship Id="rId1" Type="http://schemas.openxmlformats.org/officeDocument/2006/relationships/themeOverride" Target="../theme/themeOverride3.xml"/></Relationships>
</file>

<file path=xl/charts/_rels/chart4.xml.rels><?xml version="1.0" encoding="UTF-8" standalone="yes"?>
<Relationships xmlns="http://schemas.openxmlformats.org/package/2006/relationships"><Relationship Id="rId1" Type="http://schemas.openxmlformats.org/officeDocument/2006/relationships/themeOverride" Target="../theme/themeOverride4.xml"/></Relationships>
</file>

<file path=xl/charts/_rels/chart5.xml.rels><?xml version="1.0" encoding="UTF-8" standalone="yes"?>
<Relationships xmlns="http://schemas.openxmlformats.org/package/2006/relationships"><Relationship Id="rId1" Type="http://schemas.openxmlformats.org/officeDocument/2006/relationships/themeOverride" Target="../theme/themeOverride5.xml"/></Relationships>
</file>

<file path=xl/charts/_rels/chart6.xml.rels><?xml version="1.0" encoding="UTF-8" standalone="yes"?>
<Relationships xmlns="http://schemas.openxmlformats.org/package/2006/relationships"><Relationship Id="rId1" Type="http://schemas.openxmlformats.org/officeDocument/2006/relationships/themeOverride" Target="../theme/themeOverride6.xml"/></Relationships>
</file>

<file path=xl/charts/_rels/chart7.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8.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9.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10.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1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Development Workday</a:t>
            </a:r>
          </a:p>
        </c:rich>
      </c:tx>
      <c:overlay val="0"/>
      <c:spPr>
        <a:noFill/>
        <a:ln>
          <a:noFill/>
        </a:ln>
        <a:effectLst/>
      </c:spPr>
    </c:title>
    <c:autoTitleDeleted val="0"/>
    <c:plotArea>
      <c:layout>
        <c:manualLayout>
          <c:layoutTarget val="inner"/>
          <c:xMode val="edge"/>
          <c:yMode val="edge"/>
          <c:x val="0.4725313716796935"/>
          <c:y val="4.7754441328519597E-3"/>
          <c:w val="0.52705662042601475"/>
          <c:h val="0.99761227793357399"/>
        </c:manualLayout>
      </c:layout>
      <c:doughnutChart>
        <c:varyColors val="1"/>
        <c:ser>
          <c:idx val="1"/>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9-C00A-4A56-B268-CCD1750077E2}"/>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A-C00A-4A56-B268-CCD1750077E2}"/>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8-C00A-4A56-B268-CCD1750077E2}"/>
              </c:ext>
            </c:extLst>
          </c:dPt>
          <c:cat>
            <c:strRef>
              <c:f>'Summary Detail'!$E$22:$G$22</c:f>
              <c:strCache>
                <c:ptCount val="3"/>
                <c:pt idx="0">
                  <c:v>Workday Uptime %</c:v>
                </c:pt>
                <c:pt idx="1">
                  <c:v>Workday Planned Downtime %</c:v>
                </c:pt>
                <c:pt idx="2">
                  <c:v>Workday Unplanned Downtime %</c:v>
                </c:pt>
              </c:strCache>
            </c:strRef>
          </c:cat>
          <c:val>
            <c:numRef>
              <c:f>'Summary Detail'!$E$23:$G$23</c:f>
              <c:numCache>
                <c:formatCode>0.00%</c:formatCode>
                <c:ptCount val="3"/>
                <c:pt idx="0">
                  <c:v>0.91111111111111109</c:v>
                </c:pt>
                <c:pt idx="1">
                  <c:v>8.8888888888888892E-2</c:v>
                </c:pt>
                <c:pt idx="2">
                  <c:v>0</c:v>
                </c:pt>
              </c:numCache>
            </c:numRef>
          </c:val>
          <c:extLst>
            <c:ext xmlns:c16="http://schemas.microsoft.com/office/drawing/2014/chart" uri="{C3380CC4-5D6E-409C-BE32-E72D297353CC}">
              <c16:uniqueId val="{00000017-C00A-4A56-B268-CCD1750077E2}"/>
            </c:ext>
          </c:extLst>
        </c:ser>
        <c:ser>
          <c:idx val="0"/>
          <c:order val="1"/>
          <c:spPr>
            <a:noFill/>
          </c:spPr>
          <c:dPt>
            <c:idx val="0"/>
            <c:bubble3D val="0"/>
            <c:spPr>
              <a:noFill/>
              <a:ln>
                <a:noFill/>
              </a:ln>
              <a:effectLst/>
            </c:spPr>
            <c:extLst>
              <c:ext xmlns:c16="http://schemas.microsoft.com/office/drawing/2014/chart" uri="{C3380CC4-5D6E-409C-BE32-E72D297353CC}">
                <c16:uniqueId val="{00000007-FC8A-4FDA-B0A5-0812B12C794F}"/>
              </c:ext>
            </c:extLst>
          </c:dPt>
          <c:dPt>
            <c:idx val="1"/>
            <c:bubble3D val="0"/>
            <c:spPr>
              <a:noFill/>
              <a:ln>
                <a:noFill/>
              </a:ln>
              <a:effectLst/>
            </c:spPr>
            <c:extLst>
              <c:ext xmlns:c16="http://schemas.microsoft.com/office/drawing/2014/chart" uri="{C3380CC4-5D6E-409C-BE32-E72D297353CC}">
                <c16:uniqueId val="{0000001D-C00A-4A56-B268-CCD1750077E2}"/>
              </c:ext>
            </c:extLst>
          </c:dPt>
          <c:dPt>
            <c:idx val="2"/>
            <c:bubble3D val="0"/>
            <c:spPr>
              <a:noFill/>
              <a:ln>
                <a:noFill/>
              </a:ln>
              <a:effectLst/>
            </c:spPr>
            <c:extLst>
              <c:ext xmlns:c16="http://schemas.microsoft.com/office/drawing/2014/chart" uri="{C3380CC4-5D6E-409C-BE32-E72D297353CC}">
                <c16:uniqueId val="{0000000B-FC8A-4FDA-B0A5-0812B12C794F}"/>
              </c:ext>
            </c:extLst>
          </c:dPt>
          <c:dLbls>
            <c:dLbl>
              <c:idx val="0"/>
              <c:layout>
                <c:manualLayout>
                  <c:x val="-0.84641811629290098"/>
                  <c:y val="8.644228557817768E-2"/>
                </c:manualLayout>
              </c:layout>
              <c:tx>
                <c:rich>
                  <a:bodyPr/>
                  <a:lstStyle/>
                  <a:p>
                    <a:fld id="{64669F87-70FD-429E-9066-EF7FEC076EA3}" type="CELLRANGE">
                      <a:rPr lang="en-US"/>
                      <a:pPr/>
                      <a:t>[]</a:t>
                    </a:fld>
                    <a:endParaRPr/>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FC8A-4FDA-B0A5-0812B12C794F}"/>
                </c:ext>
              </c:extLst>
            </c:dLbl>
            <c:dLbl>
              <c:idx val="1"/>
              <c:layout>
                <c:manualLayout>
                  <c:x val="-0.66281250350023746"/>
                  <c:y val="-0.33766579319743872"/>
                </c:manualLayout>
              </c:layout>
              <c:tx>
                <c:rich>
                  <a:bodyPr rot="0" spcFirstLastPara="1" vertOverflow="ellipsis" vert="horz" wrap="square" lIns="38100" tIns="19050" rIns="38100" bIns="19050" anchor="ctr" anchorCtr="1">
                    <a:spAutoFit/>
                  </a:bodyPr>
                  <a:lstStyle/>
                  <a:p>
                    <a:pPr>
                      <a:defRPr sz="1200" b="1" i="0" u="none" strike="noStrike" kern="1200" baseline="0">
                        <a:solidFill>
                          <a:schemeClr val="tx1">
                            <a:lumMod val="65000"/>
                            <a:lumOff val="35000"/>
                          </a:schemeClr>
                        </a:solidFill>
                        <a:latin typeface="+mn-lt"/>
                        <a:ea typeface="+mn-ea"/>
                        <a:cs typeface="+mn-cs"/>
                      </a:defRPr>
                    </a:pPr>
                    <a:fld id="{E4A2637F-5CB7-4304-891B-38024BAE683A}" type="CELLRANGE">
                      <a:rPr lang="en-US" sz="1200">
                        <a:solidFill>
                          <a:schemeClr val="tx1">
                            <a:lumMod val="65000"/>
                            <a:lumOff val="35000"/>
                          </a:schemeClr>
                        </a:solidFill>
                      </a:rPr>
                      <a:pPr>
                        <a:defRPr sz="1200" b="1" i="0" u="none" strike="noStrike" kern="1200" baseline="0">
                          <a:solidFill>
                            <a:schemeClr val="tx1">
                              <a:lumMod val="65000"/>
                              <a:lumOff val="35000"/>
                            </a:schemeClr>
                          </a:solidFill>
                          <a:latin typeface="+mn-lt"/>
                          <a:ea typeface="+mn-ea"/>
                          <a:cs typeface="+mn-cs"/>
                        </a:defRPr>
                      </a:pPr>
                      <a:t>[]</a:t>
                    </a:fld>
                    <a:endParaRPr/>
                  </a:p>
                </c:rich>
              </c:tx>
              <c:spPr>
                <a:noFill/>
                <a:ln>
                  <a:noFill/>
                </a:ln>
                <a:effectLst/>
              </c:spP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D-C00A-4A56-B268-CCD1750077E2}"/>
                </c:ext>
              </c:extLst>
            </c:dLbl>
            <c:dLbl>
              <c:idx val="2"/>
              <c:layout>
                <c:manualLayout>
                  <c:x val="-0.47014180345824386"/>
                  <c:y val="0.42438399750131151"/>
                </c:manualLayout>
              </c:layout>
              <c:tx>
                <c:rich>
                  <a:bodyPr/>
                  <a:lstStyle/>
                  <a:p>
                    <a:fld id="{F43D853F-0EA7-4C7D-8DA6-CC6EA9EE7FF8}" type="CELLRANGE">
                      <a:rPr lang="en-US"/>
                      <a:pPr/>
                      <a:t>[]</a:t>
                    </a:fld>
                    <a:endParaRPr/>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FC8A-4FDA-B0A5-0812B12C794F}"/>
                </c:ext>
              </c:extLst>
            </c:dLbl>
            <c:spPr>
              <a:noFill/>
              <a:ln>
                <a:noFill/>
              </a:ln>
              <a:effectLst/>
            </c:spPr>
            <c:txPr>
              <a:bodyPr rot="0" spcFirstLastPara="1" vertOverflow="ellipsis" vert="horz" wrap="square" lIns="38100" tIns="19050" rIns="38100" bIns="19050" anchor="ctr" anchorCtr="0">
                <a:spAutoFit/>
              </a:bodyPr>
              <a:lstStyle/>
              <a:p>
                <a:pPr algn="l">
                  <a:defRPr sz="120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ext>
            </c:extLst>
          </c:dLbls>
          <c:cat>
            <c:strRef>
              <c:f>'Summary Detail'!$E$22:$G$22</c:f>
              <c:strCache>
                <c:ptCount val="3"/>
                <c:pt idx="0">
                  <c:v>Workday Uptime %</c:v>
                </c:pt>
                <c:pt idx="1">
                  <c:v>Workday Planned Downtime %</c:v>
                </c:pt>
                <c:pt idx="2">
                  <c:v>Workday Unplanned Downtime %</c:v>
                </c:pt>
              </c:strCache>
            </c:strRef>
          </c:cat>
          <c:val>
            <c:numRef>
              <c:f>'Summary Detail'!$E$26:$G$26</c:f>
              <c:numCache>
                <c:formatCode>0%</c:formatCode>
                <c:ptCount val="3"/>
                <c:pt idx="0">
                  <c:v>1</c:v>
                </c:pt>
                <c:pt idx="1">
                  <c:v>1</c:v>
                </c:pt>
                <c:pt idx="2">
                  <c:v>1</c:v>
                </c:pt>
              </c:numCache>
            </c:numRef>
          </c:val>
          <c:extLst>
            <c:ext xmlns:c15="http://schemas.microsoft.com/office/drawing/2012/chart" uri="{02D57815-91ED-43cb-92C2-25804820EDAC}">
              <c15:datalabelsRange>
                <c15:f>'Summary Detail'!$E$23:$G$23</c15:f>
                <c15:dlblRangeCache>
                  <c:ptCount val="3"/>
                  <c:pt idx="0">
                    <c:v>91.11%</c:v>
                  </c:pt>
                  <c:pt idx="1">
                    <c:v>8.89%</c:v>
                  </c:pt>
                  <c:pt idx="2">
                    <c:v>0.00%</c:v>
                  </c:pt>
                </c15:dlblRangeCache>
              </c15:datalabelsRange>
            </c:ext>
            <c:ext xmlns:c16="http://schemas.microsoft.com/office/drawing/2014/chart" uri="{C3380CC4-5D6E-409C-BE32-E72D297353CC}">
              <c16:uniqueId val="{0000001C-C00A-4A56-B268-CCD1750077E2}"/>
            </c:ext>
          </c:extLst>
        </c:ser>
        <c:dLbls>
          <c:showLegendKey val="0"/>
          <c:showVal val="0"/>
          <c:showCatName val="0"/>
          <c:showSerName val="0"/>
          <c:showPercent val="0"/>
          <c:showBubbleSize val="0"/>
          <c:showLeaderLines val="0"/>
        </c:dLbls>
        <c:firstSliceAng val="0"/>
        <c:holeSize val="35"/>
      </c:doughnutChart>
      <c:spPr>
        <a:noFill/>
        <a:ln>
          <a:noFill/>
        </a:ln>
        <a:effectLst/>
      </c:spPr>
    </c:plotArea>
    <c:legend>
      <c:legendPos val="l"/>
      <c:layout>
        <c:manualLayout>
          <c:xMode val="edge"/>
          <c:yMode val="edge"/>
          <c:x val="1.3125000645915387E-2"/>
          <c:y val="0.24753562358676154"/>
          <c:w val="0.50703967768252234"/>
          <c:h val="0.50942029197113448"/>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0"/>
    <c:dispBlanksAs val="gap"/>
    <c:showDLblsOverMax val="0"/>
    <c:extLst/>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Clone UAT Workday</a:t>
            </a:r>
          </a:p>
        </c:rich>
      </c:tx>
      <c:overlay val="0"/>
      <c:spPr>
        <a:noFill/>
        <a:ln>
          <a:noFill/>
        </a:ln>
        <a:effectLst/>
      </c:spPr>
    </c:title>
    <c:autoTitleDeleted val="0"/>
    <c:plotArea>
      <c:layout>
        <c:manualLayout>
          <c:layoutTarget val="inner"/>
          <c:xMode val="edge"/>
          <c:yMode val="edge"/>
          <c:x val="0.4725313716796935"/>
          <c:y val="4.7754441328519597E-3"/>
          <c:w val="0.52705662042601475"/>
          <c:h val="0.99761227793357399"/>
        </c:manualLayout>
      </c:layout>
      <c:doughnutChart>
        <c:varyColors val="1"/>
        <c:ser>
          <c:idx val="1"/>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9-C00A-4A56-B268-CCD1750077E2}"/>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A-C00A-4A56-B268-CCD1750077E2}"/>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8-C00A-4A56-B268-CCD1750077E2}"/>
              </c:ext>
            </c:extLst>
          </c:dPt>
          <c:cat>
            <c:strRef>
              <c:f>'Summary Detail'!$E$22:$G$22</c:f>
              <c:strCache>
                <c:ptCount val="3"/>
                <c:pt idx="0">
                  <c:v>Workday Uptime %</c:v>
                </c:pt>
                <c:pt idx="1">
                  <c:v>Workday Planned Downtime %</c:v>
                </c:pt>
                <c:pt idx="2">
                  <c:v>Workday Unplanned Downtime %</c:v>
                </c:pt>
              </c:strCache>
            </c:strRef>
          </c:cat>
          <c:val>
            <c:numRef>
              <c:f>'Summary Detail'!$E$24:$G$24</c:f>
              <c:numCache>
                <c:formatCode>0.00%</c:formatCode>
                <c:ptCount val="3"/>
                <c:pt idx="0">
                  <c:v>1</c:v>
                </c:pt>
                <c:pt idx="1">
                  <c:v>0</c:v>
                </c:pt>
                <c:pt idx="2">
                  <c:v>0</c:v>
                </c:pt>
              </c:numCache>
            </c:numRef>
          </c:val>
          <c:extLst>
            <c:ext xmlns:c16="http://schemas.microsoft.com/office/drawing/2014/chart" uri="{C3380CC4-5D6E-409C-BE32-E72D297353CC}">
              <c16:uniqueId val="{00000017-C00A-4A56-B268-CCD1750077E2}"/>
            </c:ext>
          </c:extLst>
        </c:ser>
        <c:ser>
          <c:idx val="0"/>
          <c:order val="1"/>
          <c:spPr>
            <a:noFill/>
          </c:spPr>
          <c:dPt>
            <c:idx val="0"/>
            <c:bubble3D val="0"/>
            <c:spPr>
              <a:noFill/>
              <a:ln>
                <a:noFill/>
              </a:ln>
              <a:effectLst/>
            </c:spPr>
            <c:extLst>
              <c:ext xmlns:c16="http://schemas.microsoft.com/office/drawing/2014/chart" uri="{C3380CC4-5D6E-409C-BE32-E72D297353CC}">
                <c16:uniqueId val="{00000007-FC8A-4FDA-B0A5-0812B12C794F}"/>
              </c:ext>
            </c:extLst>
          </c:dPt>
          <c:dPt>
            <c:idx val="1"/>
            <c:bubble3D val="0"/>
            <c:spPr>
              <a:noFill/>
              <a:ln>
                <a:noFill/>
              </a:ln>
              <a:effectLst/>
            </c:spPr>
            <c:extLst>
              <c:ext xmlns:c16="http://schemas.microsoft.com/office/drawing/2014/chart" uri="{C3380CC4-5D6E-409C-BE32-E72D297353CC}">
                <c16:uniqueId val="{0000001D-C00A-4A56-B268-CCD1750077E2}"/>
              </c:ext>
            </c:extLst>
          </c:dPt>
          <c:dPt>
            <c:idx val="2"/>
            <c:bubble3D val="0"/>
            <c:spPr>
              <a:noFill/>
              <a:ln>
                <a:noFill/>
              </a:ln>
              <a:effectLst/>
            </c:spPr>
            <c:extLst>
              <c:ext xmlns:c16="http://schemas.microsoft.com/office/drawing/2014/chart" uri="{C3380CC4-5D6E-409C-BE32-E72D297353CC}">
                <c16:uniqueId val="{0000000B-FC8A-4FDA-B0A5-0812B12C794F}"/>
              </c:ext>
            </c:extLst>
          </c:dPt>
          <c:dLbls>
            <c:dLbl>
              <c:idx val="0"/>
              <c:layout>
                <c:manualLayout>
                  <c:x val="-0.84641811629290098"/>
                  <c:y val="8.644228557817768E-2"/>
                </c:manualLayout>
              </c:layout>
              <c:tx>
                <c:rich>
                  <a:bodyPr/>
                  <a:lstStyle/>
                  <a:p>
                    <a:fld id="{488568A4-732D-4A92-B277-0F06594CAC89}" type="CELLRANGE">
                      <a:rPr lang="en-US"/>
                      <a:pPr/>
                      <a:t>[]</a:t>
                    </a:fld>
                    <a:endParaRPr/>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FC8A-4FDA-B0A5-0812B12C794F}"/>
                </c:ext>
              </c:extLst>
            </c:dLbl>
            <c:dLbl>
              <c:idx val="1"/>
              <c:layout>
                <c:manualLayout>
                  <c:x val="-0.66281250350023746"/>
                  <c:y val="-0.33766579319743872"/>
                </c:manualLayout>
              </c:layout>
              <c:tx>
                <c:rich>
                  <a:bodyPr rot="0" spcFirstLastPara="1" vertOverflow="ellipsis" vert="horz" wrap="square" lIns="38100" tIns="19050" rIns="38100" bIns="19050" anchor="ctr" anchorCtr="1">
                    <a:spAutoFit/>
                  </a:bodyPr>
                  <a:lstStyle/>
                  <a:p>
                    <a:pPr>
                      <a:defRPr sz="1200" b="1" i="0" u="none" strike="noStrike" kern="1200" baseline="0">
                        <a:solidFill>
                          <a:schemeClr val="tx1">
                            <a:lumMod val="65000"/>
                            <a:lumOff val="35000"/>
                          </a:schemeClr>
                        </a:solidFill>
                        <a:latin typeface="+mn-lt"/>
                        <a:ea typeface="+mn-ea"/>
                        <a:cs typeface="+mn-cs"/>
                      </a:defRPr>
                    </a:pPr>
                    <a:fld id="{79F18BB8-6440-47D6-8E94-AE96CB2E149F}" type="CELLRANGE">
                      <a:rPr lang="en-US"/>
                      <a:pPr>
                        <a:defRPr sz="1200" b="1" i="0" u="none" strike="noStrike" kern="1200" baseline="0">
                          <a:solidFill>
                            <a:schemeClr val="tx1">
                              <a:lumMod val="65000"/>
                              <a:lumOff val="35000"/>
                            </a:schemeClr>
                          </a:solidFill>
                          <a:latin typeface="+mn-lt"/>
                          <a:ea typeface="+mn-ea"/>
                          <a:cs typeface="+mn-cs"/>
                        </a:defRPr>
                      </a:pPr>
                      <a:t>[]</a:t>
                    </a:fld>
                    <a:endParaRPr/>
                  </a:p>
                </c:rich>
              </c:tx>
              <c:spPr>
                <a:noFill/>
                <a:ln>
                  <a:noFill/>
                </a:ln>
                <a:effectLst/>
              </c:spP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D-C00A-4A56-B268-CCD1750077E2}"/>
                </c:ext>
              </c:extLst>
            </c:dLbl>
            <c:dLbl>
              <c:idx val="2"/>
              <c:layout>
                <c:manualLayout>
                  <c:x val="-0.47014180345824386"/>
                  <c:y val="0.42438399750131151"/>
                </c:manualLayout>
              </c:layout>
              <c:tx>
                <c:rich>
                  <a:bodyPr/>
                  <a:lstStyle/>
                  <a:p>
                    <a:fld id="{7FF9669E-479E-4AB7-9551-692C5F87A8EB}" type="CELLRANGE">
                      <a:rPr lang="en-US"/>
                      <a:pPr/>
                      <a:t>[]</a:t>
                    </a:fld>
                    <a:endParaRPr/>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FC8A-4FDA-B0A5-0812B12C794F}"/>
                </c:ext>
              </c:extLst>
            </c:dLbl>
            <c:spPr>
              <a:noFill/>
              <a:ln>
                <a:noFill/>
              </a:ln>
              <a:effectLst/>
            </c:spPr>
            <c:txPr>
              <a:bodyPr rot="0" spcFirstLastPara="1" vertOverflow="ellipsis" vert="horz" wrap="square" lIns="38100" tIns="19050" rIns="38100" bIns="19050" anchor="ctr" anchorCtr="0">
                <a:spAutoFit/>
              </a:bodyPr>
              <a:lstStyle/>
              <a:p>
                <a:pPr algn="l">
                  <a:defRPr sz="120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ext>
            </c:extLst>
          </c:dLbls>
          <c:cat>
            <c:strRef>
              <c:f>'Summary Detail'!$E$22:$G$22</c:f>
              <c:strCache>
                <c:ptCount val="3"/>
                <c:pt idx="0">
                  <c:v>Workday Uptime %</c:v>
                </c:pt>
                <c:pt idx="1">
                  <c:v>Workday Planned Downtime %</c:v>
                </c:pt>
                <c:pt idx="2">
                  <c:v>Workday Unplanned Downtime %</c:v>
                </c:pt>
              </c:strCache>
            </c:strRef>
          </c:cat>
          <c:val>
            <c:numRef>
              <c:f>'Summary Detail'!$E$26:$G$26</c:f>
              <c:numCache>
                <c:formatCode>0%</c:formatCode>
                <c:ptCount val="3"/>
                <c:pt idx="0">
                  <c:v>1</c:v>
                </c:pt>
                <c:pt idx="1">
                  <c:v>1</c:v>
                </c:pt>
                <c:pt idx="2">
                  <c:v>1</c:v>
                </c:pt>
              </c:numCache>
            </c:numRef>
          </c:val>
          <c:extLst>
            <c:ext xmlns:c15="http://schemas.microsoft.com/office/drawing/2012/chart" uri="{02D57815-91ED-43cb-92C2-25804820EDAC}">
              <c15:datalabelsRange>
                <c15:f>'Summary Detail'!$E$24:$G$24</c15:f>
                <c15:dlblRangeCache>
                  <c:ptCount val="3"/>
                  <c:pt idx="0">
                    <c:v>100.00%</c:v>
                  </c:pt>
                  <c:pt idx="1">
                    <c:v>0.00%</c:v>
                  </c:pt>
                  <c:pt idx="2">
                    <c:v>0.00%</c:v>
                  </c:pt>
                </c15:dlblRangeCache>
              </c15:datalabelsRange>
            </c:ext>
            <c:ext xmlns:c16="http://schemas.microsoft.com/office/drawing/2014/chart" uri="{C3380CC4-5D6E-409C-BE32-E72D297353CC}">
              <c16:uniqueId val="{0000001C-C00A-4A56-B268-CCD1750077E2}"/>
            </c:ext>
          </c:extLst>
        </c:ser>
        <c:dLbls>
          <c:showLegendKey val="0"/>
          <c:showVal val="0"/>
          <c:showCatName val="0"/>
          <c:showSerName val="0"/>
          <c:showPercent val="0"/>
          <c:showBubbleSize val="0"/>
          <c:showLeaderLines val="0"/>
        </c:dLbls>
        <c:firstSliceAng val="0"/>
        <c:holeSize val="35"/>
      </c:doughnutChart>
      <c:spPr>
        <a:noFill/>
        <a:ln>
          <a:noFill/>
        </a:ln>
        <a:effectLst/>
      </c:spPr>
    </c:plotArea>
    <c:legend>
      <c:legendPos val="l"/>
      <c:layout>
        <c:manualLayout>
          <c:xMode val="edge"/>
          <c:yMode val="edge"/>
          <c:x val="1.3125000645915387E-2"/>
          <c:y val="0.24753562358676154"/>
          <c:w val="0.50703967768252234"/>
          <c:h val="0.50942029197113448"/>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0"/>
    <c:dispBlanksAs val="gap"/>
    <c:showDLblsOverMax val="0"/>
    <c:extLst/>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Clone Pre-Prod Workday</a:t>
            </a:r>
          </a:p>
        </c:rich>
      </c:tx>
      <c:overlay val="0"/>
      <c:spPr>
        <a:noFill/>
        <a:ln>
          <a:noFill/>
        </a:ln>
        <a:effectLst/>
      </c:spPr>
    </c:title>
    <c:autoTitleDeleted val="0"/>
    <c:plotArea>
      <c:layout>
        <c:manualLayout>
          <c:layoutTarget val="inner"/>
          <c:xMode val="edge"/>
          <c:yMode val="edge"/>
          <c:x val="0.4725313716796935"/>
          <c:y val="4.7754441328519597E-3"/>
          <c:w val="0.52705662042601475"/>
          <c:h val="0.99761227793357399"/>
        </c:manualLayout>
      </c:layout>
      <c:doughnutChart>
        <c:varyColors val="1"/>
        <c:ser>
          <c:idx val="1"/>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9-C00A-4A56-B268-CCD1750077E2}"/>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A-C00A-4A56-B268-CCD1750077E2}"/>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8-C00A-4A56-B268-CCD1750077E2}"/>
              </c:ext>
            </c:extLst>
          </c:dPt>
          <c:cat>
            <c:strRef>
              <c:f>'Summary Detail'!$E$22:$G$22</c:f>
              <c:strCache>
                <c:ptCount val="3"/>
                <c:pt idx="0">
                  <c:v>Workday Uptime %</c:v>
                </c:pt>
                <c:pt idx="1">
                  <c:v>Workday Planned Downtime %</c:v>
                </c:pt>
                <c:pt idx="2">
                  <c:v>Workday Unplanned Downtime %</c:v>
                </c:pt>
              </c:strCache>
            </c:strRef>
          </c:cat>
          <c:val>
            <c:numRef>
              <c:f>'Summary Detail'!$E$25:$G$25</c:f>
              <c:numCache>
                <c:formatCode>0.00%</c:formatCode>
                <c:ptCount val="3"/>
                <c:pt idx="0">
                  <c:v>1</c:v>
                </c:pt>
                <c:pt idx="1">
                  <c:v>0</c:v>
                </c:pt>
                <c:pt idx="2">
                  <c:v>0</c:v>
                </c:pt>
              </c:numCache>
            </c:numRef>
          </c:val>
          <c:extLst>
            <c:ext xmlns:c16="http://schemas.microsoft.com/office/drawing/2014/chart" uri="{C3380CC4-5D6E-409C-BE32-E72D297353CC}">
              <c16:uniqueId val="{00000017-C00A-4A56-B268-CCD1750077E2}"/>
            </c:ext>
          </c:extLst>
        </c:ser>
        <c:ser>
          <c:idx val="0"/>
          <c:order val="1"/>
          <c:spPr>
            <a:noFill/>
          </c:spPr>
          <c:dPt>
            <c:idx val="0"/>
            <c:bubble3D val="0"/>
            <c:spPr>
              <a:noFill/>
              <a:ln>
                <a:noFill/>
              </a:ln>
              <a:effectLst/>
            </c:spPr>
            <c:extLst>
              <c:ext xmlns:c16="http://schemas.microsoft.com/office/drawing/2014/chart" uri="{C3380CC4-5D6E-409C-BE32-E72D297353CC}">
                <c16:uniqueId val="{00000007-FC8A-4FDA-B0A5-0812B12C794F}"/>
              </c:ext>
            </c:extLst>
          </c:dPt>
          <c:dPt>
            <c:idx val="1"/>
            <c:bubble3D val="0"/>
            <c:spPr>
              <a:noFill/>
              <a:ln>
                <a:noFill/>
              </a:ln>
              <a:effectLst/>
            </c:spPr>
            <c:extLst>
              <c:ext xmlns:c16="http://schemas.microsoft.com/office/drawing/2014/chart" uri="{C3380CC4-5D6E-409C-BE32-E72D297353CC}">
                <c16:uniqueId val="{0000001D-C00A-4A56-B268-CCD1750077E2}"/>
              </c:ext>
            </c:extLst>
          </c:dPt>
          <c:dPt>
            <c:idx val="2"/>
            <c:bubble3D val="0"/>
            <c:spPr>
              <a:noFill/>
              <a:ln>
                <a:noFill/>
              </a:ln>
              <a:effectLst/>
            </c:spPr>
            <c:extLst>
              <c:ext xmlns:c16="http://schemas.microsoft.com/office/drawing/2014/chart" uri="{C3380CC4-5D6E-409C-BE32-E72D297353CC}">
                <c16:uniqueId val="{0000000B-FC8A-4FDA-B0A5-0812B12C794F}"/>
              </c:ext>
            </c:extLst>
          </c:dPt>
          <c:dLbls>
            <c:dLbl>
              <c:idx val="0"/>
              <c:layout>
                <c:manualLayout>
                  <c:x val="-0.84641811629290098"/>
                  <c:y val="8.644228557817768E-2"/>
                </c:manualLayout>
              </c:layout>
              <c:tx>
                <c:rich>
                  <a:bodyPr/>
                  <a:lstStyle/>
                  <a:p>
                    <a:fld id="{C0EA7695-CF5D-4166-8AC3-BFBF5347B4CB}" type="CELLRANGE">
                      <a:rPr lang="en-US"/>
                      <a:pPr/>
                      <a:t>[]</a:t>
                    </a:fld>
                    <a:endParaRPr/>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FC8A-4FDA-B0A5-0812B12C794F}"/>
                </c:ext>
              </c:extLst>
            </c:dLbl>
            <c:dLbl>
              <c:idx val="1"/>
              <c:layout>
                <c:manualLayout>
                  <c:x val="-0.66281250350023746"/>
                  <c:y val="-0.33766579319743872"/>
                </c:manualLayout>
              </c:layout>
              <c:tx>
                <c:rich>
                  <a:bodyPr rot="0" spcFirstLastPara="1" vertOverflow="ellipsis" vert="horz" wrap="square" lIns="38100" tIns="19050" rIns="38100" bIns="19050" anchor="ctr" anchorCtr="1">
                    <a:spAutoFit/>
                  </a:bodyPr>
                  <a:lstStyle/>
                  <a:p>
                    <a:pPr>
                      <a:defRPr sz="1200" b="1" i="0" u="none" strike="noStrike" kern="1200" baseline="0">
                        <a:solidFill>
                          <a:schemeClr val="tx1">
                            <a:lumMod val="65000"/>
                            <a:lumOff val="35000"/>
                          </a:schemeClr>
                        </a:solidFill>
                        <a:latin typeface="+mn-lt"/>
                        <a:ea typeface="+mn-ea"/>
                        <a:cs typeface="+mn-cs"/>
                      </a:defRPr>
                    </a:pPr>
                    <a:fld id="{2ED2F285-1BC8-4288-B2F9-21B6E0C3FA39}" type="CELLRANGE">
                      <a:rPr lang="en-US"/>
                      <a:pPr>
                        <a:defRPr sz="1200" b="1" i="0" u="none" strike="noStrike" kern="1200" baseline="0">
                          <a:solidFill>
                            <a:schemeClr val="tx1">
                              <a:lumMod val="65000"/>
                              <a:lumOff val="35000"/>
                            </a:schemeClr>
                          </a:solidFill>
                          <a:latin typeface="+mn-lt"/>
                          <a:ea typeface="+mn-ea"/>
                          <a:cs typeface="+mn-cs"/>
                        </a:defRPr>
                      </a:pPr>
                      <a:t>[]</a:t>
                    </a:fld>
                    <a:endParaRPr/>
                  </a:p>
                </c:rich>
              </c:tx>
              <c:spPr>
                <a:noFill/>
                <a:ln>
                  <a:noFill/>
                </a:ln>
                <a:effectLst/>
              </c:spP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D-C00A-4A56-B268-CCD1750077E2}"/>
                </c:ext>
              </c:extLst>
            </c:dLbl>
            <c:dLbl>
              <c:idx val="2"/>
              <c:layout>
                <c:manualLayout>
                  <c:x val="-0.47014180345824386"/>
                  <c:y val="0.42438399750131151"/>
                </c:manualLayout>
              </c:layout>
              <c:tx>
                <c:rich>
                  <a:bodyPr/>
                  <a:lstStyle/>
                  <a:p>
                    <a:fld id="{425DF574-6B8E-42E1-92DF-83AA0F2F9BDB}" type="CELLRANGE">
                      <a:rPr lang="en-US"/>
                      <a:pPr/>
                      <a:t>[]</a:t>
                    </a:fld>
                    <a:endParaRPr/>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FC8A-4FDA-B0A5-0812B12C794F}"/>
                </c:ext>
              </c:extLst>
            </c:dLbl>
            <c:spPr>
              <a:noFill/>
              <a:ln>
                <a:noFill/>
              </a:ln>
              <a:effectLst/>
            </c:spPr>
            <c:txPr>
              <a:bodyPr rot="0" spcFirstLastPara="1" vertOverflow="ellipsis" vert="horz" wrap="square" lIns="38100" tIns="19050" rIns="38100" bIns="19050" anchor="ctr" anchorCtr="0">
                <a:spAutoFit/>
              </a:bodyPr>
              <a:lstStyle/>
              <a:p>
                <a:pPr algn="l">
                  <a:defRPr sz="120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ext>
            </c:extLst>
          </c:dLbls>
          <c:cat>
            <c:strRef>
              <c:f>'Summary Detail'!$E$22:$G$22</c:f>
              <c:strCache>
                <c:ptCount val="3"/>
                <c:pt idx="0">
                  <c:v>Workday Uptime %</c:v>
                </c:pt>
                <c:pt idx="1">
                  <c:v>Workday Planned Downtime %</c:v>
                </c:pt>
                <c:pt idx="2">
                  <c:v>Workday Unplanned Downtime %</c:v>
                </c:pt>
              </c:strCache>
            </c:strRef>
          </c:cat>
          <c:val>
            <c:numRef>
              <c:f>'Summary Detail'!$E$26:$G$26</c:f>
              <c:numCache>
                <c:formatCode>0%</c:formatCode>
                <c:ptCount val="3"/>
                <c:pt idx="0">
                  <c:v>1</c:v>
                </c:pt>
                <c:pt idx="1">
                  <c:v>1</c:v>
                </c:pt>
                <c:pt idx="2">
                  <c:v>1</c:v>
                </c:pt>
              </c:numCache>
            </c:numRef>
          </c:val>
          <c:extLst>
            <c:ext xmlns:c15="http://schemas.microsoft.com/office/drawing/2012/chart" uri="{02D57815-91ED-43cb-92C2-25804820EDAC}">
              <c15:datalabelsRange>
                <c15:f>'Summary Detail'!$E$25:$G$25</c15:f>
                <c15:dlblRangeCache>
                  <c:ptCount val="3"/>
                  <c:pt idx="0">
                    <c:v>100.00%</c:v>
                  </c:pt>
                  <c:pt idx="1">
                    <c:v>0.00%</c:v>
                  </c:pt>
                  <c:pt idx="2">
                    <c:v>0.00%</c:v>
                  </c:pt>
                </c15:dlblRangeCache>
              </c15:datalabelsRange>
            </c:ext>
            <c:ext xmlns:c16="http://schemas.microsoft.com/office/drawing/2014/chart" uri="{C3380CC4-5D6E-409C-BE32-E72D297353CC}">
              <c16:uniqueId val="{0000001C-C00A-4A56-B268-CCD1750077E2}"/>
            </c:ext>
          </c:extLst>
        </c:ser>
        <c:dLbls>
          <c:showLegendKey val="0"/>
          <c:showVal val="0"/>
          <c:showCatName val="0"/>
          <c:showSerName val="0"/>
          <c:showPercent val="0"/>
          <c:showBubbleSize val="0"/>
          <c:showLeaderLines val="0"/>
        </c:dLbls>
        <c:firstSliceAng val="0"/>
        <c:holeSize val="35"/>
      </c:doughnutChart>
      <c:spPr>
        <a:noFill/>
        <a:ln>
          <a:noFill/>
        </a:ln>
        <a:effectLst/>
      </c:spPr>
    </c:plotArea>
    <c:legend>
      <c:legendPos val="l"/>
      <c:layout>
        <c:manualLayout>
          <c:xMode val="edge"/>
          <c:yMode val="edge"/>
          <c:x val="1.3125000645915387E-2"/>
          <c:y val="0.24753562358676154"/>
          <c:w val="0.50703967768252234"/>
          <c:h val="0.50942029197113448"/>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0"/>
    <c:dispBlanksAs val="gap"/>
    <c:showDLblsOverMax val="0"/>
    <c:extLst/>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Development 24 hour</a:t>
            </a:r>
          </a:p>
        </c:rich>
      </c:tx>
      <c:overlay val="0"/>
      <c:spPr>
        <a:noFill/>
        <a:ln>
          <a:noFill/>
        </a:ln>
        <a:effectLst/>
      </c:spPr>
    </c:title>
    <c:autoTitleDeleted val="0"/>
    <c:plotArea>
      <c:layout>
        <c:manualLayout>
          <c:layoutTarget val="inner"/>
          <c:xMode val="edge"/>
          <c:yMode val="edge"/>
          <c:x val="0.4725313716796935"/>
          <c:y val="4.7754441328519597E-3"/>
          <c:w val="0.52705662042601475"/>
          <c:h val="0.99761227793357399"/>
        </c:manualLayout>
      </c:layout>
      <c:doughnutChart>
        <c:varyColors val="1"/>
        <c:ser>
          <c:idx val="1"/>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9-C00A-4A56-B268-CCD1750077E2}"/>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A-C00A-4A56-B268-CCD1750077E2}"/>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8-C00A-4A56-B268-CCD1750077E2}"/>
              </c:ext>
            </c:extLst>
          </c:dPt>
          <c:cat>
            <c:strRef>
              <c:f>'Summary Detail'!$K$22:$M$22</c:f>
              <c:strCache>
                <c:ptCount val="3"/>
                <c:pt idx="0">
                  <c:v>24 Hour Uptime %</c:v>
                </c:pt>
                <c:pt idx="1">
                  <c:v>24 Hour Planned Downtime %</c:v>
                </c:pt>
                <c:pt idx="2">
                  <c:v>24 Hour Unplanned Downtime %</c:v>
                </c:pt>
              </c:strCache>
            </c:strRef>
          </c:cat>
          <c:val>
            <c:numRef>
              <c:f>'Summary Detail'!$K$23:$M$23</c:f>
              <c:numCache>
                <c:formatCode>0.00%</c:formatCode>
                <c:ptCount val="3"/>
                <c:pt idx="0">
                  <c:v>0.9642857142857143</c:v>
                </c:pt>
                <c:pt idx="1">
                  <c:v>3.5714285714285712E-2</c:v>
                </c:pt>
                <c:pt idx="2">
                  <c:v>0</c:v>
                </c:pt>
              </c:numCache>
            </c:numRef>
          </c:val>
          <c:extLst>
            <c:ext xmlns:c16="http://schemas.microsoft.com/office/drawing/2014/chart" uri="{C3380CC4-5D6E-409C-BE32-E72D297353CC}">
              <c16:uniqueId val="{00000017-C00A-4A56-B268-CCD1750077E2}"/>
            </c:ext>
          </c:extLst>
        </c:ser>
        <c:ser>
          <c:idx val="0"/>
          <c:order val="1"/>
          <c:spPr>
            <a:noFill/>
          </c:spPr>
          <c:dPt>
            <c:idx val="0"/>
            <c:bubble3D val="0"/>
            <c:spPr>
              <a:noFill/>
              <a:ln>
                <a:noFill/>
              </a:ln>
              <a:effectLst/>
            </c:spPr>
            <c:extLst>
              <c:ext xmlns:c16="http://schemas.microsoft.com/office/drawing/2014/chart" uri="{C3380CC4-5D6E-409C-BE32-E72D297353CC}">
                <c16:uniqueId val="{00000007-FC8A-4FDA-B0A5-0812B12C794F}"/>
              </c:ext>
            </c:extLst>
          </c:dPt>
          <c:dPt>
            <c:idx val="1"/>
            <c:bubble3D val="0"/>
            <c:spPr>
              <a:noFill/>
              <a:ln>
                <a:noFill/>
              </a:ln>
              <a:effectLst/>
            </c:spPr>
            <c:extLst>
              <c:ext xmlns:c16="http://schemas.microsoft.com/office/drawing/2014/chart" uri="{C3380CC4-5D6E-409C-BE32-E72D297353CC}">
                <c16:uniqueId val="{0000001D-C00A-4A56-B268-CCD1750077E2}"/>
              </c:ext>
            </c:extLst>
          </c:dPt>
          <c:dPt>
            <c:idx val="2"/>
            <c:bubble3D val="0"/>
            <c:spPr>
              <a:noFill/>
              <a:ln>
                <a:noFill/>
              </a:ln>
              <a:effectLst/>
            </c:spPr>
            <c:extLst>
              <c:ext xmlns:c16="http://schemas.microsoft.com/office/drawing/2014/chart" uri="{C3380CC4-5D6E-409C-BE32-E72D297353CC}">
                <c16:uniqueId val="{0000000B-FC8A-4FDA-B0A5-0812B12C794F}"/>
              </c:ext>
            </c:extLst>
          </c:dPt>
          <c:dLbls>
            <c:dLbl>
              <c:idx val="0"/>
              <c:layout>
                <c:manualLayout>
                  <c:x val="-0.84641811629290098"/>
                  <c:y val="8.644228557817768E-2"/>
                </c:manualLayout>
              </c:layout>
              <c:tx>
                <c:rich>
                  <a:bodyPr/>
                  <a:lstStyle/>
                  <a:p>
                    <a:fld id="{A99EAD15-29D7-4514-9508-8EDE8E705FC8}" type="CELLRANGE">
                      <a:rPr lang="en-US"/>
                      <a:pPr/>
                      <a:t>[]</a:t>
                    </a:fld>
                    <a:endParaRPr/>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FC8A-4FDA-B0A5-0812B12C794F}"/>
                </c:ext>
              </c:extLst>
            </c:dLbl>
            <c:dLbl>
              <c:idx val="1"/>
              <c:layout>
                <c:manualLayout>
                  <c:x val="-0.66281250350023746"/>
                  <c:y val="-0.33766579319743872"/>
                </c:manualLayout>
              </c:layout>
              <c:tx>
                <c:rich>
                  <a:bodyPr rot="0" spcFirstLastPara="1" vertOverflow="ellipsis" vert="horz" wrap="square" lIns="38100" tIns="19050" rIns="38100" bIns="19050" anchor="ctr" anchorCtr="1">
                    <a:spAutoFit/>
                  </a:bodyPr>
                  <a:lstStyle/>
                  <a:p>
                    <a:pPr>
                      <a:defRPr sz="1200" b="1" i="0" u="none" strike="noStrike" kern="1200" baseline="0">
                        <a:solidFill>
                          <a:schemeClr val="tx1">
                            <a:lumMod val="65000"/>
                            <a:lumOff val="35000"/>
                          </a:schemeClr>
                        </a:solidFill>
                        <a:latin typeface="+mn-lt"/>
                        <a:ea typeface="+mn-ea"/>
                        <a:cs typeface="+mn-cs"/>
                      </a:defRPr>
                    </a:pPr>
                    <a:fld id="{DB111FD8-1297-47A2-9A06-7A75D5752E7B}" type="CELLRANGE">
                      <a:rPr lang="en-US"/>
                      <a:pPr>
                        <a:defRPr sz="1200" b="1" i="0" u="none" strike="noStrike" kern="1200" baseline="0">
                          <a:solidFill>
                            <a:schemeClr val="tx1">
                              <a:lumMod val="65000"/>
                              <a:lumOff val="35000"/>
                            </a:schemeClr>
                          </a:solidFill>
                          <a:latin typeface="+mn-lt"/>
                          <a:ea typeface="+mn-ea"/>
                          <a:cs typeface="+mn-cs"/>
                        </a:defRPr>
                      </a:pPr>
                      <a:t>[]</a:t>
                    </a:fld>
                    <a:endParaRPr/>
                  </a:p>
                </c:rich>
              </c:tx>
              <c:spPr>
                <a:noFill/>
                <a:ln>
                  <a:noFill/>
                </a:ln>
                <a:effectLst/>
              </c:spP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D-C00A-4A56-B268-CCD1750077E2}"/>
                </c:ext>
              </c:extLst>
            </c:dLbl>
            <c:dLbl>
              <c:idx val="2"/>
              <c:layout>
                <c:manualLayout>
                  <c:x val="-0.47014180345824386"/>
                  <c:y val="0.42438399750131151"/>
                </c:manualLayout>
              </c:layout>
              <c:tx>
                <c:rich>
                  <a:bodyPr/>
                  <a:lstStyle/>
                  <a:p>
                    <a:fld id="{FF9D4C68-9EDF-405E-A1A9-DD5DD0880BF6}" type="CELLRANGE">
                      <a:rPr lang="en-US"/>
                      <a:pPr/>
                      <a:t>[]</a:t>
                    </a:fld>
                    <a:endParaRPr/>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FC8A-4FDA-B0A5-0812B12C794F}"/>
                </c:ext>
              </c:extLst>
            </c:dLbl>
            <c:spPr>
              <a:noFill/>
              <a:ln>
                <a:noFill/>
              </a:ln>
              <a:effectLst/>
            </c:spPr>
            <c:txPr>
              <a:bodyPr rot="0" spcFirstLastPara="1" vertOverflow="ellipsis" vert="horz" wrap="square" lIns="38100" tIns="19050" rIns="38100" bIns="19050" anchor="ctr" anchorCtr="0">
                <a:spAutoFit/>
              </a:bodyPr>
              <a:lstStyle/>
              <a:p>
                <a:pPr algn="l">
                  <a:defRPr sz="120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ext>
            </c:extLst>
          </c:dLbls>
          <c:cat>
            <c:strRef>
              <c:f>'Summary Detail'!$K$22:$M$22</c:f>
              <c:strCache>
                <c:ptCount val="3"/>
                <c:pt idx="0">
                  <c:v>24 Hour Uptime %</c:v>
                </c:pt>
                <c:pt idx="1">
                  <c:v>24 Hour Planned Downtime %</c:v>
                </c:pt>
                <c:pt idx="2">
                  <c:v>24 Hour Unplanned Downtime %</c:v>
                </c:pt>
              </c:strCache>
            </c:strRef>
          </c:cat>
          <c:val>
            <c:numRef>
              <c:f>'Summary Detail'!$K$26:$M$26</c:f>
              <c:numCache>
                <c:formatCode>0%</c:formatCode>
                <c:ptCount val="3"/>
                <c:pt idx="0">
                  <c:v>1</c:v>
                </c:pt>
                <c:pt idx="1">
                  <c:v>1</c:v>
                </c:pt>
                <c:pt idx="2">
                  <c:v>1</c:v>
                </c:pt>
              </c:numCache>
            </c:numRef>
          </c:val>
          <c:extLst>
            <c:ext xmlns:c15="http://schemas.microsoft.com/office/drawing/2012/chart" uri="{02D57815-91ED-43cb-92C2-25804820EDAC}">
              <c15:datalabelsRange>
                <c15:f>'Summary Detail'!$K$23:$M$23</c15:f>
                <c15:dlblRangeCache>
                  <c:ptCount val="3"/>
                  <c:pt idx="0">
                    <c:v>96.43%</c:v>
                  </c:pt>
                  <c:pt idx="1">
                    <c:v>3.57%</c:v>
                  </c:pt>
                  <c:pt idx="2">
                    <c:v>0.00%</c:v>
                  </c:pt>
                </c15:dlblRangeCache>
              </c15:datalabelsRange>
            </c:ext>
            <c:ext xmlns:c16="http://schemas.microsoft.com/office/drawing/2014/chart" uri="{C3380CC4-5D6E-409C-BE32-E72D297353CC}">
              <c16:uniqueId val="{0000001C-C00A-4A56-B268-CCD1750077E2}"/>
            </c:ext>
          </c:extLst>
        </c:ser>
        <c:dLbls>
          <c:showLegendKey val="0"/>
          <c:showVal val="0"/>
          <c:showCatName val="0"/>
          <c:showSerName val="0"/>
          <c:showPercent val="0"/>
          <c:showBubbleSize val="0"/>
          <c:showLeaderLines val="0"/>
        </c:dLbls>
        <c:firstSliceAng val="0"/>
        <c:holeSize val="35"/>
      </c:doughnutChart>
      <c:spPr>
        <a:noFill/>
        <a:ln>
          <a:noFill/>
        </a:ln>
        <a:effectLst/>
      </c:spPr>
    </c:plotArea>
    <c:legend>
      <c:legendPos val="l"/>
      <c:layout>
        <c:manualLayout>
          <c:xMode val="edge"/>
          <c:yMode val="edge"/>
          <c:x val="1.3125000645915387E-2"/>
          <c:y val="0.24753562358676154"/>
          <c:w val="0.50703967768252234"/>
          <c:h val="0.50942029197113448"/>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0"/>
    <c:dispBlanksAs val="gap"/>
    <c:showDLblsOverMax val="0"/>
    <c:extLst/>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Clone UAT 24 Hour</a:t>
            </a:r>
          </a:p>
        </c:rich>
      </c:tx>
      <c:overlay val="0"/>
      <c:spPr>
        <a:noFill/>
        <a:ln>
          <a:noFill/>
        </a:ln>
        <a:effectLst/>
      </c:spPr>
    </c:title>
    <c:autoTitleDeleted val="0"/>
    <c:plotArea>
      <c:layout>
        <c:manualLayout>
          <c:layoutTarget val="inner"/>
          <c:xMode val="edge"/>
          <c:yMode val="edge"/>
          <c:x val="0.4725313716796935"/>
          <c:y val="4.7754441328519597E-3"/>
          <c:w val="0.52705662042601475"/>
          <c:h val="0.99761227793357399"/>
        </c:manualLayout>
      </c:layout>
      <c:doughnutChart>
        <c:varyColors val="1"/>
        <c:ser>
          <c:idx val="1"/>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9-C00A-4A56-B268-CCD1750077E2}"/>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A-C00A-4A56-B268-CCD1750077E2}"/>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8-C00A-4A56-B268-CCD1750077E2}"/>
              </c:ext>
            </c:extLst>
          </c:dPt>
          <c:cat>
            <c:strRef>
              <c:f>'Summary Detail'!$K$22:$M$22</c:f>
              <c:strCache>
                <c:ptCount val="3"/>
                <c:pt idx="0">
                  <c:v>24 Hour Uptime %</c:v>
                </c:pt>
                <c:pt idx="1">
                  <c:v>24 Hour Planned Downtime %</c:v>
                </c:pt>
                <c:pt idx="2">
                  <c:v>24 Hour Unplanned Downtime %</c:v>
                </c:pt>
              </c:strCache>
            </c:strRef>
          </c:cat>
          <c:val>
            <c:numRef>
              <c:f>'Summary Detail'!$K$24:$M$24</c:f>
              <c:numCache>
                <c:formatCode>0.00%</c:formatCode>
                <c:ptCount val="3"/>
                <c:pt idx="0">
                  <c:v>0.91666832010482069</c:v>
                </c:pt>
                <c:pt idx="1">
                  <c:v>8.3331679895179284E-2</c:v>
                </c:pt>
                <c:pt idx="2">
                  <c:v>0</c:v>
                </c:pt>
              </c:numCache>
            </c:numRef>
          </c:val>
          <c:extLst>
            <c:ext xmlns:c16="http://schemas.microsoft.com/office/drawing/2014/chart" uri="{C3380CC4-5D6E-409C-BE32-E72D297353CC}">
              <c16:uniqueId val="{00000017-C00A-4A56-B268-CCD1750077E2}"/>
            </c:ext>
          </c:extLst>
        </c:ser>
        <c:ser>
          <c:idx val="0"/>
          <c:order val="1"/>
          <c:spPr>
            <a:noFill/>
          </c:spPr>
          <c:dPt>
            <c:idx val="0"/>
            <c:bubble3D val="0"/>
            <c:spPr>
              <a:noFill/>
              <a:ln>
                <a:noFill/>
              </a:ln>
              <a:effectLst/>
            </c:spPr>
            <c:extLst>
              <c:ext xmlns:c16="http://schemas.microsoft.com/office/drawing/2014/chart" uri="{C3380CC4-5D6E-409C-BE32-E72D297353CC}">
                <c16:uniqueId val="{00000007-FC8A-4FDA-B0A5-0812B12C794F}"/>
              </c:ext>
            </c:extLst>
          </c:dPt>
          <c:dPt>
            <c:idx val="1"/>
            <c:bubble3D val="0"/>
            <c:spPr>
              <a:noFill/>
              <a:ln>
                <a:noFill/>
              </a:ln>
              <a:effectLst/>
            </c:spPr>
            <c:extLst>
              <c:ext xmlns:c16="http://schemas.microsoft.com/office/drawing/2014/chart" uri="{C3380CC4-5D6E-409C-BE32-E72D297353CC}">
                <c16:uniqueId val="{0000001D-C00A-4A56-B268-CCD1750077E2}"/>
              </c:ext>
            </c:extLst>
          </c:dPt>
          <c:dPt>
            <c:idx val="2"/>
            <c:bubble3D val="0"/>
            <c:spPr>
              <a:noFill/>
              <a:ln>
                <a:noFill/>
              </a:ln>
              <a:effectLst/>
            </c:spPr>
            <c:extLst>
              <c:ext xmlns:c16="http://schemas.microsoft.com/office/drawing/2014/chart" uri="{C3380CC4-5D6E-409C-BE32-E72D297353CC}">
                <c16:uniqueId val="{0000000B-FC8A-4FDA-B0A5-0812B12C794F}"/>
              </c:ext>
            </c:extLst>
          </c:dPt>
          <c:dLbls>
            <c:dLbl>
              <c:idx val="0"/>
              <c:layout>
                <c:manualLayout>
                  <c:x val="-0.84641811629290098"/>
                  <c:y val="8.644228557817768E-2"/>
                </c:manualLayout>
              </c:layout>
              <c:tx>
                <c:rich>
                  <a:bodyPr/>
                  <a:lstStyle/>
                  <a:p>
                    <a:fld id="{04EA034D-1AAE-4539-9C7D-9D38BC13C71C}" type="CELLRANGE">
                      <a:rPr lang="en-US"/>
                      <a:pPr/>
                      <a:t>[]</a:t>
                    </a:fld>
                    <a:endParaRPr/>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FC8A-4FDA-B0A5-0812B12C794F}"/>
                </c:ext>
              </c:extLst>
            </c:dLbl>
            <c:dLbl>
              <c:idx val="1"/>
              <c:layout>
                <c:manualLayout>
                  <c:x val="-0.66281250350023746"/>
                  <c:y val="-0.33766579319743872"/>
                </c:manualLayout>
              </c:layout>
              <c:tx>
                <c:rich>
                  <a:bodyPr rot="0" spcFirstLastPara="1" vertOverflow="ellipsis" vert="horz" wrap="square" lIns="38100" tIns="19050" rIns="38100" bIns="19050" anchor="ctr" anchorCtr="1">
                    <a:spAutoFit/>
                  </a:bodyPr>
                  <a:lstStyle/>
                  <a:p>
                    <a:pPr>
                      <a:defRPr sz="1200" b="1" i="0" u="none" strike="noStrike" kern="1200" baseline="0">
                        <a:solidFill>
                          <a:schemeClr val="tx1">
                            <a:lumMod val="65000"/>
                            <a:lumOff val="35000"/>
                          </a:schemeClr>
                        </a:solidFill>
                        <a:latin typeface="+mn-lt"/>
                        <a:ea typeface="+mn-ea"/>
                        <a:cs typeface="+mn-cs"/>
                      </a:defRPr>
                    </a:pPr>
                    <a:fld id="{3E70B58E-9BA3-4068-A8F0-B770EE58929B}" type="CELLRANGE">
                      <a:rPr lang="en-US"/>
                      <a:pPr>
                        <a:defRPr sz="1200" b="1" i="0" u="none" strike="noStrike" kern="1200" baseline="0">
                          <a:solidFill>
                            <a:schemeClr val="tx1">
                              <a:lumMod val="65000"/>
                              <a:lumOff val="35000"/>
                            </a:schemeClr>
                          </a:solidFill>
                          <a:latin typeface="+mn-lt"/>
                          <a:ea typeface="+mn-ea"/>
                          <a:cs typeface="+mn-cs"/>
                        </a:defRPr>
                      </a:pPr>
                      <a:t>[]</a:t>
                    </a:fld>
                    <a:endParaRPr/>
                  </a:p>
                </c:rich>
              </c:tx>
              <c:spPr>
                <a:noFill/>
                <a:ln>
                  <a:noFill/>
                </a:ln>
                <a:effectLst/>
              </c:spP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D-C00A-4A56-B268-CCD1750077E2}"/>
                </c:ext>
              </c:extLst>
            </c:dLbl>
            <c:dLbl>
              <c:idx val="2"/>
              <c:layout>
                <c:manualLayout>
                  <c:x val="-0.47014180345824386"/>
                  <c:y val="0.42438399750131151"/>
                </c:manualLayout>
              </c:layout>
              <c:tx>
                <c:rich>
                  <a:bodyPr/>
                  <a:lstStyle/>
                  <a:p>
                    <a:fld id="{95A210C2-9199-4BCA-A1DB-05416D8828A7}" type="CELLRANGE">
                      <a:rPr lang="en-US"/>
                      <a:pPr/>
                      <a:t>[]</a:t>
                    </a:fld>
                    <a:endParaRPr/>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FC8A-4FDA-B0A5-0812B12C794F}"/>
                </c:ext>
              </c:extLst>
            </c:dLbl>
            <c:spPr>
              <a:noFill/>
              <a:ln>
                <a:noFill/>
              </a:ln>
              <a:effectLst/>
            </c:spPr>
            <c:txPr>
              <a:bodyPr rot="0" spcFirstLastPara="1" vertOverflow="ellipsis" vert="horz" wrap="square" lIns="38100" tIns="19050" rIns="38100" bIns="19050" anchor="ctr" anchorCtr="0">
                <a:spAutoFit/>
              </a:bodyPr>
              <a:lstStyle/>
              <a:p>
                <a:pPr algn="l">
                  <a:defRPr sz="120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ext>
            </c:extLst>
          </c:dLbls>
          <c:cat>
            <c:strRef>
              <c:f>'Summary Detail'!$K$22:$M$22</c:f>
              <c:strCache>
                <c:ptCount val="3"/>
                <c:pt idx="0">
                  <c:v>24 Hour Uptime %</c:v>
                </c:pt>
                <c:pt idx="1">
                  <c:v>24 Hour Planned Downtime %</c:v>
                </c:pt>
                <c:pt idx="2">
                  <c:v>24 Hour Unplanned Downtime %</c:v>
                </c:pt>
              </c:strCache>
            </c:strRef>
          </c:cat>
          <c:val>
            <c:numRef>
              <c:f>'Summary Detail'!$K$26:$M$26</c:f>
              <c:numCache>
                <c:formatCode>0%</c:formatCode>
                <c:ptCount val="3"/>
                <c:pt idx="0">
                  <c:v>1</c:v>
                </c:pt>
                <c:pt idx="1">
                  <c:v>1</c:v>
                </c:pt>
                <c:pt idx="2">
                  <c:v>1</c:v>
                </c:pt>
              </c:numCache>
            </c:numRef>
          </c:val>
          <c:extLst>
            <c:ext xmlns:c15="http://schemas.microsoft.com/office/drawing/2012/chart" uri="{02D57815-91ED-43cb-92C2-25804820EDAC}">
              <c15:datalabelsRange>
                <c15:f>'Summary Detail'!$K$24:$M$24</c15:f>
                <c15:dlblRangeCache>
                  <c:ptCount val="3"/>
                  <c:pt idx="0">
                    <c:v>91.67%</c:v>
                  </c:pt>
                  <c:pt idx="1">
                    <c:v>8.33%</c:v>
                  </c:pt>
                  <c:pt idx="2">
                    <c:v>0.00%</c:v>
                  </c:pt>
                </c15:dlblRangeCache>
              </c15:datalabelsRange>
            </c:ext>
            <c:ext xmlns:c16="http://schemas.microsoft.com/office/drawing/2014/chart" uri="{C3380CC4-5D6E-409C-BE32-E72D297353CC}">
              <c16:uniqueId val="{0000001C-C00A-4A56-B268-CCD1750077E2}"/>
            </c:ext>
          </c:extLst>
        </c:ser>
        <c:dLbls>
          <c:showLegendKey val="0"/>
          <c:showVal val="0"/>
          <c:showCatName val="0"/>
          <c:showSerName val="0"/>
          <c:showPercent val="0"/>
          <c:showBubbleSize val="0"/>
          <c:showLeaderLines val="0"/>
        </c:dLbls>
        <c:firstSliceAng val="0"/>
        <c:holeSize val="35"/>
      </c:doughnutChart>
      <c:spPr>
        <a:noFill/>
        <a:ln>
          <a:noFill/>
        </a:ln>
        <a:effectLst/>
      </c:spPr>
    </c:plotArea>
    <c:legend>
      <c:legendPos val="l"/>
      <c:layout>
        <c:manualLayout>
          <c:xMode val="edge"/>
          <c:yMode val="edge"/>
          <c:x val="1.3125000645915387E-2"/>
          <c:y val="0.24753562358676154"/>
          <c:w val="0.50703967768252234"/>
          <c:h val="0.50942029197113448"/>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0"/>
    <c:dispBlanksAs val="gap"/>
    <c:showDLblsOverMax val="0"/>
    <c:extLst/>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Clone Pre-Prod 24 Hour</a:t>
            </a:r>
          </a:p>
        </c:rich>
      </c:tx>
      <c:overlay val="0"/>
      <c:spPr>
        <a:noFill/>
        <a:ln>
          <a:noFill/>
        </a:ln>
        <a:effectLst/>
      </c:spPr>
    </c:title>
    <c:autoTitleDeleted val="0"/>
    <c:plotArea>
      <c:layout>
        <c:manualLayout>
          <c:layoutTarget val="inner"/>
          <c:xMode val="edge"/>
          <c:yMode val="edge"/>
          <c:x val="0.4725313716796935"/>
          <c:y val="4.7754441328519597E-3"/>
          <c:w val="0.52705662042601475"/>
          <c:h val="0.99761227793357399"/>
        </c:manualLayout>
      </c:layout>
      <c:doughnutChart>
        <c:varyColors val="1"/>
        <c:ser>
          <c:idx val="1"/>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9-C00A-4A56-B268-CCD1750077E2}"/>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A-C00A-4A56-B268-CCD1750077E2}"/>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8-C00A-4A56-B268-CCD1750077E2}"/>
              </c:ext>
            </c:extLst>
          </c:dPt>
          <c:cat>
            <c:strRef>
              <c:f>'Summary Detail'!$K$22:$M$22</c:f>
              <c:strCache>
                <c:ptCount val="3"/>
                <c:pt idx="0">
                  <c:v>24 Hour Uptime %</c:v>
                </c:pt>
                <c:pt idx="1">
                  <c:v>24 Hour Planned Downtime %</c:v>
                </c:pt>
                <c:pt idx="2">
                  <c:v>24 Hour Unplanned Downtime %</c:v>
                </c:pt>
              </c:strCache>
            </c:strRef>
          </c:cat>
          <c:val>
            <c:numRef>
              <c:f>'Summary Detail'!$K$25:$M$25</c:f>
              <c:numCache>
                <c:formatCode>0.00%</c:formatCode>
                <c:ptCount val="3"/>
                <c:pt idx="0">
                  <c:v>0.94047619047653697</c:v>
                </c:pt>
                <c:pt idx="1">
                  <c:v>5.9523809523463048E-2</c:v>
                </c:pt>
                <c:pt idx="2">
                  <c:v>0</c:v>
                </c:pt>
              </c:numCache>
            </c:numRef>
          </c:val>
          <c:extLst>
            <c:ext xmlns:c16="http://schemas.microsoft.com/office/drawing/2014/chart" uri="{C3380CC4-5D6E-409C-BE32-E72D297353CC}">
              <c16:uniqueId val="{00000017-C00A-4A56-B268-CCD1750077E2}"/>
            </c:ext>
          </c:extLst>
        </c:ser>
        <c:ser>
          <c:idx val="0"/>
          <c:order val="1"/>
          <c:spPr>
            <a:noFill/>
          </c:spPr>
          <c:dPt>
            <c:idx val="0"/>
            <c:bubble3D val="0"/>
            <c:spPr>
              <a:noFill/>
              <a:ln>
                <a:noFill/>
              </a:ln>
              <a:effectLst/>
            </c:spPr>
            <c:extLst>
              <c:ext xmlns:c16="http://schemas.microsoft.com/office/drawing/2014/chart" uri="{C3380CC4-5D6E-409C-BE32-E72D297353CC}">
                <c16:uniqueId val="{00000007-FC8A-4FDA-B0A5-0812B12C794F}"/>
              </c:ext>
            </c:extLst>
          </c:dPt>
          <c:dPt>
            <c:idx val="1"/>
            <c:bubble3D val="0"/>
            <c:spPr>
              <a:noFill/>
              <a:ln>
                <a:noFill/>
              </a:ln>
              <a:effectLst/>
            </c:spPr>
            <c:extLst>
              <c:ext xmlns:c16="http://schemas.microsoft.com/office/drawing/2014/chart" uri="{C3380CC4-5D6E-409C-BE32-E72D297353CC}">
                <c16:uniqueId val="{0000001D-C00A-4A56-B268-CCD1750077E2}"/>
              </c:ext>
            </c:extLst>
          </c:dPt>
          <c:dPt>
            <c:idx val="2"/>
            <c:bubble3D val="0"/>
            <c:spPr>
              <a:noFill/>
              <a:ln>
                <a:noFill/>
              </a:ln>
              <a:effectLst/>
            </c:spPr>
            <c:extLst>
              <c:ext xmlns:c16="http://schemas.microsoft.com/office/drawing/2014/chart" uri="{C3380CC4-5D6E-409C-BE32-E72D297353CC}">
                <c16:uniqueId val="{0000000B-FC8A-4FDA-B0A5-0812B12C794F}"/>
              </c:ext>
            </c:extLst>
          </c:dPt>
          <c:dLbls>
            <c:dLbl>
              <c:idx val="0"/>
              <c:layout>
                <c:manualLayout>
                  <c:x val="-0.84641811629290098"/>
                  <c:y val="8.644228557817768E-2"/>
                </c:manualLayout>
              </c:layout>
              <c:tx>
                <c:rich>
                  <a:bodyPr/>
                  <a:lstStyle/>
                  <a:p>
                    <a:fld id="{45F43441-6F83-452C-88D7-6049417FEB61}" type="CELLRANGE">
                      <a:rPr lang="en-US"/>
                      <a:pPr/>
                      <a:t>[]</a:t>
                    </a:fld>
                    <a:endParaRPr/>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FC8A-4FDA-B0A5-0812B12C794F}"/>
                </c:ext>
              </c:extLst>
            </c:dLbl>
            <c:dLbl>
              <c:idx val="1"/>
              <c:layout>
                <c:manualLayout>
                  <c:x val="-0.66281250350023746"/>
                  <c:y val="-0.33766579319743872"/>
                </c:manualLayout>
              </c:layout>
              <c:tx>
                <c:rich>
                  <a:bodyPr rot="0" spcFirstLastPara="1" vertOverflow="ellipsis" vert="horz" wrap="square" lIns="38100" tIns="19050" rIns="38100" bIns="19050" anchor="ctr" anchorCtr="1">
                    <a:spAutoFit/>
                  </a:bodyPr>
                  <a:lstStyle/>
                  <a:p>
                    <a:pPr>
                      <a:defRPr sz="1200" b="1" i="0" u="none" strike="noStrike" kern="1200" baseline="0">
                        <a:solidFill>
                          <a:schemeClr val="tx1">
                            <a:lumMod val="65000"/>
                            <a:lumOff val="35000"/>
                          </a:schemeClr>
                        </a:solidFill>
                        <a:latin typeface="+mn-lt"/>
                        <a:ea typeface="+mn-ea"/>
                        <a:cs typeface="+mn-cs"/>
                      </a:defRPr>
                    </a:pPr>
                    <a:fld id="{8DD0CDB2-B006-4F38-8B3B-BC20D488EE9A}" type="CELLRANGE">
                      <a:rPr lang="en-US"/>
                      <a:pPr>
                        <a:defRPr sz="1200" b="1" i="0" u="none" strike="noStrike" kern="1200" baseline="0">
                          <a:solidFill>
                            <a:schemeClr val="tx1">
                              <a:lumMod val="65000"/>
                              <a:lumOff val="35000"/>
                            </a:schemeClr>
                          </a:solidFill>
                          <a:latin typeface="+mn-lt"/>
                          <a:ea typeface="+mn-ea"/>
                          <a:cs typeface="+mn-cs"/>
                        </a:defRPr>
                      </a:pPr>
                      <a:t>[]</a:t>
                    </a:fld>
                    <a:endParaRPr/>
                  </a:p>
                </c:rich>
              </c:tx>
              <c:spPr>
                <a:noFill/>
                <a:ln>
                  <a:noFill/>
                </a:ln>
                <a:effectLst/>
              </c:spP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D-C00A-4A56-B268-CCD1750077E2}"/>
                </c:ext>
              </c:extLst>
            </c:dLbl>
            <c:dLbl>
              <c:idx val="2"/>
              <c:layout>
                <c:manualLayout>
                  <c:x val="-0.47014180345824386"/>
                  <c:y val="0.42438399750131151"/>
                </c:manualLayout>
              </c:layout>
              <c:tx>
                <c:rich>
                  <a:bodyPr/>
                  <a:lstStyle/>
                  <a:p>
                    <a:fld id="{C17A4242-8C73-4407-983E-CF8E5CCD7B6A}" type="CELLRANGE">
                      <a:rPr lang="en-US"/>
                      <a:pPr/>
                      <a:t>[]</a:t>
                    </a:fld>
                    <a:endParaRPr/>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FC8A-4FDA-B0A5-0812B12C794F}"/>
                </c:ext>
              </c:extLst>
            </c:dLbl>
            <c:spPr>
              <a:noFill/>
              <a:ln>
                <a:noFill/>
              </a:ln>
              <a:effectLst/>
            </c:spPr>
            <c:txPr>
              <a:bodyPr rot="0" spcFirstLastPara="1" vertOverflow="ellipsis" vert="horz" wrap="square" lIns="38100" tIns="19050" rIns="38100" bIns="19050" anchor="ctr" anchorCtr="0">
                <a:spAutoFit/>
              </a:bodyPr>
              <a:lstStyle/>
              <a:p>
                <a:pPr algn="l">
                  <a:defRPr sz="120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ext>
            </c:extLst>
          </c:dLbls>
          <c:cat>
            <c:strRef>
              <c:f>'Summary Detail'!$K$22:$M$22</c:f>
              <c:strCache>
                <c:ptCount val="3"/>
                <c:pt idx="0">
                  <c:v>24 Hour Uptime %</c:v>
                </c:pt>
                <c:pt idx="1">
                  <c:v>24 Hour Planned Downtime %</c:v>
                </c:pt>
                <c:pt idx="2">
                  <c:v>24 Hour Unplanned Downtime %</c:v>
                </c:pt>
              </c:strCache>
            </c:strRef>
          </c:cat>
          <c:val>
            <c:numRef>
              <c:f>'Summary Detail'!$K$26:$M$26</c:f>
              <c:numCache>
                <c:formatCode>0%</c:formatCode>
                <c:ptCount val="3"/>
                <c:pt idx="0">
                  <c:v>1</c:v>
                </c:pt>
                <c:pt idx="1">
                  <c:v>1</c:v>
                </c:pt>
                <c:pt idx="2">
                  <c:v>1</c:v>
                </c:pt>
              </c:numCache>
            </c:numRef>
          </c:val>
          <c:extLst>
            <c:ext xmlns:c15="http://schemas.microsoft.com/office/drawing/2012/chart" uri="{02D57815-91ED-43cb-92C2-25804820EDAC}">
              <c15:datalabelsRange>
                <c15:f>'Summary Detail'!$K$25:$M$25</c15:f>
                <c15:dlblRangeCache>
                  <c:ptCount val="3"/>
                  <c:pt idx="0">
                    <c:v>94.05%</c:v>
                  </c:pt>
                  <c:pt idx="1">
                    <c:v>5.95%</c:v>
                  </c:pt>
                  <c:pt idx="2">
                    <c:v>0.00%</c:v>
                  </c:pt>
                </c15:dlblRangeCache>
              </c15:datalabelsRange>
            </c:ext>
            <c:ext xmlns:c16="http://schemas.microsoft.com/office/drawing/2014/chart" uri="{C3380CC4-5D6E-409C-BE32-E72D297353CC}">
              <c16:uniqueId val="{0000001C-C00A-4A56-B268-CCD1750077E2}"/>
            </c:ext>
          </c:extLst>
        </c:ser>
        <c:dLbls>
          <c:showLegendKey val="0"/>
          <c:showVal val="0"/>
          <c:showCatName val="0"/>
          <c:showSerName val="0"/>
          <c:showPercent val="0"/>
          <c:showBubbleSize val="0"/>
          <c:showLeaderLines val="0"/>
        </c:dLbls>
        <c:firstSliceAng val="0"/>
        <c:holeSize val="35"/>
      </c:doughnutChart>
      <c:spPr>
        <a:noFill/>
        <a:ln>
          <a:noFill/>
        </a:ln>
        <a:effectLst/>
      </c:spPr>
    </c:plotArea>
    <c:legend>
      <c:legendPos val="l"/>
      <c:layout>
        <c:manualLayout>
          <c:xMode val="edge"/>
          <c:yMode val="edge"/>
          <c:x val="1.3125000645915387E-2"/>
          <c:y val="0.24753562358676154"/>
          <c:w val="0.50703967768252234"/>
          <c:h val="0.50942029197113448"/>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0"/>
    <c:dispBlanksAs val="gap"/>
    <c:showDLblsOverMax val="0"/>
    <c:extLst/>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52940631375725256"/>
          <c:y val="0.14277730291274904"/>
          <c:w val="0.39168503778131059"/>
          <c:h val="0.74260754696680797"/>
        </c:manualLayout>
      </c:layout>
      <c:doughnutChart>
        <c:varyColors val="1"/>
        <c:ser>
          <c:idx val="0"/>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3D03-4C6D-B71D-7CC86EAAEFE1}"/>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3D03-4C6D-B71D-7CC86EAAEFE1}"/>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3D03-4C6D-B71D-7CC86EAAEFE1}"/>
              </c:ext>
            </c:extLst>
          </c:dPt>
          <c:dLbls>
            <c:delete val="1"/>
          </c:dLbls>
          <c:cat>
            <c:strRef>
              <c:f>'Summary Detail'!$K$22:$M$22</c:f>
              <c:strCache>
                <c:ptCount val="3"/>
                <c:pt idx="0">
                  <c:v>24 Hour Uptime %</c:v>
                </c:pt>
                <c:pt idx="1">
                  <c:v>24 Hour Planned Downtime %</c:v>
                </c:pt>
                <c:pt idx="2">
                  <c:v>24 Hour Unplanned Downtime %</c:v>
                </c:pt>
              </c:strCache>
            </c:strRef>
          </c:cat>
          <c:val>
            <c:numRef>
              <c:f>'Summary Detail'!$K$23:$M$23</c:f>
              <c:numCache>
                <c:formatCode>0.00%</c:formatCode>
                <c:ptCount val="3"/>
                <c:pt idx="0">
                  <c:v>0.9642857142857143</c:v>
                </c:pt>
                <c:pt idx="1">
                  <c:v>3.5714285714285712E-2</c:v>
                </c:pt>
                <c:pt idx="2">
                  <c:v>0</c:v>
                </c:pt>
              </c:numCache>
            </c:numRef>
          </c:val>
          <c:extLst>
            <c:ext xmlns:c16="http://schemas.microsoft.com/office/drawing/2014/chart" uri="{C3380CC4-5D6E-409C-BE32-E72D297353CC}">
              <c16:uniqueId val="{00000006-3D03-4C6D-B71D-7CC86EAAEFE1}"/>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t"/>
      <c:layout>
        <c:manualLayout>
          <c:xMode val="edge"/>
          <c:yMode val="edge"/>
          <c:x val="4.8001053633576945E-3"/>
          <c:y val="0"/>
          <c:w val="0.47079583951558795"/>
          <c:h val="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52940631375725256"/>
          <c:y val="0.14277730291274904"/>
          <c:w val="0.39168503778131059"/>
          <c:h val="0.74260754696680797"/>
        </c:manualLayout>
      </c:layout>
      <c:doughnutChart>
        <c:varyColors val="1"/>
        <c:ser>
          <c:idx val="0"/>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CBF5-478E-A01F-2E9FD88AA3D5}"/>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CBF5-478E-A01F-2E9FD88AA3D5}"/>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CBF5-478E-A01F-2E9FD88AA3D5}"/>
              </c:ext>
            </c:extLst>
          </c:dPt>
          <c:dLbls>
            <c:delete val="1"/>
          </c:dLbls>
          <c:cat>
            <c:strRef>
              <c:f>'Summary Detail'!$E$22:$G$22</c:f>
              <c:strCache>
                <c:ptCount val="3"/>
                <c:pt idx="0">
                  <c:v>Workday Uptime %</c:v>
                </c:pt>
                <c:pt idx="1">
                  <c:v>Workday Planned Downtime %</c:v>
                </c:pt>
                <c:pt idx="2">
                  <c:v>Workday Unplanned Downtime %</c:v>
                </c:pt>
              </c:strCache>
            </c:strRef>
          </c:cat>
          <c:val>
            <c:numRef>
              <c:f>'Summary Detail'!$E$23:$G$23</c:f>
              <c:numCache>
                <c:formatCode>0.00%</c:formatCode>
                <c:ptCount val="3"/>
                <c:pt idx="0">
                  <c:v>0.91111111111111109</c:v>
                </c:pt>
                <c:pt idx="1">
                  <c:v>8.8888888888888892E-2</c:v>
                </c:pt>
                <c:pt idx="2">
                  <c:v>0</c:v>
                </c:pt>
              </c:numCache>
            </c:numRef>
          </c:val>
          <c:extLst>
            <c:ext xmlns:c16="http://schemas.microsoft.com/office/drawing/2014/chart" uri="{C3380CC4-5D6E-409C-BE32-E72D297353CC}">
              <c16:uniqueId val="{00000006-CBF5-478E-A01F-2E9FD88AA3D5}"/>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t"/>
      <c:layout>
        <c:manualLayout>
          <c:xMode val="edge"/>
          <c:yMode val="edge"/>
          <c:x val="4.8001053633576945E-3"/>
          <c:y val="0"/>
          <c:w val="0.47079583951558795"/>
          <c:h val="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52940631375725256"/>
          <c:y val="0.14277730291274904"/>
          <c:w val="0.39168503778131059"/>
          <c:h val="0.74260754696680797"/>
        </c:manualLayout>
      </c:layout>
      <c:doughnutChart>
        <c:varyColors val="1"/>
        <c:ser>
          <c:idx val="0"/>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FDBD-4CE0-B4E5-0F60CBC1F87B}"/>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FDBD-4CE0-B4E5-0F60CBC1F87B}"/>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FDBD-4CE0-B4E5-0F60CBC1F87B}"/>
              </c:ext>
            </c:extLst>
          </c:dPt>
          <c:dLbls>
            <c:delete val="1"/>
          </c:dLbls>
          <c:cat>
            <c:strRef>
              <c:f>'Summary Detail'!$K$22:$M$22</c:f>
              <c:strCache>
                <c:ptCount val="3"/>
                <c:pt idx="0">
                  <c:v>24 Hour Uptime %</c:v>
                </c:pt>
                <c:pt idx="1">
                  <c:v>24 Hour Planned Downtime %</c:v>
                </c:pt>
                <c:pt idx="2">
                  <c:v>24 Hour Unplanned Downtime %</c:v>
                </c:pt>
              </c:strCache>
            </c:strRef>
          </c:cat>
          <c:val>
            <c:numRef>
              <c:f>'Summary Detail'!$K$24:$M$24</c:f>
              <c:numCache>
                <c:formatCode>0.00%</c:formatCode>
                <c:ptCount val="3"/>
                <c:pt idx="0">
                  <c:v>0.91666832010482069</c:v>
                </c:pt>
                <c:pt idx="1">
                  <c:v>8.3331679895179284E-2</c:v>
                </c:pt>
                <c:pt idx="2">
                  <c:v>0</c:v>
                </c:pt>
              </c:numCache>
            </c:numRef>
          </c:val>
          <c:extLst>
            <c:ext xmlns:c16="http://schemas.microsoft.com/office/drawing/2014/chart" uri="{C3380CC4-5D6E-409C-BE32-E72D297353CC}">
              <c16:uniqueId val="{00000006-FDBD-4CE0-B4E5-0F60CBC1F87B}"/>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t"/>
      <c:layout>
        <c:manualLayout>
          <c:xMode val="edge"/>
          <c:yMode val="edge"/>
          <c:x val="4.8001053633576945E-3"/>
          <c:y val="0"/>
          <c:w val="0.47079583951558795"/>
          <c:h val="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52940631375725256"/>
          <c:y val="0.14277730291274904"/>
          <c:w val="0.39168503778131059"/>
          <c:h val="0.74260754696680797"/>
        </c:manualLayout>
      </c:layout>
      <c:doughnutChart>
        <c:varyColors val="1"/>
        <c:ser>
          <c:idx val="0"/>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C871-45A2-9844-06F9F53678DD}"/>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C871-45A2-9844-06F9F53678DD}"/>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C871-45A2-9844-06F9F53678DD}"/>
              </c:ext>
            </c:extLst>
          </c:dPt>
          <c:dLbls>
            <c:delete val="1"/>
          </c:dLbls>
          <c:cat>
            <c:strRef>
              <c:f>'Summary Detail'!$E$22:$G$22</c:f>
              <c:strCache>
                <c:ptCount val="3"/>
                <c:pt idx="0">
                  <c:v>Workday Uptime %</c:v>
                </c:pt>
                <c:pt idx="1">
                  <c:v>Workday Planned Downtime %</c:v>
                </c:pt>
                <c:pt idx="2">
                  <c:v>Workday Unplanned Downtime %</c:v>
                </c:pt>
              </c:strCache>
            </c:strRef>
          </c:cat>
          <c:val>
            <c:numRef>
              <c:f>'Summary Detail'!$E$24:$G$24</c:f>
              <c:numCache>
                <c:formatCode>0.00%</c:formatCode>
                <c:ptCount val="3"/>
                <c:pt idx="0">
                  <c:v>1</c:v>
                </c:pt>
                <c:pt idx="1">
                  <c:v>0</c:v>
                </c:pt>
                <c:pt idx="2">
                  <c:v>0</c:v>
                </c:pt>
              </c:numCache>
            </c:numRef>
          </c:val>
          <c:extLst>
            <c:ext xmlns:c16="http://schemas.microsoft.com/office/drawing/2014/chart" uri="{C3380CC4-5D6E-409C-BE32-E72D297353CC}">
              <c16:uniqueId val="{00000006-C871-45A2-9844-06F9F53678DD}"/>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t"/>
      <c:layout>
        <c:manualLayout>
          <c:xMode val="edge"/>
          <c:yMode val="edge"/>
          <c:x val="4.8001053633576945E-3"/>
          <c:y val="0"/>
          <c:w val="0.47079583951558795"/>
          <c:h val="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52940631375725256"/>
          <c:y val="0.14277730291274904"/>
          <c:w val="0.39168503778131059"/>
          <c:h val="0.74260754696680797"/>
        </c:manualLayout>
      </c:layout>
      <c:doughnutChart>
        <c:varyColors val="1"/>
        <c:ser>
          <c:idx val="0"/>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10A5-40E5-9691-D5FFAB563D3E}"/>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10A5-40E5-9691-D5FFAB563D3E}"/>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10A5-40E5-9691-D5FFAB563D3E}"/>
              </c:ext>
            </c:extLst>
          </c:dPt>
          <c:dLbls>
            <c:delete val="1"/>
          </c:dLbls>
          <c:cat>
            <c:strRef>
              <c:f>'Summary Detail'!$K$22:$M$22</c:f>
              <c:strCache>
                <c:ptCount val="3"/>
                <c:pt idx="0">
                  <c:v>24 Hour Uptime %</c:v>
                </c:pt>
                <c:pt idx="1">
                  <c:v>24 Hour Planned Downtime %</c:v>
                </c:pt>
                <c:pt idx="2">
                  <c:v>24 Hour Unplanned Downtime %</c:v>
                </c:pt>
              </c:strCache>
            </c:strRef>
          </c:cat>
          <c:val>
            <c:numRef>
              <c:f>'Summary Detail'!$K$25:$M$25</c:f>
              <c:numCache>
                <c:formatCode>0.00%</c:formatCode>
                <c:ptCount val="3"/>
                <c:pt idx="0">
                  <c:v>0.94047619047653697</c:v>
                </c:pt>
                <c:pt idx="1">
                  <c:v>5.9523809523463048E-2</c:v>
                </c:pt>
                <c:pt idx="2">
                  <c:v>0</c:v>
                </c:pt>
              </c:numCache>
            </c:numRef>
          </c:val>
          <c:extLst>
            <c:ext xmlns:c16="http://schemas.microsoft.com/office/drawing/2014/chart" uri="{C3380CC4-5D6E-409C-BE32-E72D297353CC}">
              <c16:uniqueId val="{00000006-10A5-40E5-9691-D5FFAB563D3E}"/>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t"/>
      <c:layout>
        <c:manualLayout>
          <c:xMode val="edge"/>
          <c:yMode val="edge"/>
          <c:x val="4.8001053633576945E-3"/>
          <c:y val="0"/>
          <c:w val="0.47079583951558795"/>
          <c:h val="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52940631375725256"/>
          <c:y val="0.14277730291274904"/>
          <c:w val="0.39168503778131059"/>
          <c:h val="0.74260754696680797"/>
        </c:manualLayout>
      </c:layout>
      <c:doughnutChart>
        <c:varyColors val="1"/>
        <c:ser>
          <c:idx val="0"/>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7F72-40BB-AEA0-36C3BA71EA9C}"/>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7F72-40BB-AEA0-36C3BA71EA9C}"/>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7F72-40BB-AEA0-36C3BA71EA9C}"/>
              </c:ext>
            </c:extLst>
          </c:dPt>
          <c:dLbls>
            <c:delete val="1"/>
          </c:dLbls>
          <c:cat>
            <c:strRef>
              <c:f>'Summary Detail'!$E$22:$G$22</c:f>
              <c:strCache>
                <c:ptCount val="3"/>
                <c:pt idx="0">
                  <c:v>Workday Uptime %</c:v>
                </c:pt>
                <c:pt idx="1">
                  <c:v>Workday Planned Downtime %</c:v>
                </c:pt>
                <c:pt idx="2">
                  <c:v>Workday Unplanned Downtime %</c:v>
                </c:pt>
              </c:strCache>
            </c:strRef>
          </c:cat>
          <c:val>
            <c:numRef>
              <c:f>'Summary Detail'!$E$25:$G$25</c:f>
              <c:numCache>
                <c:formatCode>0.00%</c:formatCode>
                <c:ptCount val="3"/>
                <c:pt idx="0">
                  <c:v>1</c:v>
                </c:pt>
                <c:pt idx="1">
                  <c:v>0</c:v>
                </c:pt>
                <c:pt idx="2">
                  <c:v>0</c:v>
                </c:pt>
              </c:numCache>
            </c:numRef>
          </c:val>
          <c:extLst>
            <c:ext xmlns:c16="http://schemas.microsoft.com/office/drawing/2014/chart" uri="{C3380CC4-5D6E-409C-BE32-E72D297353CC}">
              <c16:uniqueId val="{00000006-7F72-40BB-AEA0-36C3BA71EA9C}"/>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t"/>
      <c:layout>
        <c:manualLayout>
          <c:xMode val="edge"/>
          <c:yMode val="edge"/>
          <c:x val="4.8001053633576945E-3"/>
          <c:y val="0"/>
          <c:w val="0.47079583951558795"/>
          <c:h val="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9</xdr:col>
      <xdr:colOff>0</xdr:colOff>
      <xdr:row>17</xdr:row>
      <xdr:rowOff>190499</xdr:rowOff>
    </xdr:to>
    <xdr:graphicFrame macro="">
      <xdr:nvGraphicFramePr>
        <xdr:cNvPr id="3" name="Chart 2">
          <a:extLst>
            <a:ext uri="{FF2B5EF4-FFF2-40B4-BE49-F238E27FC236}">
              <a16:creationId xmlns:a16="http://schemas.microsoft.com/office/drawing/2014/main" id="{5BF38D13-B11F-4672-AC7C-EEF2F65FEC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2</xdr:row>
      <xdr:rowOff>0</xdr:rowOff>
    </xdr:from>
    <xdr:to>
      <xdr:col>19</xdr:col>
      <xdr:colOff>0</xdr:colOff>
      <xdr:row>18</xdr:row>
      <xdr:rowOff>-1</xdr:rowOff>
    </xdr:to>
    <xdr:graphicFrame macro="">
      <xdr:nvGraphicFramePr>
        <xdr:cNvPr id="12" name="Chart 11">
          <a:extLst>
            <a:ext uri="{FF2B5EF4-FFF2-40B4-BE49-F238E27FC236}">
              <a16:creationId xmlns:a16="http://schemas.microsoft.com/office/drawing/2014/main" id="{F204344E-A6FC-4B92-AD36-66B315F09A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0</xdr:colOff>
      <xdr:row>2</xdr:row>
      <xdr:rowOff>0</xdr:rowOff>
    </xdr:from>
    <xdr:to>
      <xdr:col>29</xdr:col>
      <xdr:colOff>0</xdr:colOff>
      <xdr:row>18</xdr:row>
      <xdr:rowOff>-1</xdr:rowOff>
    </xdr:to>
    <xdr:graphicFrame macro="">
      <xdr:nvGraphicFramePr>
        <xdr:cNvPr id="13" name="Chart 12">
          <a:extLst>
            <a:ext uri="{FF2B5EF4-FFF2-40B4-BE49-F238E27FC236}">
              <a16:creationId xmlns:a16="http://schemas.microsoft.com/office/drawing/2014/main" id="{16FA179A-B1A2-4C18-8931-1555A86E30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18</xdr:row>
      <xdr:rowOff>0</xdr:rowOff>
    </xdr:from>
    <xdr:to>
      <xdr:col>9</xdr:col>
      <xdr:colOff>0</xdr:colOff>
      <xdr:row>33</xdr:row>
      <xdr:rowOff>190500</xdr:rowOff>
    </xdr:to>
    <xdr:graphicFrame macro="">
      <xdr:nvGraphicFramePr>
        <xdr:cNvPr id="14" name="Chart 13">
          <a:extLst>
            <a:ext uri="{FF2B5EF4-FFF2-40B4-BE49-F238E27FC236}">
              <a16:creationId xmlns:a16="http://schemas.microsoft.com/office/drawing/2014/main" id="{F1A9144B-024A-4E15-B382-14B26D6805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0</xdr:colOff>
      <xdr:row>18</xdr:row>
      <xdr:rowOff>0</xdr:rowOff>
    </xdr:from>
    <xdr:to>
      <xdr:col>19</xdr:col>
      <xdr:colOff>0</xdr:colOff>
      <xdr:row>34</xdr:row>
      <xdr:rowOff>0</xdr:rowOff>
    </xdr:to>
    <xdr:graphicFrame macro="">
      <xdr:nvGraphicFramePr>
        <xdr:cNvPr id="15" name="Chart 14">
          <a:extLst>
            <a:ext uri="{FF2B5EF4-FFF2-40B4-BE49-F238E27FC236}">
              <a16:creationId xmlns:a16="http://schemas.microsoft.com/office/drawing/2014/main" id="{C6A3DA00-009D-4EBB-B67A-A37143C904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0</xdr:colOff>
      <xdr:row>18</xdr:row>
      <xdr:rowOff>0</xdr:rowOff>
    </xdr:from>
    <xdr:to>
      <xdr:col>29</xdr:col>
      <xdr:colOff>0</xdr:colOff>
      <xdr:row>34</xdr:row>
      <xdr:rowOff>0</xdr:rowOff>
    </xdr:to>
    <xdr:graphicFrame macro="">
      <xdr:nvGraphicFramePr>
        <xdr:cNvPr id="16" name="Chart 15">
          <a:extLst>
            <a:ext uri="{FF2B5EF4-FFF2-40B4-BE49-F238E27FC236}">
              <a16:creationId xmlns:a16="http://schemas.microsoft.com/office/drawing/2014/main" id="{ABB1DCA6-7270-43F4-B4C5-162F83E2D6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11</xdr:col>
      <xdr:colOff>0</xdr:colOff>
      <xdr:row>3</xdr:row>
      <xdr:rowOff>0</xdr:rowOff>
    </xdr:from>
    <xdr:to>
      <xdr:col>13</xdr:col>
      <xdr:colOff>0</xdr:colOff>
      <xdr:row>7</xdr:row>
      <xdr:rowOff>188824</xdr:rowOff>
    </xdr:to>
    <xdr:graphicFrame macro="">
      <xdr:nvGraphicFramePr>
        <xdr:cNvPr id="6" name="Chart 5">
          <a:extLst>
            <a:ext uri="{FF2B5EF4-FFF2-40B4-BE49-F238E27FC236}">
              <a16:creationId xmlns:a16="http://schemas.microsoft.com/office/drawing/2014/main" id="{E71EB484-8C7B-4AF7-87D9-38061319CE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3</xdr:row>
      <xdr:rowOff>0</xdr:rowOff>
    </xdr:from>
    <xdr:to>
      <xdr:col>10</xdr:col>
      <xdr:colOff>1449916</xdr:colOff>
      <xdr:row>7</xdr:row>
      <xdr:rowOff>188824</xdr:rowOff>
    </xdr:to>
    <xdr:graphicFrame macro="">
      <xdr:nvGraphicFramePr>
        <xdr:cNvPr id="7" name="Chart 6">
          <a:extLst>
            <a:ext uri="{FF2B5EF4-FFF2-40B4-BE49-F238E27FC236}">
              <a16:creationId xmlns:a16="http://schemas.microsoft.com/office/drawing/2014/main" id="{2537AF9F-BFE3-46B1-B98C-F5A5C3AC22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0</xdr:colOff>
      <xdr:row>9</xdr:row>
      <xdr:rowOff>0</xdr:rowOff>
    </xdr:from>
    <xdr:to>
      <xdr:col>13</xdr:col>
      <xdr:colOff>0</xdr:colOff>
      <xdr:row>13</xdr:row>
      <xdr:rowOff>188824</xdr:rowOff>
    </xdr:to>
    <xdr:graphicFrame macro="">
      <xdr:nvGraphicFramePr>
        <xdr:cNvPr id="18" name="Chart 17">
          <a:extLst>
            <a:ext uri="{FF2B5EF4-FFF2-40B4-BE49-F238E27FC236}">
              <a16:creationId xmlns:a16="http://schemas.microsoft.com/office/drawing/2014/main" id="{E10919BA-1941-4EC5-A1C6-27410775F9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9</xdr:row>
      <xdr:rowOff>0</xdr:rowOff>
    </xdr:from>
    <xdr:to>
      <xdr:col>10</xdr:col>
      <xdr:colOff>1449916</xdr:colOff>
      <xdr:row>13</xdr:row>
      <xdr:rowOff>188824</xdr:rowOff>
    </xdr:to>
    <xdr:graphicFrame macro="">
      <xdr:nvGraphicFramePr>
        <xdr:cNvPr id="19" name="Chart 18">
          <a:extLst>
            <a:ext uri="{FF2B5EF4-FFF2-40B4-BE49-F238E27FC236}">
              <a16:creationId xmlns:a16="http://schemas.microsoft.com/office/drawing/2014/main" id="{E1ADD355-A854-41DB-A07E-AA8E453FFA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0</xdr:colOff>
      <xdr:row>15</xdr:row>
      <xdr:rowOff>0</xdr:rowOff>
    </xdr:from>
    <xdr:to>
      <xdr:col>13</xdr:col>
      <xdr:colOff>0</xdr:colOff>
      <xdr:row>19</xdr:row>
      <xdr:rowOff>188824</xdr:rowOff>
    </xdr:to>
    <xdr:graphicFrame macro="">
      <xdr:nvGraphicFramePr>
        <xdr:cNvPr id="20" name="Chart 19">
          <a:extLst>
            <a:ext uri="{FF2B5EF4-FFF2-40B4-BE49-F238E27FC236}">
              <a16:creationId xmlns:a16="http://schemas.microsoft.com/office/drawing/2014/main" id="{4F6A500F-2AC6-4C11-8515-685177D4A0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0</xdr:colOff>
      <xdr:row>15</xdr:row>
      <xdr:rowOff>0</xdr:rowOff>
    </xdr:from>
    <xdr:to>
      <xdr:col>10</xdr:col>
      <xdr:colOff>1449916</xdr:colOff>
      <xdr:row>19</xdr:row>
      <xdr:rowOff>188824</xdr:rowOff>
    </xdr:to>
    <xdr:graphicFrame macro="">
      <xdr:nvGraphicFramePr>
        <xdr:cNvPr id="21" name="Chart 20">
          <a:extLst>
            <a:ext uri="{FF2B5EF4-FFF2-40B4-BE49-F238E27FC236}">
              <a16:creationId xmlns:a16="http://schemas.microsoft.com/office/drawing/2014/main" id="{F02FD4F6-A437-4447-A1B6-59E62BC564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theme/theme1.xml><?xml version="1.0" encoding="utf-8"?>
<a:theme xmlns:a="http://schemas.openxmlformats.org/drawingml/2006/main" name="Office Theme">
  <a:themeElements>
    <a:clrScheme name="Custom 2">
      <a:dk1>
        <a:sysClr val="windowText" lastClr="000000"/>
      </a:dk1>
      <a:lt1>
        <a:sysClr val="window" lastClr="FFFFFF"/>
      </a:lt1>
      <a:dk2>
        <a:srgbClr val="44546A"/>
      </a:dk2>
      <a:lt2>
        <a:srgbClr val="E7E6E6"/>
      </a:lt2>
      <a:accent1>
        <a:srgbClr val="00B050"/>
      </a:accent1>
      <a:accent2>
        <a:srgbClr val="FFC000"/>
      </a:accent2>
      <a:accent3>
        <a:srgbClr val="FF0000"/>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Custom 2">
    <a:dk1>
      <a:sysClr val="windowText" lastClr="000000"/>
    </a:dk1>
    <a:lt1>
      <a:sysClr val="window" lastClr="FFFFFF"/>
    </a:lt1>
    <a:dk2>
      <a:srgbClr val="44546A"/>
    </a:dk2>
    <a:lt2>
      <a:srgbClr val="E7E6E6"/>
    </a:lt2>
    <a:accent1>
      <a:srgbClr val="00B050"/>
    </a:accent1>
    <a:accent2>
      <a:srgbClr val="FFC000"/>
    </a:accent2>
    <a:accent3>
      <a:srgbClr val="FF0000"/>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Custom 2">
    <a:dk1>
      <a:sysClr val="windowText" lastClr="000000"/>
    </a:dk1>
    <a:lt1>
      <a:sysClr val="window" lastClr="FFFFFF"/>
    </a:lt1>
    <a:dk2>
      <a:srgbClr val="44546A"/>
    </a:dk2>
    <a:lt2>
      <a:srgbClr val="E7E6E6"/>
    </a:lt2>
    <a:accent1>
      <a:srgbClr val="00B050"/>
    </a:accent1>
    <a:accent2>
      <a:srgbClr val="FFC000"/>
    </a:accent2>
    <a:accent3>
      <a:srgbClr val="FF0000"/>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Custom 2">
    <a:dk1>
      <a:sysClr val="windowText" lastClr="000000"/>
    </a:dk1>
    <a:lt1>
      <a:sysClr val="window" lastClr="FFFFFF"/>
    </a:lt1>
    <a:dk2>
      <a:srgbClr val="44546A"/>
    </a:dk2>
    <a:lt2>
      <a:srgbClr val="E7E6E6"/>
    </a:lt2>
    <a:accent1>
      <a:srgbClr val="00B050"/>
    </a:accent1>
    <a:accent2>
      <a:srgbClr val="FFC000"/>
    </a:accent2>
    <a:accent3>
      <a:srgbClr val="FF0000"/>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Custom 2">
    <a:dk1>
      <a:sysClr val="windowText" lastClr="000000"/>
    </a:dk1>
    <a:lt1>
      <a:sysClr val="window" lastClr="FFFFFF"/>
    </a:lt1>
    <a:dk2>
      <a:srgbClr val="44546A"/>
    </a:dk2>
    <a:lt2>
      <a:srgbClr val="E7E6E6"/>
    </a:lt2>
    <a:accent1>
      <a:srgbClr val="00B050"/>
    </a:accent1>
    <a:accent2>
      <a:srgbClr val="FFC000"/>
    </a:accent2>
    <a:accent3>
      <a:srgbClr val="FF0000"/>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Custom 2">
    <a:dk1>
      <a:sysClr val="windowText" lastClr="000000"/>
    </a:dk1>
    <a:lt1>
      <a:sysClr val="window" lastClr="FFFFFF"/>
    </a:lt1>
    <a:dk2>
      <a:srgbClr val="44546A"/>
    </a:dk2>
    <a:lt2>
      <a:srgbClr val="E7E6E6"/>
    </a:lt2>
    <a:accent1>
      <a:srgbClr val="00B050"/>
    </a:accent1>
    <a:accent2>
      <a:srgbClr val="FFC000"/>
    </a:accent2>
    <a:accent3>
      <a:srgbClr val="FF0000"/>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6.xml><?xml version="1.0" encoding="utf-8"?>
<a:themeOverride xmlns:a="http://schemas.openxmlformats.org/drawingml/2006/main">
  <a:clrScheme name="Custom 2">
    <a:dk1>
      <a:sysClr val="windowText" lastClr="000000"/>
    </a:dk1>
    <a:lt1>
      <a:sysClr val="window" lastClr="FFFFFF"/>
    </a:lt1>
    <a:dk2>
      <a:srgbClr val="44546A"/>
    </a:dk2>
    <a:lt2>
      <a:srgbClr val="E7E6E6"/>
    </a:lt2>
    <a:accent1>
      <a:srgbClr val="00B050"/>
    </a:accent1>
    <a:accent2>
      <a:srgbClr val="FFC000"/>
    </a:accent2>
    <a:accent3>
      <a:srgbClr val="FF0000"/>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7FE29-F7BF-4649-844D-7619531695A7}">
  <dimension ref="A1:AC99"/>
  <sheetViews>
    <sheetView zoomScale="60" zoomScaleNormal="60" workbookViewId="0">
      <selection activeCell="K1" sqref="K1:O1"/>
    </sheetView>
  </sheetViews>
  <sheetFormatPr defaultRowHeight="14.45"/>
  <cols>
    <col min="1" max="1" width="9.140625" customWidth="1"/>
    <col min="9" max="9" width="9.140625" customWidth="1"/>
    <col min="11" max="11" width="9.140625" customWidth="1"/>
    <col min="14" max="14" width="9.140625" customWidth="1"/>
  </cols>
  <sheetData>
    <row r="1" spans="1:15" ht="29.25" customHeight="1">
      <c r="A1" s="83" t="s">
        <v>0</v>
      </c>
      <c r="B1" s="84"/>
      <c r="C1" s="84"/>
      <c r="D1" s="84"/>
      <c r="E1" s="84"/>
      <c r="F1" s="84"/>
      <c r="G1" s="84"/>
      <c r="H1" s="84"/>
      <c r="I1" s="85"/>
      <c r="J1" s="65"/>
      <c r="K1" s="86" t="s">
        <v>1</v>
      </c>
      <c r="L1" s="86"/>
      <c r="M1" s="86"/>
      <c r="N1" s="86"/>
      <c r="O1" s="86"/>
    </row>
    <row r="36" spans="1:29">
      <c r="A36" s="4" t="s">
        <v>2</v>
      </c>
      <c r="K36" s="4" t="s">
        <v>3</v>
      </c>
      <c r="U36" s="4" t="s">
        <v>4</v>
      </c>
    </row>
    <row r="42" spans="1:29">
      <c r="A42" s="4" t="s">
        <v>5</v>
      </c>
      <c r="K42" s="4" t="s">
        <v>6</v>
      </c>
      <c r="U42" s="4" t="s">
        <v>7</v>
      </c>
    </row>
    <row r="43" spans="1:29" ht="15.95" customHeight="1">
      <c r="A43" s="87" t="s">
        <v>8</v>
      </c>
      <c r="B43" s="87"/>
      <c r="C43" s="87"/>
      <c r="D43" s="87"/>
      <c r="E43" s="87"/>
      <c r="F43" s="87"/>
      <c r="G43" s="87"/>
      <c r="H43" s="87"/>
      <c r="I43" s="87"/>
      <c r="K43" s="88" t="s">
        <v>9</v>
      </c>
      <c r="L43" s="88"/>
      <c r="M43" s="88"/>
      <c r="N43" s="88"/>
      <c r="O43" s="88"/>
      <c r="P43" s="88"/>
      <c r="Q43" s="88"/>
      <c r="R43" s="88"/>
      <c r="S43" s="88"/>
      <c r="U43" s="88" t="s">
        <v>10</v>
      </c>
      <c r="V43" s="88"/>
      <c r="W43" s="88"/>
      <c r="X43" s="88"/>
      <c r="Y43" s="88"/>
      <c r="Z43" s="88"/>
      <c r="AA43" s="88"/>
      <c r="AB43" s="88"/>
      <c r="AC43" s="88"/>
    </row>
    <row r="44" spans="1:29" ht="14.45" customHeight="1">
      <c r="A44" s="87"/>
      <c r="B44" s="87"/>
      <c r="C44" s="87"/>
      <c r="D44" s="87"/>
      <c r="E44" s="87"/>
      <c r="F44" s="87"/>
      <c r="G44" s="87"/>
      <c r="H44" s="87"/>
      <c r="I44" s="87"/>
      <c r="K44" s="88"/>
      <c r="L44" s="88"/>
      <c r="M44" s="88"/>
      <c r="N44" s="88"/>
      <c r="O44" s="88"/>
      <c r="P44" s="88"/>
      <c r="Q44" s="88"/>
      <c r="R44" s="88"/>
      <c r="S44" s="88"/>
      <c r="U44" s="88"/>
      <c r="V44" s="88"/>
      <c r="W44" s="88"/>
      <c r="X44" s="88"/>
      <c r="Y44" s="88"/>
      <c r="Z44" s="88"/>
      <c r="AA44" s="88"/>
      <c r="AB44" s="88"/>
      <c r="AC44" s="88"/>
    </row>
    <row r="45" spans="1:29" ht="14.45" customHeight="1">
      <c r="A45" s="87"/>
      <c r="B45" s="87"/>
      <c r="C45" s="87"/>
      <c r="D45" s="87"/>
      <c r="E45" s="87"/>
      <c r="F45" s="87"/>
      <c r="G45" s="87"/>
      <c r="H45" s="87"/>
      <c r="I45" s="87"/>
      <c r="K45" s="88"/>
      <c r="L45" s="88"/>
      <c r="M45" s="88"/>
      <c r="N45" s="88"/>
      <c r="O45" s="88"/>
      <c r="P45" s="88"/>
      <c r="Q45" s="88"/>
      <c r="R45" s="88"/>
      <c r="S45" s="88"/>
      <c r="U45" s="88"/>
      <c r="V45" s="88"/>
      <c r="W45" s="88"/>
      <c r="X45" s="88"/>
      <c r="Y45" s="88"/>
      <c r="Z45" s="88"/>
      <c r="AA45" s="88"/>
      <c r="AB45" s="88"/>
      <c r="AC45" s="88"/>
    </row>
    <row r="46" spans="1:29" ht="14.45" customHeight="1">
      <c r="A46" s="87"/>
      <c r="B46" s="87"/>
      <c r="C46" s="87"/>
      <c r="D46" s="87"/>
      <c r="E46" s="87"/>
      <c r="F46" s="87"/>
      <c r="G46" s="87"/>
      <c r="H46" s="87"/>
      <c r="I46" s="87"/>
      <c r="K46" s="88"/>
      <c r="L46" s="88"/>
      <c r="M46" s="88"/>
      <c r="N46" s="88"/>
      <c r="O46" s="88"/>
      <c r="P46" s="88"/>
      <c r="Q46" s="88"/>
      <c r="R46" s="88"/>
      <c r="S46" s="88"/>
      <c r="U46" s="88"/>
      <c r="V46" s="88"/>
      <c r="W46" s="88"/>
      <c r="X46" s="88"/>
      <c r="Y46" s="88"/>
      <c r="Z46" s="88"/>
      <c r="AA46" s="88"/>
      <c r="AB46" s="88"/>
      <c r="AC46" s="88"/>
    </row>
    <row r="47" spans="1:29" ht="14.45" customHeight="1">
      <c r="A47" s="87"/>
      <c r="B47" s="87"/>
      <c r="C47" s="87"/>
      <c r="D47" s="87"/>
      <c r="E47" s="87"/>
      <c r="F47" s="87"/>
      <c r="G47" s="87"/>
      <c r="H47" s="87"/>
      <c r="I47" s="87"/>
      <c r="K47" s="88"/>
      <c r="L47" s="88"/>
      <c r="M47" s="88"/>
      <c r="N47" s="88"/>
      <c r="O47" s="88"/>
      <c r="P47" s="88"/>
      <c r="Q47" s="88"/>
      <c r="R47" s="88"/>
      <c r="S47" s="88"/>
      <c r="U47" s="88"/>
      <c r="V47" s="88"/>
      <c r="W47" s="88"/>
      <c r="X47" s="88"/>
      <c r="Y47" s="88"/>
      <c r="Z47" s="88"/>
      <c r="AA47" s="88"/>
      <c r="AB47" s="88"/>
      <c r="AC47" s="88"/>
    </row>
    <row r="48" spans="1:29" ht="14.45" customHeight="1">
      <c r="A48" s="87"/>
      <c r="B48" s="87"/>
      <c r="C48" s="87"/>
      <c r="D48" s="87"/>
      <c r="E48" s="87"/>
      <c r="F48" s="87"/>
      <c r="G48" s="87"/>
      <c r="H48" s="87"/>
      <c r="I48" s="87"/>
      <c r="K48" s="88"/>
      <c r="L48" s="88"/>
      <c r="M48" s="88"/>
      <c r="N48" s="88"/>
      <c r="O48" s="88"/>
      <c r="P48" s="88"/>
      <c r="Q48" s="88"/>
      <c r="R48" s="88"/>
      <c r="S48" s="88"/>
      <c r="U48" s="88" t="s">
        <v>11</v>
      </c>
      <c r="V48" s="88"/>
      <c r="W48" s="88"/>
      <c r="X48" s="88"/>
      <c r="Y48" s="88"/>
      <c r="Z48" s="88"/>
      <c r="AA48" s="88"/>
      <c r="AB48" s="88"/>
      <c r="AC48" s="88"/>
    </row>
    <row r="49" spans="1:29" ht="14.45" customHeight="1">
      <c r="A49" s="87"/>
      <c r="B49" s="87"/>
      <c r="C49" s="87"/>
      <c r="D49" s="87"/>
      <c r="E49" s="87"/>
      <c r="F49" s="87"/>
      <c r="G49" s="87"/>
      <c r="H49" s="87"/>
      <c r="I49" s="87"/>
      <c r="K49" s="88"/>
      <c r="L49" s="88"/>
      <c r="M49" s="88"/>
      <c r="N49" s="88"/>
      <c r="O49" s="88"/>
      <c r="P49" s="88"/>
      <c r="Q49" s="88"/>
      <c r="R49" s="88"/>
      <c r="S49" s="88"/>
      <c r="U49" s="88"/>
      <c r="V49" s="88"/>
      <c r="W49" s="88"/>
      <c r="X49" s="88"/>
      <c r="Y49" s="88"/>
      <c r="Z49" s="88"/>
      <c r="AA49" s="88"/>
      <c r="AB49" s="88"/>
      <c r="AC49" s="88"/>
    </row>
    <row r="50" spans="1:29" ht="14.45" customHeight="1">
      <c r="A50" s="87"/>
      <c r="B50" s="87"/>
      <c r="C50" s="87"/>
      <c r="D50" s="87"/>
      <c r="E50" s="87"/>
      <c r="F50" s="87"/>
      <c r="G50" s="87"/>
      <c r="H50" s="87"/>
      <c r="I50" s="87"/>
      <c r="K50" s="88"/>
      <c r="L50" s="88"/>
      <c r="M50" s="88"/>
      <c r="N50" s="88"/>
      <c r="O50" s="88"/>
      <c r="P50" s="88"/>
      <c r="Q50" s="88"/>
      <c r="R50" s="88"/>
      <c r="S50" s="88"/>
      <c r="U50" s="88"/>
      <c r="V50" s="88"/>
      <c r="W50" s="88"/>
      <c r="X50" s="88"/>
      <c r="Y50" s="88"/>
      <c r="Z50" s="88"/>
      <c r="AA50" s="88"/>
      <c r="AB50" s="88"/>
      <c r="AC50" s="88"/>
    </row>
    <row r="51" spans="1:29" ht="14.45" customHeight="1">
      <c r="A51" s="87"/>
      <c r="B51" s="87"/>
      <c r="C51" s="87"/>
      <c r="D51" s="87"/>
      <c r="E51" s="87"/>
      <c r="F51" s="87"/>
      <c r="G51" s="87"/>
      <c r="H51" s="87"/>
      <c r="I51" s="87"/>
      <c r="K51" s="88"/>
      <c r="L51" s="88"/>
      <c r="M51" s="88"/>
      <c r="N51" s="88"/>
      <c r="O51" s="88"/>
      <c r="P51" s="88"/>
      <c r="Q51" s="88"/>
      <c r="R51" s="88"/>
      <c r="S51" s="88"/>
      <c r="U51" s="88"/>
      <c r="V51" s="88"/>
      <c r="W51" s="88"/>
      <c r="X51" s="88"/>
      <c r="Y51" s="88"/>
      <c r="Z51" s="88"/>
      <c r="AA51" s="88"/>
      <c r="AB51" s="88"/>
      <c r="AC51" s="88"/>
    </row>
    <row r="52" spans="1:29" ht="14.45" customHeight="1">
      <c r="A52" s="87"/>
      <c r="B52" s="87"/>
      <c r="C52" s="87"/>
      <c r="D52" s="87"/>
      <c r="E52" s="87"/>
      <c r="F52" s="87"/>
      <c r="G52" s="87"/>
      <c r="H52" s="87"/>
      <c r="I52" s="87"/>
      <c r="K52" s="88"/>
      <c r="L52" s="88"/>
      <c r="M52" s="88"/>
      <c r="N52" s="88"/>
      <c r="O52" s="88"/>
      <c r="P52" s="88"/>
      <c r="Q52" s="88"/>
      <c r="R52" s="88"/>
      <c r="S52" s="88"/>
      <c r="U52" s="88"/>
      <c r="V52" s="88"/>
      <c r="W52" s="88"/>
      <c r="X52" s="88"/>
      <c r="Y52" s="88"/>
      <c r="Z52" s="88"/>
      <c r="AA52" s="88"/>
      <c r="AB52" s="88"/>
      <c r="AC52" s="88"/>
    </row>
    <row r="53" spans="1:29" ht="14.45" customHeight="1">
      <c r="A53" s="87"/>
      <c r="B53" s="87"/>
      <c r="C53" s="87"/>
      <c r="D53" s="87"/>
      <c r="E53" s="87"/>
      <c r="F53" s="87"/>
      <c r="G53" s="87"/>
      <c r="H53" s="87"/>
      <c r="I53" s="87"/>
      <c r="K53" s="88"/>
      <c r="L53" s="88"/>
      <c r="M53" s="88"/>
      <c r="N53" s="88"/>
      <c r="O53" s="88"/>
      <c r="P53" s="88"/>
      <c r="Q53" s="88"/>
      <c r="R53" s="88"/>
      <c r="S53" s="88"/>
      <c r="U53" s="88"/>
      <c r="V53" s="88"/>
      <c r="W53" s="88"/>
      <c r="X53" s="88"/>
      <c r="Y53" s="88"/>
      <c r="Z53" s="88"/>
      <c r="AA53" s="88"/>
      <c r="AB53" s="88"/>
      <c r="AC53" s="88"/>
    </row>
    <row r="54" spans="1:29">
      <c r="A54" s="87"/>
      <c r="B54" s="87"/>
      <c r="C54" s="87"/>
      <c r="D54" s="87"/>
      <c r="E54" s="87"/>
      <c r="F54" s="87"/>
      <c r="G54" s="87"/>
      <c r="H54" s="87"/>
      <c r="I54" s="87"/>
      <c r="K54" s="88"/>
      <c r="L54" s="88"/>
      <c r="M54" s="88"/>
      <c r="N54" s="88"/>
      <c r="O54" s="88"/>
      <c r="P54" s="88"/>
      <c r="Q54" s="88"/>
      <c r="R54" s="88"/>
      <c r="S54" s="88"/>
      <c r="U54" s="88"/>
      <c r="V54" s="88"/>
      <c r="W54" s="88"/>
      <c r="X54" s="88"/>
      <c r="Y54" s="88"/>
      <c r="Z54" s="88"/>
      <c r="AA54" s="88"/>
      <c r="AB54" s="88"/>
      <c r="AC54" s="88"/>
    </row>
    <row r="55" spans="1:29" ht="14.45" customHeight="1">
      <c r="A55" s="87"/>
      <c r="B55" s="87"/>
      <c r="C55" s="87"/>
      <c r="D55" s="87"/>
      <c r="E55" s="87"/>
      <c r="F55" s="87"/>
      <c r="G55" s="87"/>
      <c r="H55" s="87"/>
      <c r="I55" s="87"/>
      <c r="K55" s="88" t="s">
        <v>12</v>
      </c>
      <c r="L55" s="88"/>
      <c r="M55" s="88"/>
      <c r="N55" s="88"/>
      <c r="O55" s="88"/>
      <c r="P55" s="88"/>
      <c r="Q55" s="88"/>
      <c r="R55" s="88"/>
      <c r="S55" s="88"/>
      <c r="U55" s="88"/>
      <c r="V55" s="88"/>
      <c r="W55" s="88"/>
      <c r="X55" s="88"/>
      <c r="Y55" s="88"/>
      <c r="Z55" s="88"/>
      <c r="AA55" s="88"/>
      <c r="AB55" s="88"/>
      <c r="AC55" s="88"/>
    </row>
    <row r="56" spans="1:29">
      <c r="A56" s="87"/>
      <c r="B56" s="87"/>
      <c r="C56" s="87"/>
      <c r="D56" s="87"/>
      <c r="E56" s="87"/>
      <c r="F56" s="87"/>
      <c r="G56" s="87"/>
      <c r="H56" s="87"/>
      <c r="I56" s="87"/>
      <c r="K56" s="88"/>
      <c r="L56" s="88"/>
      <c r="M56" s="88"/>
      <c r="N56" s="88"/>
      <c r="O56" s="88"/>
      <c r="P56" s="88"/>
      <c r="Q56" s="88"/>
      <c r="R56" s="88"/>
      <c r="S56" s="88"/>
      <c r="U56" s="88"/>
      <c r="V56" s="88"/>
      <c r="W56" s="88"/>
      <c r="X56" s="88"/>
      <c r="Y56" s="88"/>
      <c r="Z56" s="88"/>
      <c r="AA56" s="88"/>
      <c r="AB56" s="88"/>
      <c r="AC56" s="88"/>
    </row>
    <row r="57" spans="1:29">
      <c r="A57" s="87"/>
      <c r="B57" s="87"/>
      <c r="C57" s="87"/>
      <c r="D57" s="87"/>
      <c r="E57" s="87"/>
      <c r="F57" s="87"/>
      <c r="G57" s="87"/>
      <c r="H57" s="87"/>
      <c r="I57" s="87"/>
      <c r="K57" s="88"/>
      <c r="L57" s="88"/>
      <c r="M57" s="88"/>
      <c r="N57" s="88"/>
      <c r="O57" s="88"/>
      <c r="P57" s="88"/>
      <c r="Q57" s="88"/>
      <c r="R57" s="88"/>
      <c r="S57" s="88"/>
      <c r="U57" s="88"/>
      <c r="V57" s="88"/>
      <c r="W57" s="88"/>
      <c r="X57" s="88"/>
      <c r="Y57" s="88"/>
      <c r="Z57" s="88"/>
      <c r="AA57" s="88"/>
      <c r="AB57" s="88"/>
      <c r="AC57" s="88"/>
    </row>
    <row r="58" spans="1:29">
      <c r="A58" s="87"/>
      <c r="B58" s="87"/>
      <c r="C58" s="87"/>
      <c r="D58" s="87"/>
      <c r="E58" s="87"/>
      <c r="F58" s="87"/>
      <c r="G58" s="87"/>
      <c r="H58" s="87"/>
      <c r="I58" s="87"/>
      <c r="K58" s="88"/>
      <c r="L58" s="88"/>
      <c r="M58" s="88"/>
      <c r="N58" s="88"/>
      <c r="O58" s="88"/>
      <c r="P58" s="88"/>
      <c r="Q58" s="88"/>
      <c r="R58" s="88"/>
      <c r="S58" s="88"/>
      <c r="U58" s="88"/>
      <c r="V58" s="88"/>
      <c r="W58" s="88"/>
      <c r="X58" s="88"/>
      <c r="Y58" s="88"/>
      <c r="Z58" s="88"/>
      <c r="AA58" s="88"/>
      <c r="AB58" s="88"/>
      <c r="AC58" s="88"/>
    </row>
    <row r="59" spans="1:29">
      <c r="A59" s="87"/>
      <c r="B59" s="87"/>
      <c r="C59" s="87"/>
      <c r="D59" s="87"/>
      <c r="E59" s="87"/>
      <c r="F59" s="87"/>
      <c r="G59" s="87"/>
      <c r="H59" s="87"/>
      <c r="I59" s="87"/>
      <c r="K59" s="88"/>
      <c r="L59" s="88"/>
      <c r="M59" s="88"/>
      <c r="N59" s="88"/>
      <c r="O59" s="88"/>
      <c r="P59" s="88"/>
      <c r="Q59" s="88"/>
      <c r="R59" s="88"/>
      <c r="S59" s="88"/>
      <c r="U59" s="88"/>
      <c r="V59" s="88"/>
      <c r="W59" s="88"/>
      <c r="X59" s="88"/>
      <c r="Y59" s="88"/>
      <c r="Z59" s="88"/>
      <c r="AA59" s="88"/>
      <c r="AB59" s="88"/>
      <c r="AC59" s="88"/>
    </row>
    <row r="60" spans="1:29">
      <c r="A60" s="87"/>
      <c r="B60" s="87"/>
      <c r="C60" s="87"/>
      <c r="D60" s="87"/>
      <c r="E60" s="87"/>
      <c r="F60" s="87"/>
      <c r="G60" s="87"/>
      <c r="H60" s="87"/>
      <c r="I60" s="87"/>
      <c r="K60" s="88"/>
      <c r="L60" s="88"/>
      <c r="M60" s="88"/>
      <c r="N60" s="88"/>
      <c r="O60" s="88"/>
      <c r="P60" s="88"/>
      <c r="Q60" s="88"/>
      <c r="R60" s="88"/>
      <c r="S60" s="88"/>
      <c r="U60" s="88"/>
      <c r="V60" s="88"/>
      <c r="W60" s="88"/>
      <c r="X60" s="88"/>
      <c r="Y60" s="88"/>
      <c r="Z60" s="88"/>
      <c r="AA60" s="88"/>
      <c r="AB60" s="88"/>
      <c r="AC60" s="88"/>
    </row>
    <row r="61" spans="1:29">
      <c r="A61" s="87"/>
      <c r="B61" s="87"/>
      <c r="C61" s="87"/>
      <c r="D61" s="87"/>
      <c r="E61" s="87"/>
      <c r="F61" s="87"/>
      <c r="G61" s="87"/>
      <c r="H61" s="87"/>
      <c r="I61" s="87"/>
      <c r="K61" s="88"/>
      <c r="L61" s="88"/>
      <c r="M61" s="88"/>
      <c r="N61" s="88"/>
      <c r="O61" s="88"/>
      <c r="P61" s="88"/>
      <c r="Q61" s="88"/>
      <c r="R61" s="88"/>
      <c r="S61" s="88"/>
      <c r="U61" s="88"/>
      <c r="V61" s="88"/>
      <c r="W61" s="88"/>
      <c r="X61" s="88"/>
      <c r="Y61" s="88"/>
      <c r="Z61" s="88"/>
      <c r="AA61" s="88"/>
      <c r="AB61" s="88"/>
      <c r="AC61" s="88"/>
    </row>
    <row r="62" spans="1:29">
      <c r="A62" s="87"/>
      <c r="B62" s="87"/>
      <c r="C62" s="87"/>
      <c r="D62" s="87"/>
      <c r="E62" s="87"/>
      <c r="F62" s="87"/>
      <c r="G62" s="87"/>
      <c r="H62" s="87"/>
      <c r="I62" s="87"/>
      <c r="K62" s="88"/>
      <c r="L62" s="88"/>
      <c r="M62" s="88"/>
      <c r="N62" s="88"/>
      <c r="O62" s="88"/>
      <c r="P62" s="88"/>
      <c r="Q62" s="88"/>
      <c r="R62" s="88"/>
      <c r="S62" s="88"/>
      <c r="U62" s="88"/>
      <c r="V62" s="88"/>
      <c r="W62" s="88"/>
      <c r="X62" s="88"/>
      <c r="Y62" s="88"/>
      <c r="Z62" s="88"/>
      <c r="AA62" s="88"/>
      <c r="AB62" s="88"/>
      <c r="AC62" s="88"/>
    </row>
    <row r="63" spans="1:29">
      <c r="A63" s="87"/>
      <c r="B63" s="87"/>
      <c r="C63" s="87"/>
      <c r="D63" s="87"/>
      <c r="E63" s="87"/>
      <c r="F63" s="87"/>
      <c r="G63" s="87"/>
      <c r="H63" s="87"/>
      <c r="I63" s="87"/>
      <c r="K63" s="88"/>
      <c r="L63" s="88"/>
      <c r="M63" s="88"/>
      <c r="N63" s="88"/>
      <c r="O63" s="88"/>
      <c r="P63" s="88"/>
      <c r="Q63" s="88"/>
      <c r="R63" s="88"/>
      <c r="S63" s="88"/>
      <c r="U63" s="88"/>
      <c r="V63" s="88"/>
      <c r="W63" s="88"/>
      <c r="X63" s="88"/>
      <c r="Y63" s="88"/>
      <c r="Z63" s="88"/>
      <c r="AA63" s="88"/>
      <c r="AB63" s="88"/>
      <c r="AC63" s="88"/>
    </row>
    <row r="64" spans="1:29">
      <c r="A64" s="88" t="s">
        <v>13</v>
      </c>
      <c r="B64" s="88"/>
      <c r="C64" s="88"/>
      <c r="D64" s="88"/>
      <c r="E64" s="88"/>
      <c r="F64" s="88"/>
      <c r="G64" s="88"/>
      <c r="H64" s="88"/>
      <c r="I64" s="88"/>
      <c r="K64" s="88"/>
      <c r="L64" s="88"/>
      <c r="M64" s="88"/>
      <c r="N64" s="88"/>
      <c r="O64" s="88"/>
      <c r="P64" s="88"/>
      <c r="Q64" s="88"/>
      <c r="R64" s="88"/>
      <c r="S64" s="88"/>
      <c r="U64" s="88"/>
      <c r="V64" s="88"/>
      <c r="W64" s="88"/>
      <c r="X64" s="88"/>
      <c r="Y64" s="88"/>
      <c r="Z64" s="88"/>
      <c r="AA64" s="88"/>
      <c r="AB64" s="88"/>
      <c r="AC64" s="88"/>
    </row>
    <row r="65" spans="1:29">
      <c r="A65" s="88"/>
      <c r="B65" s="88"/>
      <c r="C65" s="88"/>
      <c r="D65" s="88"/>
      <c r="E65" s="88"/>
      <c r="F65" s="88"/>
      <c r="G65" s="88"/>
      <c r="H65" s="88"/>
      <c r="I65" s="88"/>
      <c r="K65" s="88"/>
      <c r="L65" s="88"/>
      <c r="M65" s="88"/>
      <c r="N65" s="88"/>
      <c r="O65" s="88"/>
      <c r="P65" s="88"/>
      <c r="Q65" s="88"/>
      <c r="R65" s="88"/>
      <c r="S65" s="88"/>
      <c r="U65" s="88"/>
      <c r="V65" s="88"/>
      <c r="W65" s="88"/>
      <c r="X65" s="88"/>
      <c r="Y65" s="88"/>
      <c r="Z65" s="88"/>
      <c r="AA65" s="88"/>
      <c r="AB65" s="88"/>
      <c r="AC65" s="88"/>
    </row>
    <row r="66" spans="1:29">
      <c r="A66" s="88"/>
      <c r="B66" s="88"/>
      <c r="C66" s="88"/>
      <c r="D66" s="88"/>
      <c r="E66" s="88"/>
      <c r="F66" s="88"/>
      <c r="G66" s="88"/>
      <c r="H66" s="88"/>
      <c r="I66" s="88"/>
      <c r="K66" s="88"/>
      <c r="L66" s="88"/>
      <c r="M66" s="88"/>
      <c r="N66" s="88"/>
      <c r="O66" s="88"/>
      <c r="P66" s="88"/>
      <c r="Q66" s="88"/>
      <c r="R66" s="88"/>
      <c r="S66" s="88"/>
      <c r="U66" s="88"/>
      <c r="V66" s="88"/>
      <c r="W66" s="88"/>
      <c r="X66" s="88"/>
      <c r="Y66" s="88"/>
      <c r="Z66" s="88"/>
      <c r="AA66" s="88"/>
      <c r="AB66" s="88"/>
      <c r="AC66" s="88"/>
    </row>
    <row r="67" spans="1:29">
      <c r="A67" s="88"/>
      <c r="B67" s="88"/>
      <c r="C67" s="88"/>
      <c r="D67" s="88"/>
      <c r="E67" s="88"/>
      <c r="F67" s="88"/>
      <c r="G67" s="88"/>
      <c r="H67" s="88"/>
      <c r="I67" s="88"/>
      <c r="K67" s="88"/>
      <c r="L67" s="88"/>
      <c r="M67" s="88"/>
      <c r="N67" s="88"/>
      <c r="O67" s="88"/>
      <c r="P67" s="88"/>
      <c r="Q67" s="88"/>
      <c r="R67" s="88"/>
      <c r="S67" s="88"/>
      <c r="U67" s="88"/>
      <c r="V67" s="88"/>
      <c r="W67" s="88"/>
      <c r="X67" s="88"/>
      <c r="Y67" s="88"/>
      <c r="Z67" s="88"/>
      <c r="AA67" s="88"/>
      <c r="AB67" s="88"/>
      <c r="AC67" s="88"/>
    </row>
    <row r="68" spans="1:29" ht="14.45" customHeight="1">
      <c r="A68" s="88"/>
      <c r="B68" s="88"/>
      <c r="C68" s="88"/>
      <c r="D68" s="88"/>
      <c r="E68" s="88"/>
      <c r="F68" s="88"/>
      <c r="G68" s="88"/>
      <c r="H68" s="88"/>
      <c r="I68" s="88"/>
      <c r="K68" s="88" t="s">
        <v>14</v>
      </c>
      <c r="L68" s="88"/>
      <c r="M68" s="88"/>
      <c r="N68" s="88"/>
      <c r="O68" s="88"/>
      <c r="P68" s="88"/>
      <c r="Q68" s="88"/>
      <c r="R68" s="88"/>
      <c r="S68" s="88"/>
      <c r="U68" s="88"/>
      <c r="V68" s="88"/>
      <c r="W68" s="88"/>
      <c r="X68" s="88"/>
      <c r="Y68" s="88"/>
      <c r="Z68" s="88"/>
      <c r="AA68" s="88"/>
      <c r="AB68" s="88"/>
      <c r="AC68" s="88"/>
    </row>
    <row r="69" spans="1:29">
      <c r="A69" s="88"/>
      <c r="B69" s="88"/>
      <c r="C69" s="88"/>
      <c r="D69" s="88"/>
      <c r="E69" s="88"/>
      <c r="F69" s="88"/>
      <c r="G69" s="88"/>
      <c r="H69" s="88"/>
      <c r="I69" s="88"/>
      <c r="K69" s="88"/>
      <c r="L69" s="88"/>
      <c r="M69" s="88"/>
      <c r="N69" s="88"/>
      <c r="O69" s="88"/>
      <c r="P69" s="88"/>
      <c r="Q69" s="88"/>
      <c r="R69" s="88"/>
      <c r="S69" s="88"/>
      <c r="U69" s="88"/>
      <c r="V69" s="88"/>
      <c r="W69" s="88"/>
      <c r="X69" s="88"/>
      <c r="Y69" s="88"/>
      <c r="Z69" s="88"/>
      <c r="AA69" s="88"/>
      <c r="AB69" s="88"/>
      <c r="AC69" s="88"/>
    </row>
    <row r="70" spans="1:29">
      <c r="A70" s="88"/>
      <c r="B70" s="88"/>
      <c r="C70" s="88"/>
      <c r="D70" s="88"/>
      <c r="E70" s="88"/>
      <c r="F70" s="88"/>
      <c r="G70" s="88"/>
      <c r="H70" s="88"/>
      <c r="I70" s="88"/>
      <c r="K70" s="88"/>
      <c r="L70" s="88"/>
      <c r="M70" s="88"/>
      <c r="N70" s="88"/>
      <c r="O70" s="88"/>
      <c r="P70" s="88"/>
      <c r="Q70" s="88"/>
      <c r="R70" s="88"/>
      <c r="S70" s="88"/>
      <c r="U70" s="88"/>
      <c r="V70" s="88"/>
      <c r="W70" s="88"/>
      <c r="X70" s="88"/>
      <c r="Y70" s="88"/>
      <c r="Z70" s="88"/>
      <c r="AA70" s="88"/>
      <c r="AB70" s="88"/>
      <c r="AC70" s="88"/>
    </row>
    <row r="71" spans="1:29">
      <c r="A71" s="88"/>
      <c r="B71" s="88"/>
      <c r="C71" s="88"/>
      <c r="D71" s="88"/>
      <c r="E71" s="88"/>
      <c r="F71" s="88"/>
      <c r="G71" s="88"/>
      <c r="H71" s="88"/>
      <c r="I71" s="88"/>
      <c r="K71" s="88"/>
      <c r="L71" s="88"/>
      <c r="M71" s="88"/>
      <c r="N71" s="88"/>
      <c r="O71" s="88"/>
      <c r="P71" s="88"/>
      <c r="Q71" s="88"/>
      <c r="R71" s="88"/>
      <c r="S71" s="88"/>
      <c r="U71" s="88"/>
      <c r="V71" s="88"/>
      <c r="W71" s="88"/>
      <c r="X71" s="88"/>
      <c r="Y71" s="88"/>
      <c r="Z71" s="88"/>
      <c r="AA71" s="88"/>
      <c r="AB71" s="88"/>
      <c r="AC71" s="88"/>
    </row>
    <row r="72" spans="1:29">
      <c r="K72" s="88"/>
      <c r="L72" s="88"/>
      <c r="M72" s="88"/>
      <c r="N72" s="88"/>
      <c r="O72" s="88"/>
      <c r="P72" s="88"/>
      <c r="Q72" s="88"/>
      <c r="R72" s="88"/>
      <c r="S72" s="88"/>
      <c r="U72" s="88"/>
      <c r="V72" s="88"/>
      <c r="W72" s="88"/>
      <c r="X72" s="88"/>
      <c r="Y72" s="88"/>
      <c r="Z72" s="88"/>
      <c r="AA72" s="88"/>
      <c r="AB72" s="88"/>
      <c r="AC72" s="88"/>
    </row>
    <row r="73" spans="1:29" ht="14.45" customHeight="1">
      <c r="K73" s="88"/>
      <c r="L73" s="88"/>
      <c r="M73" s="88"/>
      <c r="N73" s="88"/>
      <c r="O73" s="88"/>
      <c r="P73" s="88"/>
      <c r="Q73" s="88"/>
      <c r="R73" s="88"/>
      <c r="S73" s="88"/>
      <c r="U73" s="88" t="s">
        <v>15</v>
      </c>
      <c r="V73" s="88"/>
      <c r="W73" s="88"/>
      <c r="X73" s="88"/>
      <c r="Y73" s="88"/>
      <c r="Z73" s="88"/>
      <c r="AA73" s="88"/>
      <c r="AB73" s="88"/>
      <c r="AC73" s="88"/>
    </row>
    <row r="74" spans="1:29">
      <c r="K74" s="88"/>
      <c r="L74" s="88"/>
      <c r="M74" s="88"/>
      <c r="N74" s="88"/>
      <c r="O74" s="88"/>
      <c r="P74" s="88"/>
      <c r="Q74" s="88"/>
      <c r="R74" s="88"/>
      <c r="S74" s="88"/>
      <c r="U74" s="88"/>
      <c r="V74" s="88"/>
      <c r="W74" s="88"/>
      <c r="X74" s="88"/>
      <c r="Y74" s="88"/>
      <c r="Z74" s="88"/>
      <c r="AA74" s="88"/>
      <c r="AB74" s="88"/>
      <c r="AC74" s="88"/>
    </row>
    <row r="75" spans="1:29">
      <c r="K75" s="88"/>
      <c r="L75" s="88"/>
      <c r="M75" s="88"/>
      <c r="N75" s="88"/>
      <c r="O75" s="88"/>
      <c r="P75" s="88"/>
      <c r="Q75" s="88"/>
      <c r="R75" s="88"/>
      <c r="S75" s="88"/>
      <c r="U75" s="88"/>
      <c r="V75" s="88"/>
      <c r="W75" s="88"/>
      <c r="X75" s="88"/>
      <c r="Y75" s="88"/>
      <c r="Z75" s="88"/>
      <c r="AA75" s="88"/>
      <c r="AB75" s="88"/>
      <c r="AC75" s="88"/>
    </row>
    <row r="76" spans="1:29">
      <c r="K76" s="88" t="s">
        <v>16</v>
      </c>
      <c r="L76" s="88"/>
      <c r="M76" s="88"/>
      <c r="N76" s="88"/>
      <c r="O76" s="88"/>
      <c r="P76" s="88"/>
      <c r="Q76" s="88"/>
      <c r="R76" s="88"/>
      <c r="S76" s="88"/>
      <c r="U76" s="88"/>
      <c r="V76" s="88"/>
      <c r="W76" s="88"/>
      <c r="X76" s="88"/>
      <c r="Y76" s="88"/>
      <c r="Z76" s="88"/>
      <c r="AA76" s="88"/>
      <c r="AB76" s="88"/>
      <c r="AC76" s="88"/>
    </row>
    <row r="77" spans="1:29">
      <c r="K77" s="88"/>
      <c r="L77" s="88"/>
      <c r="M77" s="88"/>
      <c r="N77" s="88"/>
      <c r="O77" s="88"/>
      <c r="P77" s="88"/>
      <c r="Q77" s="88"/>
      <c r="R77" s="88"/>
      <c r="S77" s="88"/>
      <c r="U77" s="88"/>
      <c r="V77" s="88"/>
      <c r="W77" s="88"/>
      <c r="X77" s="88"/>
      <c r="Y77" s="88"/>
      <c r="Z77" s="88"/>
      <c r="AA77" s="88"/>
      <c r="AB77" s="88"/>
      <c r="AC77" s="88"/>
    </row>
    <row r="78" spans="1:29">
      <c r="K78" s="88"/>
      <c r="L78" s="88"/>
      <c r="M78" s="88"/>
      <c r="N78" s="88"/>
      <c r="O78" s="88"/>
      <c r="P78" s="88"/>
      <c r="Q78" s="88"/>
      <c r="R78" s="88"/>
      <c r="S78" s="88"/>
      <c r="U78" s="88"/>
      <c r="V78" s="88"/>
      <c r="W78" s="88"/>
      <c r="X78" s="88"/>
      <c r="Y78" s="88"/>
      <c r="Z78" s="88"/>
      <c r="AA78" s="88"/>
      <c r="AB78" s="88"/>
      <c r="AC78" s="88"/>
    </row>
    <row r="79" spans="1:29">
      <c r="K79" s="88"/>
      <c r="L79" s="88"/>
      <c r="M79" s="88"/>
      <c r="N79" s="88"/>
      <c r="O79" s="88"/>
      <c r="P79" s="88"/>
      <c r="Q79" s="88"/>
      <c r="R79" s="88"/>
      <c r="S79" s="88"/>
      <c r="U79" s="88"/>
      <c r="V79" s="88"/>
      <c r="W79" s="88"/>
      <c r="X79" s="88"/>
      <c r="Y79" s="88"/>
      <c r="Z79" s="88"/>
      <c r="AA79" s="88"/>
      <c r="AB79" s="88"/>
      <c r="AC79" s="88"/>
    </row>
    <row r="80" spans="1:29">
      <c r="K80" s="88"/>
      <c r="L80" s="88"/>
      <c r="M80" s="88"/>
      <c r="N80" s="88"/>
      <c r="O80" s="88"/>
      <c r="P80" s="88"/>
      <c r="Q80" s="88"/>
      <c r="R80" s="88"/>
      <c r="S80" s="88"/>
      <c r="U80" s="88"/>
      <c r="V80" s="88"/>
      <c r="W80" s="88"/>
      <c r="X80" s="88"/>
      <c r="Y80" s="88"/>
      <c r="Z80" s="88"/>
      <c r="AA80" s="88"/>
      <c r="AB80" s="88"/>
      <c r="AC80" s="88"/>
    </row>
    <row r="81" spans="11:29">
      <c r="K81" s="88"/>
      <c r="L81" s="88"/>
      <c r="M81" s="88"/>
      <c r="N81" s="88"/>
      <c r="O81" s="88"/>
      <c r="P81" s="88"/>
      <c r="Q81" s="88"/>
      <c r="R81" s="88"/>
      <c r="S81" s="88"/>
      <c r="U81" s="88"/>
      <c r="V81" s="88"/>
      <c r="W81" s="88"/>
      <c r="X81" s="88"/>
      <c r="Y81" s="88"/>
      <c r="Z81" s="88"/>
      <c r="AA81" s="88"/>
      <c r="AB81" s="88"/>
      <c r="AC81" s="88"/>
    </row>
    <row r="82" spans="11:29">
      <c r="K82" s="88" t="s">
        <v>17</v>
      </c>
      <c r="L82" s="88"/>
      <c r="M82" s="88"/>
      <c r="N82" s="88"/>
      <c r="O82" s="88"/>
      <c r="P82" s="88"/>
      <c r="Q82" s="88"/>
      <c r="R82" s="88"/>
      <c r="S82" s="88"/>
      <c r="U82" s="88"/>
      <c r="V82" s="88"/>
      <c r="W82" s="88"/>
      <c r="X82" s="88"/>
      <c r="Y82" s="88"/>
      <c r="Z82" s="88"/>
      <c r="AA82" s="88"/>
      <c r="AB82" s="88"/>
      <c r="AC82" s="88"/>
    </row>
    <row r="83" spans="11:29">
      <c r="K83" s="88"/>
      <c r="L83" s="88"/>
      <c r="M83" s="88"/>
      <c r="N83" s="88"/>
      <c r="O83" s="88"/>
      <c r="P83" s="88"/>
      <c r="Q83" s="88"/>
      <c r="R83" s="88"/>
      <c r="S83" s="88"/>
    </row>
    <row r="84" spans="11:29">
      <c r="K84" s="88"/>
      <c r="L84" s="88"/>
      <c r="M84" s="88"/>
      <c r="N84" s="88"/>
      <c r="O84" s="88"/>
      <c r="P84" s="88"/>
      <c r="Q84" s="88"/>
      <c r="R84" s="88"/>
      <c r="S84" s="88"/>
    </row>
    <row r="85" spans="11:29">
      <c r="K85" s="88"/>
      <c r="L85" s="88"/>
      <c r="M85" s="88"/>
      <c r="N85" s="88"/>
      <c r="O85" s="88"/>
      <c r="P85" s="88"/>
      <c r="Q85" s="88"/>
      <c r="R85" s="88"/>
      <c r="S85" s="88"/>
    </row>
    <row r="86" spans="11:29">
      <c r="K86" s="88"/>
      <c r="L86" s="88"/>
      <c r="M86" s="88"/>
      <c r="N86" s="88"/>
      <c r="O86" s="88"/>
      <c r="P86" s="88"/>
      <c r="Q86" s="88"/>
      <c r="R86" s="88"/>
      <c r="S86" s="88"/>
    </row>
    <row r="87" spans="11:29">
      <c r="K87" s="88"/>
      <c r="L87" s="88"/>
      <c r="M87" s="88"/>
      <c r="N87" s="88"/>
      <c r="O87" s="88"/>
      <c r="P87" s="88"/>
      <c r="Q87" s="88"/>
      <c r="R87" s="88"/>
      <c r="S87" s="88"/>
    </row>
    <row r="88" spans="11:29">
      <c r="K88" s="88"/>
      <c r="L88" s="88"/>
      <c r="M88" s="88"/>
      <c r="N88" s="88"/>
      <c r="O88" s="88"/>
      <c r="P88" s="88"/>
      <c r="Q88" s="88"/>
      <c r="R88" s="88"/>
      <c r="S88" s="88"/>
    </row>
    <row r="89" spans="11:29">
      <c r="K89" s="88"/>
      <c r="L89" s="88"/>
      <c r="M89" s="88"/>
      <c r="N89" s="88"/>
      <c r="O89" s="88"/>
      <c r="P89" s="88"/>
      <c r="Q89" s="88"/>
      <c r="R89" s="88"/>
      <c r="S89" s="88"/>
    </row>
    <row r="90" spans="11:29">
      <c r="K90" s="88"/>
      <c r="L90" s="88"/>
      <c r="M90" s="88"/>
      <c r="N90" s="88"/>
      <c r="O90" s="88"/>
      <c r="P90" s="88"/>
      <c r="Q90" s="88"/>
      <c r="R90" s="88"/>
      <c r="S90" s="88"/>
    </row>
    <row r="91" spans="11:29">
      <c r="K91" s="88"/>
      <c r="L91" s="88"/>
      <c r="M91" s="88"/>
      <c r="N91" s="88"/>
      <c r="O91" s="88"/>
      <c r="P91" s="88"/>
      <c r="Q91" s="88"/>
      <c r="R91" s="88"/>
      <c r="S91" s="88"/>
    </row>
    <row r="92" spans="11:29">
      <c r="K92" s="88"/>
      <c r="L92" s="88"/>
      <c r="M92" s="88"/>
      <c r="N92" s="88"/>
      <c r="O92" s="88"/>
      <c r="P92" s="88"/>
      <c r="Q92" s="88"/>
      <c r="R92" s="88"/>
      <c r="S92" s="88"/>
    </row>
    <row r="93" spans="11:29">
      <c r="K93" s="88"/>
      <c r="L93" s="88"/>
      <c r="M93" s="88"/>
      <c r="N93" s="88"/>
      <c r="O93" s="88"/>
      <c r="P93" s="88"/>
      <c r="Q93" s="88"/>
      <c r="R93" s="88"/>
      <c r="S93" s="88"/>
    </row>
    <row r="94" spans="11:29">
      <c r="K94" s="88"/>
      <c r="L94" s="88"/>
      <c r="M94" s="88"/>
      <c r="N94" s="88"/>
      <c r="O94" s="88"/>
      <c r="P94" s="88"/>
      <c r="Q94" s="88"/>
      <c r="R94" s="88"/>
      <c r="S94" s="88"/>
    </row>
    <row r="95" spans="11:29">
      <c r="K95" s="88"/>
      <c r="L95" s="88"/>
      <c r="M95" s="88"/>
      <c r="N95" s="88"/>
      <c r="O95" s="88"/>
      <c r="P95" s="88"/>
      <c r="Q95" s="88"/>
      <c r="R95" s="88"/>
      <c r="S95" s="88"/>
    </row>
    <row r="96" spans="11:29">
      <c r="K96" s="88"/>
      <c r="L96" s="88"/>
      <c r="M96" s="88"/>
      <c r="N96" s="88"/>
      <c r="O96" s="88"/>
      <c r="P96" s="88"/>
      <c r="Q96" s="88"/>
      <c r="R96" s="88"/>
      <c r="S96" s="88"/>
    </row>
    <row r="97" spans="11:19">
      <c r="K97" s="88"/>
      <c r="L97" s="88"/>
      <c r="M97" s="88"/>
      <c r="N97" s="88"/>
      <c r="O97" s="88"/>
      <c r="P97" s="88"/>
      <c r="Q97" s="88"/>
      <c r="R97" s="88"/>
      <c r="S97" s="88"/>
    </row>
    <row r="98" spans="11:19">
      <c r="K98" s="88"/>
      <c r="L98" s="88"/>
      <c r="M98" s="88"/>
      <c r="N98" s="88"/>
      <c r="O98" s="88"/>
      <c r="P98" s="88"/>
      <c r="Q98" s="88"/>
      <c r="R98" s="88"/>
      <c r="S98" s="88"/>
    </row>
    <row r="99" spans="11:19">
      <c r="K99" s="88"/>
      <c r="L99" s="88"/>
      <c r="M99" s="88"/>
      <c r="N99" s="88"/>
      <c r="O99" s="88"/>
      <c r="P99" s="88"/>
      <c r="Q99" s="88"/>
      <c r="R99" s="88"/>
      <c r="S99" s="88"/>
    </row>
  </sheetData>
  <mergeCells count="12">
    <mergeCell ref="U73:AC82"/>
    <mergeCell ref="K82:S99"/>
    <mergeCell ref="K55:S67"/>
    <mergeCell ref="K68:S75"/>
    <mergeCell ref="K76:S81"/>
    <mergeCell ref="A1:I1"/>
    <mergeCell ref="K1:O1"/>
    <mergeCell ref="A43:I63"/>
    <mergeCell ref="A64:I71"/>
    <mergeCell ref="U43:AC47"/>
    <mergeCell ref="K43:S54"/>
    <mergeCell ref="U48:AC72"/>
  </mergeCells>
  <pageMargins left="0.25" right="0.25" top="0.75" bottom="0.75" header="0.3" footer="0.3"/>
  <pageSetup scale="5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45288-1B93-46C1-AF26-A884B395DE65}">
  <dimension ref="A1:M39"/>
  <sheetViews>
    <sheetView zoomScale="80" zoomScaleNormal="80" workbookViewId="0">
      <selection activeCell="B23" sqref="B23"/>
    </sheetView>
  </sheetViews>
  <sheetFormatPr defaultRowHeight="14.45"/>
  <cols>
    <col min="1" max="1" width="15.5703125" bestFit="1" customWidth="1"/>
    <col min="2" max="3" width="19" bestFit="1" customWidth="1"/>
    <col min="4" max="5" width="21" customWidth="1"/>
    <col min="6" max="6" width="19" bestFit="1" customWidth="1"/>
    <col min="7" max="7" width="21.7109375" bestFit="1" customWidth="1"/>
    <col min="8" max="9" width="20" bestFit="1" customWidth="1"/>
    <col min="10" max="13" width="21.7109375" customWidth="1"/>
    <col min="15" max="18" width="9.140625" customWidth="1"/>
  </cols>
  <sheetData>
    <row r="1" spans="1:9" ht="30.95">
      <c r="A1" s="89" t="s">
        <v>18</v>
      </c>
      <c r="B1" s="90"/>
      <c r="C1" s="90"/>
      <c r="D1" s="90"/>
      <c r="E1" s="90"/>
      <c r="F1" s="90"/>
      <c r="G1" s="90"/>
      <c r="H1" s="90"/>
      <c r="I1" s="91"/>
    </row>
    <row r="2" spans="1:9">
      <c r="A2" s="25"/>
      <c r="B2" s="60" t="s">
        <v>19</v>
      </c>
      <c r="C2" s="61" t="s">
        <v>20</v>
      </c>
      <c r="D2" s="62" t="s">
        <v>21</v>
      </c>
      <c r="E2" s="62" t="s">
        <v>22</v>
      </c>
      <c r="F2" s="63" t="s">
        <v>23</v>
      </c>
      <c r="G2" s="63" t="s">
        <v>24</v>
      </c>
      <c r="H2" s="61" t="s">
        <v>25</v>
      </c>
      <c r="I2" s="64" t="s">
        <v>26</v>
      </c>
    </row>
    <row r="3" spans="1:9">
      <c r="A3" s="31" t="s">
        <v>27</v>
      </c>
      <c r="B3" s="72">
        <f>SUM(,Monday!B24,Tuesday!B24,Wednesday!B24,Thursday!B24,Friday!B24)</f>
        <v>0</v>
      </c>
      <c r="C3" s="15"/>
      <c r="D3" s="33">
        <f>SUM(B4:B8)/2700</f>
        <v>6.1728395060830135E-5</v>
      </c>
      <c r="E3" s="33">
        <f>(2700-SUM(B4:B8))/2700</f>
        <v>0.9999382716049392</v>
      </c>
      <c r="F3" s="15"/>
      <c r="G3" s="15"/>
      <c r="H3" s="33"/>
      <c r="I3" s="34"/>
    </row>
    <row r="4" spans="1:9">
      <c r="A4" s="30"/>
      <c r="B4" s="71">
        <f>SUM(,Monday!B25,Tuesday!B25,Wednesday!B25,Thursday!B25,Friday!B25)</f>
        <v>0.16666666666424135</v>
      </c>
      <c r="C4" s="10">
        <f>2700-TEXT(B4,"[m]")</f>
        <v>2460</v>
      </c>
      <c r="D4" s="20">
        <f>B4/(B4+C4)</f>
        <v>6.7746087662451664E-5</v>
      </c>
      <c r="E4" s="20">
        <f>C4/(B4+C4)</f>
        <v>0.99993225391233753</v>
      </c>
      <c r="F4" s="10">
        <f>SUM(Saturday!B25,Sunday!B25,Monday!F25,Tuesday!F25,Wednesday!F25,Thursday!F25,Friday!F25)</f>
        <v>360</v>
      </c>
      <c r="G4" s="10">
        <f>10080-F4</f>
        <v>9720</v>
      </c>
      <c r="H4" s="20">
        <f>F4/(F4+G4)</f>
        <v>3.5714285714285712E-2</v>
      </c>
      <c r="I4" s="21">
        <f>G4/(F4+G4)</f>
        <v>0.9642857142857143</v>
      </c>
    </row>
    <row r="5" spans="1:9">
      <c r="A5" s="24"/>
      <c r="B5" s="71">
        <f>SUM(,Monday!B26,Tuesday!B26,Wednesday!B26,Thursday!B26,Friday!B26)</f>
        <v>0</v>
      </c>
      <c r="C5" s="10">
        <f>2700-TEXT(B5,"[m]")</f>
        <v>2700</v>
      </c>
      <c r="D5" s="20">
        <f>B5/(B5+C5)</f>
        <v>0</v>
      </c>
      <c r="E5" s="20">
        <f>C5/(B5+C5)</f>
        <v>1</v>
      </c>
      <c r="F5" s="10">
        <f>SUM(Saturday!B26,Sunday!B26,Monday!F26,Tuesday!F26,Wednesday!F26,Thursday!F26,Friday!F26)</f>
        <v>0</v>
      </c>
      <c r="G5" s="10">
        <f>10080-F5</f>
        <v>10080</v>
      </c>
      <c r="H5" s="20">
        <f>F5/(F5+G5)</f>
        <v>0</v>
      </c>
      <c r="I5" s="21">
        <f>G5/(F5+G5)</f>
        <v>1</v>
      </c>
    </row>
    <row r="6" spans="1:9">
      <c r="A6" s="24"/>
      <c r="B6" s="71">
        <f>SUM(,Monday!B27,Tuesday!B27,Wednesday!B27,Thursday!B27,Friday!B27)</f>
        <v>0</v>
      </c>
      <c r="C6" s="10">
        <f>2700-TEXT(B6,"[m]")</f>
        <v>2700</v>
      </c>
      <c r="D6" s="20">
        <f>B6/(B6+C6)</f>
        <v>0</v>
      </c>
      <c r="E6" s="20">
        <f>C6/(B6+C6)</f>
        <v>1</v>
      </c>
      <c r="F6" s="10">
        <f>SUM(Saturday!B27,Sunday!B27,Monday!F27,Tuesday!F27,Wednesday!F27,Thursday!F27,Friday!F27)</f>
        <v>0</v>
      </c>
      <c r="G6" s="10">
        <f>10080-F6</f>
        <v>10080</v>
      </c>
      <c r="H6" s="20">
        <f>F6/(F6+G6)</f>
        <v>0</v>
      </c>
      <c r="I6" s="21">
        <f>G6/(F6+G6)</f>
        <v>1</v>
      </c>
    </row>
    <row r="7" spans="1:9">
      <c r="A7" s="24"/>
      <c r="B7" s="71">
        <f>SUM(,Monday!B28,Tuesday!B28,Wednesday!B28,Thursday!B28,Friday!B28)</f>
        <v>0</v>
      </c>
      <c r="C7" s="10">
        <f>2700-TEXT(B7,"[m]")</f>
        <v>2700</v>
      </c>
      <c r="D7" s="20">
        <f>B7/(B7+C7)</f>
        <v>0</v>
      </c>
      <c r="E7" s="20">
        <f>C7/(B7+C7)</f>
        <v>1</v>
      </c>
      <c r="F7" s="10">
        <f>SUM(Saturday!B28,Sunday!B28,Monday!F28,Tuesday!F28,Wednesday!F28,Thursday!F28,Friday!F28)</f>
        <v>0</v>
      </c>
      <c r="G7" s="10">
        <f>10080-F7</f>
        <v>10080</v>
      </c>
      <c r="H7" s="20">
        <f>F7/(F7+G7)</f>
        <v>0</v>
      </c>
      <c r="I7" s="21">
        <f>G7/(F7+G7)</f>
        <v>1</v>
      </c>
    </row>
    <row r="8" spans="1:9">
      <c r="A8" s="24"/>
      <c r="B8" s="71">
        <f>SUM(,Monday!B29,Tuesday!B29,Wednesday!B29,Thursday!B29,Friday!B29)</f>
        <v>0</v>
      </c>
      <c r="C8" s="10">
        <f>2700-TEXT(B8,"[m]")</f>
        <v>2700</v>
      </c>
      <c r="D8" s="20">
        <f>B8/(B8+C8)</f>
        <v>0</v>
      </c>
      <c r="E8" s="20">
        <f>C8/(B8+C8)</f>
        <v>1</v>
      </c>
      <c r="F8" s="10">
        <f>SUM(Saturday!B29,Sunday!B29,Monday!F29,Tuesday!F29,Wednesday!F29,Thursday!F29,Friday!F29)</f>
        <v>0</v>
      </c>
      <c r="G8" s="10">
        <f>10080-F8</f>
        <v>10080</v>
      </c>
      <c r="H8" s="20">
        <f>F8/(F8+G8)</f>
        <v>0</v>
      </c>
      <c r="I8" s="21">
        <f>G8/(F8+G8)</f>
        <v>1</v>
      </c>
    </row>
    <row r="9" spans="1:9">
      <c r="A9" s="31" t="s">
        <v>28</v>
      </c>
      <c r="B9" s="73">
        <f>SUM(,Monday!B30,Tuesday!B30,Wednesday!B30,Thursday!B30,Friday!B30)</f>
        <v>0</v>
      </c>
      <c r="C9" s="19"/>
      <c r="D9" s="36"/>
      <c r="E9" s="36"/>
      <c r="F9" s="19"/>
      <c r="G9" s="19"/>
      <c r="H9" s="36"/>
      <c r="I9" s="37"/>
    </row>
    <row r="10" spans="1:9">
      <c r="A10" s="24"/>
      <c r="B10" s="71">
        <f>SUM(,Monday!B31,Tuesday!B31,Wednesday!B31,Thursday!B31,Friday!B31)</f>
        <v>0</v>
      </c>
      <c r="C10" s="10">
        <f>2700-TEXT(B10,"[m]")</f>
        <v>2700</v>
      </c>
      <c r="D10" s="20">
        <f>B10/(B10+C10)</f>
        <v>0</v>
      </c>
      <c r="E10" s="20">
        <f>C10/(B10+C10)</f>
        <v>1</v>
      </c>
      <c r="F10" s="10">
        <f>SUM(Saturday!B31,Sunday!B31,Monday!F31,Tuesday!F31,Wednesday!F31,Thursday!F31,Friday!F31)</f>
        <v>569.98333334340714</v>
      </c>
      <c r="G10" s="10">
        <f>10080-F10</f>
        <v>9510.0166666565929</v>
      </c>
      <c r="H10" s="20">
        <f>F10/(F10+G10)</f>
        <v>5.6545965609464996E-2</v>
      </c>
      <c r="I10" s="21">
        <f>G10/(F10+G10)</f>
        <v>0.94345403439053499</v>
      </c>
    </row>
    <row r="11" spans="1:9">
      <c r="A11" s="24"/>
      <c r="B11" s="71">
        <f>SUM(,Monday!B32,Tuesday!B32,Wednesday!B32,Thursday!B32,Friday!B32)</f>
        <v>0</v>
      </c>
      <c r="C11" s="10">
        <f>2700-TEXT(B11,"[m]")</f>
        <v>2700</v>
      </c>
      <c r="D11" s="20">
        <f>B11/(B11+C11)</f>
        <v>0</v>
      </c>
      <c r="E11" s="20">
        <f>C11/(B11+C11)</f>
        <v>1</v>
      </c>
      <c r="F11" s="10">
        <f>SUM(Saturday!B32,Sunday!B32,Monday!F32,Tuesday!F32,Wednesday!F32,Thursday!F32,Friday!F32)</f>
        <v>120.00000000349246</v>
      </c>
      <c r="G11" s="10">
        <f>10080-F11</f>
        <v>9959.9999999965075</v>
      </c>
      <c r="H11" s="20">
        <f>F11/(F11+G11)</f>
        <v>1.1904761905108379E-2</v>
      </c>
      <c r="I11" s="21">
        <f>G11/(F11+G11)</f>
        <v>0.98809523809489164</v>
      </c>
    </row>
    <row r="12" spans="1:9">
      <c r="A12" s="24"/>
      <c r="B12" s="71">
        <f>SUM(,Monday!B33,Tuesday!B33,Wednesday!B33,Thursday!B33,Friday!B33)</f>
        <v>0</v>
      </c>
      <c r="C12" s="10">
        <f>2700-TEXT(B12,"[m]")</f>
        <v>2700</v>
      </c>
      <c r="D12" s="20">
        <f>B12/(B12+C12)</f>
        <v>0</v>
      </c>
      <c r="E12" s="20">
        <f>C12/(B12+C12)</f>
        <v>1</v>
      </c>
      <c r="F12" s="10">
        <f>SUM(Saturday!B33,Sunday!B33,Monday!F33,Tuesday!F33,Wednesday!F33,Thursday!F33,Friday!F33)</f>
        <v>149.99999999650754</v>
      </c>
      <c r="G12" s="10">
        <f>10080-F12</f>
        <v>9930.0000000034925</v>
      </c>
      <c r="H12" s="20">
        <f>F12/(F12+G12)</f>
        <v>1.4880952380605907E-2</v>
      </c>
      <c r="I12" s="21">
        <f>G12/(F12+G12)</f>
        <v>0.98511904761939406</v>
      </c>
    </row>
    <row r="13" spans="1:9">
      <c r="A13" s="24"/>
      <c r="B13" s="71">
        <f>SUM(,Monday!B34,Tuesday!B34,Wednesday!B34,Thursday!B34,Friday!B34)</f>
        <v>0</v>
      </c>
      <c r="C13" s="10">
        <f>2700-TEXT(B13,"[m]")</f>
        <v>2700</v>
      </c>
      <c r="D13" s="20">
        <f>B13/(B13+C13)</f>
        <v>0</v>
      </c>
      <c r="E13" s="20">
        <f>C13/(B13+C13)</f>
        <v>1</v>
      </c>
      <c r="F13" s="10">
        <f>SUM(Saturday!B34,Sunday!B34,Monday!F34,Tuesday!F34,Wednesday!F34,Thursday!F34,Friday!F34)</f>
        <v>0</v>
      </c>
      <c r="G13" s="10">
        <f>10080-F13</f>
        <v>10080</v>
      </c>
      <c r="H13" s="20">
        <f>F13/(F13+G13)</f>
        <v>0</v>
      </c>
      <c r="I13" s="21">
        <f>G13/(F13+G13)</f>
        <v>1</v>
      </c>
    </row>
    <row r="14" spans="1:9">
      <c r="A14" s="24"/>
      <c r="B14" s="71">
        <f>SUM(,Monday!B35,Tuesday!B35,Wednesday!B35,Thursday!B35,Friday!B35)</f>
        <v>0</v>
      </c>
      <c r="C14" s="10">
        <f>2700-TEXT(B14,"[m]")</f>
        <v>2700</v>
      </c>
      <c r="D14" s="20">
        <f>B14/(B14+C14)</f>
        <v>0</v>
      </c>
      <c r="E14" s="20">
        <f>C14/(B14+C14)</f>
        <v>1</v>
      </c>
      <c r="F14" s="10">
        <f>SUM(Saturday!B35,Sunday!B35,Monday!F35,Tuesday!F35,Wednesday!F35,Thursday!F35,Friday!F35)</f>
        <v>0</v>
      </c>
      <c r="G14" s="10">
        <f>10080-F14</f>
        <v>10080</v>
      </c>
      <c r="H14" s="20">
        <f>F14/(F14+G14)</f>
        <v>0</v>
      </c>
      <c r="I14" s="21">
        <f>G14/(F14+G14)</f>
        <v>1</v>
      </c>
    </row>
    <row r="15" spans="1:9">
      <c r="A15" s="31" t="s">
        <v>29</v>
      </c>
      <c r="B15" s="73">
        <f>SUM(,Monday!B36,Tuesday!B36,Wednesday!B36,Thursday!B36,Friday!B36)</f>
        <v>0</v>
      </c>
      <c r="C15" s="19"/>
      <c r="D15" s="36"/>
      <c r="E15" s="36"/>
      <c r="F15" s="19"/>
      <c r="G15" s="19"/>
      <c r="H15" s="36"/>
      <c r="I15" s="37"/>
    </row>
    <row r="16" spans="1:9">
      <c r="A16" s="24"/>
      <c r="B16" s="71">
        <f>SUM(,Monday!B37,Tuesday!B37,Wednesday!B37,Thursday!B37,Friday!B37)</f>
        <v>0</v>
      </c>
      <c r="C16" s="10">
        <f>2700-TEXT(B16,"[m]")</f>
        <v>2700</v>
      </c>
      <c r="D16" s="20">
        <f>B16/(B16+C16)</f>
        <v>0</v>
      </c>
      <c r="E16" s="20">
        <f>C16/(B16+C16)</f>
        <v>1</v>
      </c>
      <c r="F16" s="10">
        <f>SUM(Saturday!B37,Sunday!B37,Monday!F37,Tuesday!F37,Wednesday!F37,Thursday!F37,Friday!F37)</f>
        <v>599.99999999650754</v>
      </c>
      <c r="G16" s="10">
        <f>10080-F16</f>
        <v>9480.0000000034925</v>
      </c>
      <c r="H16" s="20">
        <f>F16/(F16+G16)</f>
        <v>5.9523809523463048E-2</v>
      </c>
      <c r="I16" s="21">
        <f>G16/(F16+G16)</f>
        <v>0.94047619047653697</v>
      </c>
    </row>
    <row r="17" spans="1:13">
      <c r="A17" s="24"/>
      <c r="B17" s="71">
        <f>SUM(,Monday!B38,Tuesday!B38,Wednesday!B38,Thursday!B38,Friday!B38)</f>
        <v>0</v>
      </c>
      <c r="C17" s="10">
        <f>2700-TEXT(B17,"[m]")</f>
        <v>2700</v>
      </c>
      <c r="D17" s="20">
        <f>B17/(B17+C17)</f>
        <v>0</v>
      </c>
      <c r="E17" s="20">
        <f>C17/(B17+C17)</f>
        <v>1</v>
      </c>
      <c r="F17" s="10">
        <f>SUM(Saturday!B38,Sunday!B38,Monday!F38,Tuesday!F38,Wednesday!F38,Thursday!F38,Friday!F38)</f>
        <v>0</v>
      </c>
      <c r="G17" s="10">
        <f>10080-F17</f>
        <v>10080</v>
      </c>
      <c r="H17" s="20">
        <f>F17/(F17+G17)</f>
        <v>0</v>
      </c>
      <c r="I17" s="21">
        <f>G17/(F17+G17)</f>
        <v>1</v>
      </c>
    </row>
    <row r="18" spans="1:13">
      <c r="A18" s="24"/>
      <c r="B18" s="71">
        <f>SUM(,Monday!B39,Tuesday!B39,Wednesday!B39,Thursday!B39,Friday!B39)</f>
        <v>0</v>
      </c>
      <c r="C18" s="10">
        <f>2700-TEXT(B18,"[m]")</f>
        <v>2700</v>
      </c>
      <c r="D18" s="20">
        <f>B18/(B18+C18)</f>
        <v>0</v>
      </c>
      <c r="E18" s="20">
        <f>C18/(B18+C18)</f>
        <v>1</v>
      </c>
      <c r="F18" s="10">
        <f>SUM(Saturday!B39,Sunday!B39,Monday!F39,Tuesday!F39,Wednesday!F39,Thursday!F39,Friday!F39)</f>
        <v>0</v>
      </c>
      <c r="G18" s="10">
        <f>10080-F18</f>
        <v>10080</v>
      </c>
      <c r="H18" s="20">
        <f>F18/(F18+G18)</f>
        <v>0</v>
      </c>
      <c r="I18" s="21">
        <f>G18/(F18+G18)</f>
        <v>1</v>
      </c>
    </row>
    <row r="19" spans="1:13">
      <c r="A19" s="24"/>
      <c r="B19" s="71">
        <f>SUM(,Monday!B40,Tuesday!B40,Wednesday!B40,Thursday!B40,Friday!B40)</f>
        <v>0</v>
      </c>
      <c r="C19" s="10">
        <f>2700-TEXT(B19,"[m]")</f>
        <v>2700</v>
      </c>
      <c r="D19" s="20">
        <f>B19/(B19+C19)</f>
        <v>0</v>
      </c>
      <c r="E19" s="20">
        <f>C19/(B19+C19)</f>
        <v>1</v>
      </c>
      <c r="F19" s="10">
        <f>SUM(Saturday!B40,Sunday!B40,Monday!F40,Tuesday!F40,Wednesday!F40,Thursday!F40,Friday!F40)</f>
        <v>0</v>
      </c>
      <c r="G19" s="10">
        <f>10080-F19</f>
        <v>10080</v>
      </c>
      <c r="H19" s="20">
        <f>F19/(F19+G19)</f>
        <v>0</v>
      </c>
      <c r="I19" s="21">
        <f>G19/(F19+G19)</f>
        <v>1</v>
      </c>
    </row>
    <row r="20" spans="1:13">
      <c r="A20" s="48"/>
      <c r="B20" s="74">
        <f>SUM(,Monday!B41,Tuesday!B41,Wednesday!B41,Thursday!B41,Friday!B41)</f>
        <v>0</v>
      </c>
      <c r="C20" s="11">
        <f>2700-TEXT(B20,"[m]")</f>
        <v>2700</v>
      </c>
      <c r="D20" s="22">
        <f>B20/(B20+C20)</f>
        <v>0</v>
      </c>
      <c r="E20" s="22">
        <f>C20/(B20+C20)</f>
        <v>1</v>
      </c>
      <c r="F20" s="11">
        <f>SUM(Saturday!B41,Sunday!B41,Monday!F41,Tuesday!F41,Wednesday!F41,Thursday!F41,Friday!F41)</f>
        <v>0</v>
      </c>
      <c r="G20" s="11">
        <f>10080-F20</f>
        <v>10080</v>
      </c>
      <c r="H20" s="22">
        <f>F20/(F20+G20)</f>
        <v>0</v>
      </c>
      <c r="I20" s="23">
        <f>G20/(F20+G20)</f>
        <v>1</v>
      </c>
    </row>
    <row r="21" spans="1:13">
      <c r="A21" s="24"/>
      <c r="B21" s="10"/>
      <c r="C21" s="10"/>
      <c r="D21" s="20"/>
      <c r="E21" s="20"/>
      <c r="F21" s="10"/>
      <c r="G21" s="10"/>
      <c r="H21" s="20"/>
      <c r="I21" s="41"/>
    </row>
    <row r="22" spans="1:13" ht="29.1">
      <c r="A22" s="25"/>
      <c r="B22" s="56" t="s">
        <v>20</v>
      </c>
      <c r="C22" s="57" t="s">
        <v>30</v>
      </c>
      <c r="D22" s="58" t="s">
        <v>31</v>
      </c>
      <c r="E22" s="56" t="s">
        <v>32</v>
      </c>
      <c r="F22" s="56" t="s">
        <v>33</v>
      </c>
      <c r="G22" s="56" t="s">
        <v>34</v>
      </c>
      <c r="H22" s="56" t="s">
        <v>24</v>
      </c>
      <c r="I22" s="57" t="s">
        <v>35</v>
      </c>
      <c r="J22" s="58" t="s">
        <v>36</v>
      </c>
      <c r="K22" s="56" t="s">
        <v>37</v>
      </c>
      <c r="L22" s="56" t="s">
        <v>38</v>
      </c>
      <c r="M22" s="59" t="s">
        <v>39</v>
      </c>
    </row>
    <row r="23" spans="1:13">
      <c r="A23" s="31" t="s">
        <v>27</v>
      </c>
      <c r="B23" s="32">
        <f>IF(2700-TEXT(SUM(B4:B8),"[m]")&lt;=0,0,2700-TEXT(SUM(B4:B8),"[m]"))</f>
        <v>2460</v>
      </c>
      <c r="C23" s="68">
        <f>IF(
SUM(SUMIF(Monday!D4:D8,"="&amp;"Planned",Monday!B25:B29),
SUMIF(Tuesday!D4:D8,"="&amp;"Planned",Tuesday!B25:B29),
SUMIF(Wednesday!D4:D8,"="&amp;"Planned",Wednesday!B25:B29),
SUMIF(Thursday!D4:D8,"="&amp;"Planned",Thursday!B25:B29),
SUMIF(Friday!D4:D8,"="&amp;"Planned",Friday!B25:B29))&gt;=
2700,
2700,
SUM(SUMIF(Monday!D4:D8,"="&amp;"Planned",Monday!B25:B29),
SUMIF(Tuesday!D4:D8,"="&amp;"Planned",Tuesday!B25:B29),
SUMIF(Wednesday!D4:D8,"="&amp;"Planned",Wednesday!B25:B29),
SUMIF(Thursday!D4:D8,"="&amp;"Planned",Thursday!B25:B29),
SUMIF(Friday!D4:D8,"="&amp;"Planned",Friday!B25:B29)))</f>
        <v>0.16666666666424135</v>
      </c>
      <c r="D23" s="75">
        <f>IF(
SUM(SUMIF(Monday!D4:D8,"="&amp;"Unplanned",Monday!B25:B29),
SUMIF(Tuesday!D4:D8,"="&amp;"Unplanned",Tuesday!B25:B29),
SUMIF(Wednesday!D4:D8,"="&amp;"Unplanned",Wednesday!B25:B29),
SUMIF(Thursday!D4:D8,"="&amp;"Unplanned",Thursday!B25:B29),
SUMIF(Friday!D4:D8,"="&amp;"Unplanned",Friday!B25:B29))&gt;=
2700,
2700,
SUM(SUMIF(Monday!D4:D8,"="&amp;"Unplanned",Monday!B25:B29),
SUMIF(Tuesday!D4:D8,"="&amp;"Unplanned",Tuesday!B25:B29),
SUMIF(Wednesday!D4:D8,"="&amp;"Unplanned",Wednesday!B25:B29),
SUMIF(Thursday!D4:D8,"="&amp;"Unplanned",Thursday!B25:B29),
SUMIF(Friday!D4:D8,"="&amp;"Unplanned",Friday!B25:B29)))</f>
        <v>0</v>
      </c>
      <c r="E23" s="33">
        <f>B23/2700</f>
        <v>0.91111111111111109</v>
      </c>
      <c r="F23" s="33">
        <f t="shared" ref="F23:G25" si="0">TEXT(C23,"[m]")/2700</f>
        <v>8.8888888888888892E-2</v>
      </c>
      <c r="G23" s="33">
        <f t="shared" si="0"/>
        <v>0</v>
      </c>
      <c r="H23" s="15">
        <f>IF(10080-SUM(F4:F8)&lt;=0,0,10080-SUM(F4:F8))</f>
        <v>9720</v>
      </c>
      <c r="I23" s="15">
        <f>IF(
SUM(SUMIF(Saturday!D4:D8,"="&amp;"Planned",Saturday!B25:B29),
SUMIF(Sunday!D4:D8,"="&amp;"Planned",Sunday!B25:B29),
SUMIF(Monday!D4:D8,"="&amp;"Planned",Monday!F25:F29),
SUMIF(Tuesday!D4:D8,"="&amp;"Planned",Tuesday!F25:F29),
SUMIF(Wednesday!D4:D8,"="&amp;"Planned",Wednesday!F25:F29),
SUMIF(Thursday!D4:D8,"="&amp;"Planned",Thursday!F25:F29),
SUMIF(Friday!D4:D8,"="&amp;"Planned",Friday!F25:F29))&gt;=
10080,
10080,
SUM(SUMIF(Saturday!D4:D8,"="&amp;"Planned",Saturday!B25:B29),
SUMIF(Sunday!D4:D8,"="&amp;"Planned",Sunday!B25:B29),
SUMIF(Monday!D4:D8,"="&amp;"Planned",Monday!F25:F29),
SUMIF(Tuesday!D4:D8,"="&amp;"Planned",Tuesday!F25:F29),
SUMIF(Wednesday!D4:D8,"="&amp;"Planned",Wednesday!F25:F29),
SUMIF(Thursday!D4:D8,"="&amp;"Planned",Thursday!F25:F29),
SUMIF(Friday!D4:D8,"="&amp;"Planned",Friday!F25:F29)))</f>
        <v>360</v>
      </c>
      <c r="J23" s="78">
        <f>IF(
SUM(SUMIF(Saturday!D4:D8,"="&amp;"Unplanned",Saturday!B25:B29),
SUMIF(Sunday!D4:D8,"="&amp;"Unplanned",Sunday!B25:B29),
SUMIF(Monday!D4:D8,"="&amp;"Unplanned",Monday!F25:F29),
SUMIF(Tuesday!D4:D8,"="&amp;"Unplanned",Tuesday!F25:F29),
SUMIF(Wednesday!D4:D8,"="&amp;"Unplanned",Wednesday!F25:F29),
SUMIF(Thursday!D4:D8,"="&amp;"Unplanned",Thursday!F25:F29),
SUMIF(Friday!D4:D8,"="&amp;"Unplanned",Friday!F25:F29))&gt;=
10080,
10080,
SUM(SUMIF(Saturday!D4:D8,"="&amp;"Unplanned",Saturday!B25:B29),
SUMIF(Sunday!D4:D8,"="&amp;"Unplanned",Sunday!B25:B29),
SUMIF(Monday!D4:D8,"="&amp;"Unplanned",Monday!F25:F29),
SUMIF(Tuesday!D4:D8,"="&amp;"Unplanned",Tuesday!F25:F29),
SUMIF(Wednesday!D4:D8,"="&amp;"Unplanned",Wednesday!F25:F29),
SUMIF(Thursday!D4:D8,"="&amp;"Unplanned",Thursday!F25:F29),
SUMIF(Friday!D4:D8,"="&amp;"Unplanned",Friday!F25:F29)))</f>
        <v>0</v>
      </c>
      <c r="K23" s="33">
        <f t="shared" ref="K23:M25" si="1">H23/10080</f>
        <v>0.9642857142857143</v>
      </c>
      <c r="L23" s="33">
        <f t="shared" si="1"/>
        <v>3.5714285714285712E-2</v>
      </c>
      <c r="M23" s="34">
        <f t="shared" si="1"/>
        <v>0</v>
      </c>
    </row>
    <row r="24" spans="1:13">
      <c r="A24" s="31" t="s">
        <v>28</v>
      </c>
      <c r="B24" s="35">
        <f>IF(2700-TEXT(SUM(B10:B14),"[m]")&lt;=0,0,2700-TEXT(SUM(B10:B14),"[m]"))</f>
        <v>2700</v>
      </c>
      <c r="C24" s="69">
        <f>IF(
SUM(SUMIF(Monday!D10:D14,"="&amp;"Planned",Monday!B31:B35),
SUMIF(Tuesday!D10:D14,"="&amp;"Planned",Tuesday!B31:B35),
SUMIF(Wednesday!D10:D14,"="&amp;"Planned",Wednesday!B31:B35),
SUMIF(Thursday!D10:D14,"="&amp;"Planned",Thursday!B31:B35),
SUMIF(Friday!D10:D14,"="&amp;"Planned",Friday!B31:B35))&gt;=
2700,
2700,
SUM(SUMIF(Monday!D10:D14,"="&amp;"Planned",Monday!B31:B35),
SUMIF(Tuesday!D10:D14,"="&amp;"Planned",Tuesday!B31:B35),
SUMIF(Wednesday!D10:D14,"="&amp;"Planned",Wednesday!B31:B35),
SUMIF(Thursday!D10:D14,"="&amp;"Planned",Thursday!B31:B35),
SUMIF(Friday!D10:D14,"="&amp;"Planned",Friday!B31:B35)))</f>
        <v>0</v>
      </c>
      <c r="D24" s="76">
        <f>IF(
SUM(SUMIF(Monday!D10:D14,"="&amp;"Unplanned",Monday!B31:B35),
SUMIF(Tuesday!D10:D14,"="&amp;"Unplanned",Tuesday!B31:B35),
SUMIF(Wednesday!D10:D14,"="&amp;"Unplanned",Wednesday!B31:B35),
SUMIF(Thursday!D10:D14,"="&amp;"Unplanned",Thursday!B31:B35),
SUMIF(Friday!D10:D14,"="&amp;"Unplanned",Friday!B31:B35))&gt;=
2700,
2700,
SUM(SUMIF(Monday!D10:D14,"="&amp;"Unplanned",Monday!B31:B35),
SUMIF(Tuesday!D10:D14,"="&amp;"Unplanned",Tuesday!B31:B35),
SUMIF(Wednesday!D10:D14,"="&amp;"Unplanned",Wednesday!B31:B35),
SUMIF(Thursday!D10:D14,"="&amp;"Unplanned",Thursday!B31:B35),
SUMIF(Friday!D10:D14,"="&amp;"Unplanned",Friday!B31:B35)))</f>
        <v>0</v>
      </c>
      <c r="E24" s="36">
        <f>B24/2700</f>
        <v>1</v>
      </c>
      <c r="F24" s="36">
        <f t="shared" si="0"/>
        <v>0</v>
      </c>
      <c r="G24" s="36">
        <f t="shared" si="0"/>
        <v>0</v>
      </c>
      <c r="H24" s="19">
        <f>IF(10080-SUM(F10:F14)&lt;=0,0,10080-SUM(F10:F14))</f>
        <v>9240.0166666565929</v>
      </c>
      <c r="I24" s="19">
        <f>IF(
SUM(SUMIF(Saturday!D10:D14,"="&amp;"Planned",Saturday!B31:B35),
SUMIF(Sunday!D10:D14,"="&amp;"Planned",Sunday!B31:B35),
SUMIF(Monday!D10:D14,"="&amp;"Planned",Monday!F31:F35),
SUMIF(Tuesday!D10:D14,"="&amp;"Planned",Tuesday!F31:F35),
SUMIF(Wednesday!D10:D14,"="&amp;"Planned",Wednesday!F31:F35),
SUMIF(Thursday!D10:D14,"="&amp;"Planned",Thursday!F31:F35),
SUMIF(Friday!D10:D14,"="&amp;"Planned",Friday!F31:F35))&gt;=
10080,
10080,
SUM(SUMIF(Saturday!D10:D14,"="&amp;"Planned",Saturday!B31:B35),
SUMIF(Sunday!D10:D14,"="&amp;"Planned",Sunday!B31:B35),
SUMIF(Monday!D10:D14,"="&amp;"Planned",Monday!F31:F35),
SUMIF(Tuesday!D10:D14,"="&amp;"Planned",Tuesday!F31:F35),
SUMIF(Wednesday!D10:D14,"="&amp;"Planned",Wednesday!F31:F35),
SUMIF(Thursday!D10:D14,"="&amp;"Planned",Thursday!F31:F35),
SUMIF(Friday!D10:D14,"="&amp;"Planned",Friday!F31:F35)))</f>
        <v>839.98333334340714</v>
      </c>
      <c r="J24" s="79">
        <f>IF(
SUM(SUMIF(Saturday!D10:D14,"="&amp;"Unplanned",Saturday!B31:B35),
SUMIF(Sunday!D10:D14,"="&amp;"Unplanned",Sunday!B31:B35),
SUMIF(Monday!D10:D14,"="&amp;"Unplanned",Monday!F31:F35),
SUMIF(Tuesday!D10:D14,"="&amp;"Unplanned",Tuesday!F31:F35),
SUMIF(Wednesday!D10:D14,"="&amp;"Unplanned",Wednesday!F31:F35),
SUMIF(Thursday!D10:D14,"="&amp;"Unplanned",Thursday!F31:F35),
SUMIF(Friday!D10:D14,"="&amp;"Unplanned",Friday!F31:F35))&gt;=
10080,
10080,
SUM(SUMIF(Saturday!D10:D14,"="&amp;"Unplanned",Saturday!B31:B35),
SUMIF(Sunday!D10:D14,"="&amp;"Unplanned",Sunday!B31:B35),
SUMIF(Monday!D10:D14,"="&amp;"Unplanned",Monday!F31:F35),
SUMIF(Tuesday!D10:D14,"="&amp;"Unplanned",Tuesday!F31:F35),
SUMIF(Wednesday!D10:D14,"="&amp;"Unplanned",Wednesday!F31:F35),
SUMIF(Thursday!D10:D14,"="&amp;"Unplanned",Thursday!F31:F35),
SUMIF(Friday!D10:D14,"="&amp;"Unplanned",Friday!F31:F35)))</f>
        <v>0</v>
      </c>
      <c r="K24" s="36">
        <f t="shared" si="1"/>
        <v>0.91666832010482069</v>
      </c>
      <c r="L24" s="36">
        <f t="shared" si="1"/>
        <v>8.3331679895179284E-2</v>
      </c>
      <c r="M24" s="37">
        <f t="shared" si="1"/>
        <v>0</v>
      </c>
    </row>
    <row r="25" spans="1:13">
      <c r="A25" s="51" t="s">
        <v>29</v>
      </c>
      <c r="B25" s="52">
        <f>IF(2700-TEXT(SUM(B16:B20),"[m]")&lt;=0,0,2700-TEXT(SUM(B16:B20),"[m]"))</f>
        <v>2700</v>
      </c>
      <c r="C25" s="81">
        <f>IF(
SUM(SUMIF(Monday!D16:D20,"="&amp;"Planned",Monday!B37:B41),
SUMIF(Tuesday!D16:D20,"="&amp;"Planned",Tuesday!B37:B41),
SUMIF(Wednesday!D16:D20,"="&amp;"Planned",Wednesday!B37:B41),
SUMIF(Thursday!D16:D20,"="&amp;"Planned",Thursday!B37:B41),
SUMIF(Friday!D16:D20,"="&amp;"Planned",Friday!B37:B41))&gt;=
2700,
2700,
SUM(SUMIF(Monday!D16:D20,"="&amp;"Planned",Monday!B37:B41),
SUMIF(Tuesday!D16:D20,"="&amp;"Planned",Tuesday!B37:B41),
SUMIF(Wednesday!D16:D20,"="&amp;"Planned",Wednesday!B37:B41),
SUMIF(Thursday!D16:D20,"="&amp;"Planned",Thursday!B37:B41),
SUMIF(Friday!D16:D20,"="&amp;"Planned",Friday!B37:B41)))</f>
        <v>0</v>
      </c>
      <c r="D25" s="77">
        <f>IF(
SUM(SUMIF(Monday!D16:D20,"="&amp;"Unplanned",Monday!B37:B41),
SUMIF(Tuesday!D16:D20,"="&amp;"Unplanned",Tuesday!B37:B41),
SUMIF(Wednesday!D16:D20,"="&amp;"Unplanned",Wednesday!B37:B41),
SUMIF(Thursday!D16:D20,"="&amp;"Unplanned",Thursday!B37:B41),
SUMIF(Friday!D16:D20,"="&amp;"Unplanned",Friday!B37:B41))&gt;=
2700,
2700,
SUM(SUMIF(Monday!D16:D20,"="&amp;"Unplanned",Monday!B37:B41),
SUMIF(Tuesday!D16:D20,"="&amp;"Unplanned",Tuesday!B37:B41),
SUMIF(Wednesday!D16:D20,"="&amp;"Unplanned",Wednesday!B37:B41),
SUMIF(Thursday!D16:D20,"="&amp;"Unplanned",Thursday!B37:B41),
SUMIF(Friday!D16:D20,"="&amp;"Unplanned",Friday!B37:B41)))</f>
        <v>0</v>
      </c>
      <c r="E25" s="54">
        <f>B25/2700</f>
        <v>1</v>
      </c>
      <c r="F25" s="54">
        <f t="shared" si="0"/>
        <v>0</v>
      </c>
      <c r="G25" s="54">
        <f t="shared" si="0"/>
        <v>0</v>
      </c>
      <c r="H25" s="53">
        <f>IF(10080-SUM(F16:F20)&lt;=0,0,10080-SUM(F16:F20))</f>
        <v>9480.0000000034925</v>
      </c>
      <c r="I25" s="53">
        <f>IF(
SUM(SUMIF(Saturday!D16:D20,"="&amp;"Planned",Saturday!B37:B41),
SUMIF(Sunday!D16:D20,"="&amp;"Planned",Sunday!B37:B41),
SUMIF(Monday!D16:D20,"="&amp;"Planned",Monday!F37:F41),
SUMIF(Tuesday!D16:D20,"="&amp;"Planned",Tuesday!F37:F41),
SUMIF(Wednesday!D16:D20,"="&amp;"Planned",Wednesday!F37:F41),
SUMIF(Thursday!D16:D20,"="&amp;"Planned",Thursday!F37:F41),
SUMIF(Friday!D16:D20,"="&amp;"Planned",Friday!F37:F41))&gt;=
10080,
10080,
SUM(SUMIF(Saturday!D16:D20,"="&amp;"Planned",Saturday!B37:B41),
SUMIF(Sunday!D16:D20,"="&amp;"Planned",Sunday!B37:B41),
SUMIF(Monday!D16:D20,"="&amp;"Planned",Monday!F37:F41),
SUMIF(Tuesday!D16:D20,"="&amp;"Planned",Tuesday!F37:F41),
SUMIF(Wednesday!D16:D20,"="&amp;"Planned",Wednesday!F37:F41),
SUMIF(Thursday!D16:D20,"="&amp;"Planned",Thursday!F37:F41),
SUMIF(Friday!D16:D20,"="&amp;"Planned",Friday!F37:F41)))</f>
        <v>599.99999999650754</v>
      </c>
      <c r="J25" s="80">
        <f>IF(
SUM(SUMIF(Saturday!D16:D20,"="&amp;"Unplanned",Saturday!B37:B41),
SUMIF(Sunday!D16:D20,"="&amp;"Unplanned",Sunday!B37:B41),
SUMIF(Monday!D16:D20,"="&amp;"Unplanned",Monday!F37:F41),
SUMIF(Tuesday!D16:D20,"="&amp;"Unplanned",Tuesday!F37:F41),
SUMIF(Wednesday!D16:D20,"="&amp;"Unplanned",Wednesday!F37:F41),
SUMIF(Thursday!D16:D20,"="&amp;"Unplanned",Thursday!F37:F41),
SUMIF(Friday!D16:D20,"="&amp;"Unplanned",Friday!F37:F41))&gt;=
10080,
10080,
SUM(SUMIF(Saturday!D16:D20,"="&amp;"Unplanned",Saturday!B37:B41),
SUMIF(Sunday!D16:D20,"="&amp;"Unplanned",Sunday!B37:B41),
SUMIF(Monday!D16:D20,"="&amp;"Unplanned",Monday!F37:F41),
SUMIF(Tuesday!D16:D20,"="&amp;"Unplanned",Tuesday!F37:F41),
SUMIF(Wednesday!D16:D20,"="&amp;"Unplanned",Wednesday!F37:F41),
SUMIF(Thursday!D16:D20,"="&amp;"Unplanned",Thursday!F37:F41),
SUMIF(Friday!D16:D20,"="&amp;"Unplanned",Friday!F37:F41)))</f>
        <v>0</v>
      </c>
      <c r="K25" s="54">
        <f t="shared" si="1"/>
        <v>0.94047619047653697</v>
      </c>
      <c r="L25" s="54">
        <f t="shared" si="1"/>
        <v>5.9523809523463048E-2</v>
      </c>
      <c r="M25" s="55">
        <f t="shared" si="1"/>
        <v>0</v>
      </c>
    </row>
    <row r="26" spans="1:13" ht="15" hidden="1" customHeight="1">
      <c r="E26" s="82">
        <v>1</v>
      </c>
      <c r="F26" s="82">
        <v>1</v>
      </c>
      <c r="G26" s="82">
        <v>1</v>
      </c>
      <c r="K26" s="82">
        <v>1</v>
      </c>
      <c r="L26" s="82">
        <v>1</v>
      </c>
      <c r="M26" s="82">
        <v>1</v>
      </c>
    </row>
    <row r="27" spans="1:13" ht="15" hidden="1" customHeight="1">
      <c r="A27" s="40"/>
      <c r="B27" s="27" t="s">
        <v>40</v>
      </c>
      <c r="C27" s="26" t="s">
        <v>19</v>
      </c>
      <c r="D27" s="27" t="s">
        <v>20</v>
      </c>
      <c r="E27" s="27" t="s">
        <v>21</v>
      </c>
      <c r="F27" s="27" t="s">
        <v>22</v>
      </c>
      <c r="G27" s="28" t="s">
        <v>23</v>
      </c>
      <c r="H27" s="28" t="s">
        <v>24</v>
      </c>
      <c r="I27" s="27" t="s">
        <v>25</v>
      </c>
      <c r="J27" s="5" t="s">
        <v>26</v>
      </c>
    </row>
    <row r="28" spans="1:13" ht="15" hidden="1" customHeight="1">
      <c r="A28" s="45" t="s">
        <v>41</v>
      </c>
      <c r="B28" s="13"/>
      <c r="C28" s="13"/>
      <c r="D28" s="13"/>
      <c r="E28" s="13"/>
      <c r="F28" s="13"/>
      <c r="G28" s="13"/>
      <c r="H28" s="13"/>
      <c r="I28" s="13"/>
      <c r="J28" s="46"/>
    </row>
    <row r="29" spans="1:13" ht="15" hidden="1" customHeight="1">
      <c r="A29" s="43"/>
      <c r="D29" s="10">
        <f>540-C29</f>
        <v>540</v>
      </c>
      <c r="E29" s="20">
        <f>C29/(C29+D29)</f>
        <v>0</v>
      </c>
      <c r="F29" s="20">
        <f>D29/(C29+D29)</f>
        <v>1</v>
      </c>
      <c r="H29" s="10">
        <f>1440-G29</f>
        <v>1440</v>
      </c>
      <c r="I29" s="20">
        <f>G29/(G29+H29)</f>
        <v>0</v>
      </c>
      <c r="J29" s="21">
        <f>H29/(G29+H29)</f>
        <v>1</v>
      </c>
    </row>
    <row r="30" spans="1:13" ht="15" hidden="1" customHeight="1">
      <c r="A30" s="43"/>
      <c r="D30" s="10">
        <f>540-C30</f>
        <v>540</v>
      </c>
      <c r="E30" s="20">
        <f>C30/(C30+D30)</f>
        <v>0</v>
      </c>
      <c r="F30" s="20">
        <f>D30/(C30+D30)</f>
        <v>1</v>
      </c>
      <c r="H30" s="10">
        <f t="shared" ref="H30:H39" si="2">1440-G30</f>
        <v>1440</v>
      </c>
      <c r="I30" s="20">
        <f>G30/(G30+H30)</f>
        <v>0</v>
      </c>
      <c r="J30" s="21">
        <f>H30/(G30+H30)</f>
        <v>1</v>
      </c>
    </row>
    <row r="31" spans="1:13" ht="15" hidden="1" customHeight="1">
      <c r="A31" s="43"/>
      <c r="D31" s="10">
        <f>540-C31</f>
        <v>540</v>
      </c>
      <c r="E31" s="20">
        <f>C31/(C31+D31)</f>
        <v>0</v>
      </c>
      <c r="F31" s="20">
        <f>D31/(C31+D31)</f>
        <v>1</v>
      </c>
      <c r="H31" s="10">
        <f t="shared" si="2"/>
        <v>1440</v>
      </c>
      <c r="I31" s="20">
        <f>G31/(G31+H31)</f>
        <v>0</v>
      </c>
      <c r="J31" s="21">
        <f>H31/(G31+H31)</f>
        <v>1</v>
      </c>
    </row>
    <row r="32" spans="1:13" ht="15" hidden="1" customHeight="1">
      <c r="A32" s="47" t="s">
        <v>42</v>
      </c>
      <c r="B32" s="17"/>
      <c r="C32" s="17"/>
      <c r="D32" s="17"/>
      <c r="E32" s="17"/>
      <c r="F32" s="17"/>
      <c r="G32" s="17"/>
      <c r="H32" s="17"/>
      <c r="I32" s="17"/>
      <c r="J32" s="39"/>
    </row>
    <row r="33" spans="1:10" ht="15" hidden="1" customHeight="1">
      <c r="A33" s="43"/>
      <c r="D33" s="10">
        <f>540-C33</f>
        <v>540</v>
      </c>
      <c r="E33" s="20">
        <f>C33/(C33+D33)</f>
        <v>0</v>
      </c>
      <c r="F33" s="20">
        <f>D33/(C33+D33)</f>
        <v>1</v>
      </c>
      <c r="H33" s="10">
        <f t="shared" si="2"/>
        <v>1440</v>
      </c>
      <c r="I33" s="20">
        <f>G33/(G33+H33)</f>
        <v>0</v>
      </c>
      <c r="J33" s="21">
        <f>H33/(G33+H33)</f>
        <v>1</v>
      </c>
    </row>
    <row r="34" spans="1:10" ht="15" hidden="1" customHeight="1">
      <c r="A34" s="43"/>
      <c r="D34" s="10">
        <f>540-C34</f>
        <v>540</v>
      </c>
      <c r="E34" s="20">
        <f>C34/(C34+D34)</f>
        <v>0</v>
      </c>
      <c r="F34" s="20">
        <f>D34/(C34+D34)</f>
        <v>1</v>
      </c>
      <c r="H34" s="10">
        <f t="shared" si="2"/>
        <v>1440</v>
      </c>
      <c r="I34" s="20">
        <f>G34/(G34+H34)</f>
        <v>0</v>
      </c>
      <c r="J34" s="21">
        <f>H34/(G34+H34)</f>
        <v>1</v>
      </c>
    </row>
    <row r="35" spans="1:10" ht="15" hidden="1" customHeight="1">
      <c r="A35" s="43"/>
      <c r="D35" s="10">
        <f>540-C35</f>
        <v>540</v>
      </c>
      <c r="E35" s="20">
        <f>C35/(C35+D35)</f>
        <v>0</v>
      </c>
      <c r="F35" s="20">
        <f>D35/(C35+D35)</f>
        <v>1</v>
      </c>
      <c r="H35" s="10">
        <f t="shared" si="2"/>
        <v>1440</v>
      </c>
      <c r="I35" s="20">
        <f>G35/(G35+H35)</f>
        <v>0</v>
      </c>
      <c r="J35" s="21">
        <f>H35/(G35+H35)</f>
        <v>1</v>
      </c>
    </row>
    <row r="36" spans="1:10" ht="15" hidden="1" customHeight="1">
      <c r="A36" s="47" t="s">
        <v>43</v>
      </c>
      <c r="B36" s="17"/>
      <c r="C36" s="17"/>
      <c r="D36" s="17"/>
      <c r="E36" s="17"/>
      <c r="F36" s="17"/>
      <c r="G36" s="17"/>
      <c r="H36" s="17"/>
      <c r="I36" s="17"/>
      <c r="J36" s="39"/>
    </row>
    <row r="37" spans="1:10" hidden="1">
      <c r="A37" s="43"/>
      <c r="B37" s="38"/>
      <c r="D37" s="10">
        <f>540-C37</f>
        <v>540</v>
      </c>
      <c r="E37" s="20">
        <f>C37/(C37+D37)</f>
        <v>0</v>
      </c>
      <c r="F37" s="20">
        <f>D37/(C37+D37)</f>
        <v>1</v>
      </c>
      <c r="H37" s="10">
        <f t="shared" si="2"/>
        <v>1440</v>
      </c>
      <c r="I37" s="20">
        <f>G37/(G37+H37)</f>
        <v>0</v>
      </c>
      <c r="J37" s="21">
        <f>H37/(G37+H37)</f>
        <v>1</v>
      </c>
    </row>
    <row r="38" spans="1:10" hidden="1">
      <c r="A38" s="43"/>
      <c r="B38" s="38"/>
      <c r="D38" s="10">
        <f>540-C38</f>
        <v>540</v>
      </c>
      <c r="E38" s="20">
        <f>C38/(C38+D38)</f>
        <v>0</v>
      </c>
      <c r="F38" s="20">
        <f>D38/(C38+D38)</f>
        <v>1</v>
      </c>
      <c r="H38" s="10">
        <f t="shared" si="2"/>
        <v>1440</v>
      </c>
      <c r="I38" s="20">
        <f>G38/(G38+H38)</f>
        <v>0</v>
      </c>
      <c r="J38" s="21">
        <f>H38/(G38+H38)</f>
        <v>1</v>
      </c>
    </row>
    <row r="39" spans="1:10" hidden="1">
      <c r="A39" s="44"/>
      <c r="B39" s="42"/>
      <c r="C39" s="1"/>
      <c r="D39" s="11">
        <f>540-C39</f>
        <v>540</v>
      </c>
      <c r="E39" s="22">
        <f>C39/(C39+D39)</f>
        <v>0</v>
      </c>
      <c r="F39" s="22">
        <f>D39/(C39+D39)</f>
        <v>1</v>
      </c>
      <c r="G39" s="1"/>
      <c r="H39" s="11">
        <f t="shared" si="2"/>
        <v>1440</v>
      </c>
      <c r="I39" s="22">
        <f>G39/(G39+H39)</f>
        <v>0</v>
      </c>
      <c r="J39" s="23">
        <f>H39/(G39+H39)</f>
        <v>1</v>
      </c>
    </row>
  </sheetData>
  <mergeCells count="1">
    <mergeCell ref="A1:I1"/>
  </mergeCell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F62A39F0-B83C-46A3-8506-4CE759C41F0A}">
          <x14:formula1>
            <xm:f>Sheet4!$A$1:$A$11</xm:f>
          </x14:formula1>
          <xm:sqref>B29:B31 B33:B35 B37:B39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F7552-53C0-4AAC-AD57-2C2E31B8579E}">
  <dimension ref="A1:M48"/>
  <sheetViews>
    <sheetView zoomScale="80" zoomScaleNormal="80" workbookViewId="0">
      <selection activeCell="F5" sqref="F5"/>
    </sheetView>
  </sheetViews>
  <sheetFormatPr defaultRowHeight="14.45"/>
  <cols>
    <col min="1" max="1" width="14.5703125" customWidth="1"/>
    <col min="2" max="2" width="18.140625" bestFit="1" customWidth="1"/>
    <col min="3" max="3" width="15.5703125" bestFit="1" customWidth="1"/>
    <col min="4" max="4" width="20.5703125" bestFit="1" customWidth="1"/>
    <col min="5" max="5" width="20.28515625" bestFit="1" customWidth="1"/>
    <col min="6" max="6" width="18.42578125" style="7" bestFit="1" customWidth="1"/>
    <col min="7" max="7" width="17.7109375" style="7" bestFit="1" customWidth="1"/>
    <col min="8" max="8" width="16.5703125" style="10" bestFit="1" customWidth="1"/>
    <col min="9" max="9" width="27.28515625" style="67" bestFit="1" customWidth="1"/>
    <col min="10" max="11" width="23.5703125" bestFit="1" customWidth="1"/>
    <col min="12" max="14" width="30.140625" customWidth="1"/>
  </cols>
  <sheetData>
    <row r="1" spans="1:13" ht="30.95">
      <c r="A1" s="96" t="s">
        <v>44</v>
      </c>
      <c r="B1" s="97"/>
      <c r="C1" s="97"/>
      <c r="D1" s="97"/>
      <c r="E1" s="97"/>
      <c r="F1" s="97"/>
      <c r="G1" s="97"/>
      <c r="H1" s="97"/>
      <c r="I1" s="97"/>
      <c r="J1" s="97"/>
      <c r="K1" s="97"/>
      <c r="L1" s="98"/>
      <c r="M1" s="99"/>
    </row>
    <row r="2" spans="1:13">
      <c r="A2" s="2"/>
      <c r="B2" s="4" t="s">
        <v>45</v>
      </c>
      <c r="C2" s="4" t="s">
        <v>40</v>
      </c>
      <c r="D2" s="4" t="s">
        <v>46</v>
      </c>
      <c r="E2" s="4" t="s">
        <v>47</v>
      </c>
      <c r="F2" s="4" t="s">
        <v>48</v>
      </c>
      <c r="G2" s="6" t="s">
        <v>49</v>
      </c>
      <c r="H2" s="6" t="s">
        <v>50</v>
      </c>
      <c r="I2" s="9" t="s">
        <v>51</v>
      </c>
      <c r="J2" s="29" t="s">
        <v>52</v>
      </c>
      <c r="K2" s="101" t="s">
        <v>53</v>
      </c>
      <c r="L2" s="102"/>
    </row>
    <row r="3" spans="1:13" ht="16.5" customHeight="1">
      <c r="A3" s="12" t="s">
        <v>27</v>
      </c>
      <c r="B3" s="13"/>
      <c r="C3" s="13"/>
      <c r="D3" s="13"/>
      <c r="E3" s="13"/>
      <c r="F3" s="13"/>
      <c r="G3" s="14"/>
      <c r="H3" s="14"/>
      <c r="I3" s="15"/>
      <c r="J3" s="13"/>
      <c r="K3" s="103"/>
      <c r="L3" s="104"/>
    </row>
    <row r="4" spans="1:13" ht="27.75" customHeight="1">
      <c r="A4" s="2"/>
      <c r="F4"/>
      <c r="H4" s="7"/>
      <c r="I4" s="10">
        <f>IF(OR(H4="",G4=""),0,(H4-G4)*1440)</f>
        <v>0</v>
      </c>
      <c r="K4" s="92"/>
      <c r="L4" s="93"/>
    </row>
    <row r="5" spans="1:13" ht="27.75" customHeight="1">
      <c r="A5" s="2"/>
      <c r="F5"/>
      <c r="H5" s="7"/>
      <c r="I5" s="10">
        <f>IF(OR(H5="",G5=""),0,(H5-G5)*1440)</f>
        <v>0</v>
      </c>
      <c r="K5" s="92"/>
      <c r="L5" s="93"/>
    </row>
    <row r="6" spans="1:13" ht="27.75" customHeight="1">
      <c r="A6" s="2"/>
      <c r="F6"/>
      <c r="H6" s="7"/>
      <c r="I6" s="10">
        <f>IF(OR(H6="",G6=""),0,(H6-G6)*1440)</f>
        <v>0</v>
      </c>
      <c r="K6" s="92"/>
      <c r="L6" s="93"/>
    </row>
    <row r="7" spans="1:13" ht="27.75" customHeight="1">
      <c r="A7" s="2"/>
      <c r="F7"/>
      <c r="H7" s="7"/>
      <c r="I7" s="10">
        <f>IF(OR(H7="",G7=""),0,(H7-G7)*1440)</f>
        <v>0</v>
      </c>
      <c r="K7" s="92"/>
      <c r="L7" s="93"/>
    </row>
    <row r="8" spans="1:13" ht="27.75" customHeight="1">
      <c r="A8" s="2"/>
      <c r="F8"/>
      <c r="H8" s="7"/>
      <c r="I8" s="10">
        <f>IF(OR(H8="",G8=""),0,(H8-G8)*1440)</f>
        <v>0</v>
      </c>
      <c r="K8" s="92"/>
      <c r="L8" s="93"/>
    </row>
    <row r="9" spans="1:13" ht="16.5" customHeight="1">
      <c r="A9" s="16" t="s">
        <v>28</v>
      </c>
      <c r="B9" s="17"/>
      <c r="C9" s="17"/>
      <c r="D9" s="17"/>
      <c r="E9" s="17"/>
      <c r="F9" s="17"/>
      <c r="G9" s="18"/>
      <c r="H9" s="18"/>
      <c r="I9" s="19"/>
      <c r="J9" s="17"/>
      <c r="K9" s="103"/>
      <c r="L9" s="104"/>
    </row>
    <row r="10" spans="1:13" ht="27.75" customHeight="1">
      <c r="A10" s="2"/>
      <c r="F10"/>
      <c r="H10" s="7"/>
      <c r="I10" s="10">
        <f>IF(OR(H10="",G10=""),0,(H10-G10)*1440)</f>
        <v>0</v>
      </c>
      <c r="K10" s="92"/>
      <c r="L10" s="93"/>
    </row>
    <row r="11" spans="1:13" ht="27.75" customHeight="1">
      <c r="A11" s="2"/>
      <c r="F11"/>
      <c r="H11" s="7"/>
      <c r="I11" s="10">
        <f>IF(OR(H11="",G11=""),0,(H11-G11)*1440)</f>
        <v>0</v>
      </c>
      <c r="K11" s="92"/>
      <c r="L11" s="93"/>
    </row>
    <row r="12" spans="1:13" ht="27.75" customHeight="1">
      <c r="A12" s="2"/>
      <c r="F12"/>
      <c r="H12" s="7"/>
      <c r="I12" s="10">
        <f>IF(OR(H12="",G12=""),0,(H12-G12)*1440)</f>
        <v>0</v>
      </c>
      <c r="K12" s="92"/>
      <c r="L12" s="93"/>
    </row>
    <row r="13" spans="1:13" ht="27.75" customHeight="1">
      <c r="A13" s="2"/>
      <c r="F13"/>
      <c r="H13" s="7"/>
      <c r="I13" s="10">
        <f>IF(OR(H13="",G13=""),0,(H13-G13)*1440)</f>
        <v>0</v>
      </c>
      <c r="K13" s="92"/>
      <c r="L13" s="93"/>
    </row>
    <row r="14" spans="1:13" ht="27.75" customHeight="1">
      <c r="A14" s="2"/>
      <c r="F14"/>
      <c r="H14" s="7"/>
      <c r="I14" s="10">
        <f>IF(OR(H14="",G14=""),0,(H14-G14)*1440)</f>
        <v>0</v>
      </c>
      <c r="K14" s="92"/>
      <c r="L14" s="93"/>
    </row>
    <row r="15" spans="1:13" ht="16.5" customHeight="1">
      <c r="A15" s="16" t="s">
        <v>29</v>
      </c>
      <c r="B15" s="17"/>
      <c r="C15" s="17"/>
      <c r="D15" s="17"/>
      <c r="E15" s="17"/>
      <c r="F15" s="17"/>
      <c r="G15" s="18"/>
      <c r="H15" s="18"/>
      <c r="I15" s="19"/>
      <c r="J15" s="17"/>
      <c r="K15" s="103"/>
      <c r="L15" s="104"/>
    </row>
    <row r="16" spans="1:13" ht="27.75" customHeight="1">
      <c r="A16" s="2"/>
      <c r="F16"/>
      <c r="H16" s="7"/>
      <c r="I16" s="10">
        <f>IF(OR(H16="",G16=""),0,(H16-G16)*1440)</f>
        <v>0</v>
      </c>
      <c r="K16" s="92"/>
      <c r="L16" s="93"/>
    </row>
    <row r="17" spans="1:12" ht="27.75" customHeight="1">
      <c r="A17" s="2"/>
      <c r="F17"/>
      <c r="H17" s="7"/>
      <c r="I17" s="10">
        <f>IF(OR(H17="",G17=""),0,(H17-G17)*1440)</f>
        <v>0</v>
      </c>
      <c r="K17" s="92"/>
      <c r="L17" s="93"/>
    </row>
    <row r="18" spans="1:12" ht="27.75" customHeight="1">
      <c r="A18" s="2"/>
      <c r="F18"/>
      <c r="H18" s="7"/>
      <c r="I18" s="10">
        <f>IF(OR(H18="",G18=""),0,(H18-G18)*1440)</f>
        <v>0</v>
      </c>
      <c r="K18" s="92"/>
      <c r="L18" s="93"/>
    </row>
    <row r="19" spans="1:12" ht="27.75" customHeight="1">
      <c r="A19" s="2"/>
      <c r="F19"/>
      <c r="H19" s="7"/>
      <c r="I19" s="10">
        <f>IF(OR(H19="",G19=""),0,(H19-G19)*1440)</f>
        <v>0</v>
      </c>
      <c r="K19" s="92"/>
      <c r="L19" s="93"/>
    </row>
    <row r="20" spans="1:12" ht="27.75" customHeight="1">
      <c r="A20" s="3"/>
      <c r="B20" s="1"/>
      <c r="C20" s="1"/>
      <c r="D20" s="1"/>
      <c r="E20" s="1"/>
      <c r="F20" s="1"/>
      <c r="G20" s="8"/>
      <c r="H20" s="8"/>
      <c r="I20" s="11">
        <f>IF(OR(H20="",G20=""),0,(H20-G20)*1440)</f>
        <v>0</v>
      </c>
      <c r="J20" s="1"/>
      <c r="K20" s="94"/>
      <c r="L20" s="95"/>
    </row>
    <row r="22" spans="1:12">
      <c r="J22" s="10"/>
      <c r="K22" s="10"/>
    </row>
    <row r="23" spans="1:12">
      <c r="A23" s="25"/>
      <c r="B23" s="28" t="s">
        <v>23</v>
      </c>
      <c r="C23" s="28" t="s">
        <v>24</v>
      </c>
      <c r="D23" s="27" t="s">
        <v>25</v>
      </c>
      <c r="E23" s="5" t="s">
        <v>26</v>
      </c>
      <c r="F23"/>
      <c r="G23"/>
      <c r="H23"/>
    </row>
    <row r="24" spans="1:12">
      <c r="A24" s="31" t="s">
        <v>27</v>
      </c>
      <c r="B24" s="32"/>
      <c r="C24" s="15"/>
      <c r="D24" s="33"/>
      <c r="E24" s="34"/>
      <c r="F24"/>
      <c r="G24"/>
      <c r="H24"/>
    </row>
    <row r="25" spans="1:12" ht="15" customHeight="1">
      <c r="A25" s="24"/>
      <c r="B25" s="49">
        <f>I4</f>
        <v>0</v>
      </c>
      <c r="C25" s="10">
        <f>1440-B25</f>
        <v>1440</v>
      </c>
      <c r="D25" s="20">
        <f>B25/(B25+C25)</f>
        <v>0</v>
      </c>
      <c r="E25" s="21">
        <f>C25/(B25+C25)</f>
        <v>1</v>
      </c>
      <c r="F25"/>
      <c r="G25"/>
      <c r="H25"/>
    </row>
    <row r="26" spans="1:12" ht="15" customHeight="1">
      <c r="A26" s="24"/>
      <c r="B26" s="49">
        <f>I5</f>
        <v>0</v>
      </c>
      <c r="C26" s="10">
        <f>1440-B26</f>
        <v>1440</v>
      </c>
      <c r="D26" s="20">
        <f>B26/(B26+C26)</f>
        <v>0</v>
      </c>
      <c r="E26" s="21">
        <f>C26/(B26+C26)</f>
        <v>1</v>
      </c>
      <c r="F26"/>
      <c r="G26"/>
      <c r="H26"/>
    </row>
    <row r="27" spans="1:12" ht="15" customHeight="1">
      <c r="A27" s="24"/>
      <c r="B27" s="49">
        <f>I6</f>
        <v>0</v>
      </c>
      <c r="C27" s="10">
        <f>1440-B27</f>
        <v>1440</v>
      </c>
      <c r="D27" s="20">
        <f>B27/(B27+C27)</f>
        <v>0</v>
      </c>
      <c r="E27" s="21">
        <f>C27/(B27+C27)</f>
        <v>1</v>
      </c>
      <c r="F27"/>
      <c r="G27"/>
      <c r="H27"/>
    </row>
    <row r="28" spans="1:12" ht="15" customHeight="1">
      <c r="A28" s="24"/>
      <c r="B28" s="49">
        <f>I7</f>
        <v>0</v>
      </c>
      <c r="C28" s="10">
        <f>1440-B28</f>
        <v>1440</v>
      </c>
      <c r="D28" s="20">
        <f>B28/(B28+C28)</f>
        <v>0</v>
      </c>
      <c r="E28" s="21">
        <f>C28/(B28+C28)</f>
        <v>1</v>
      </c>
      <c r="F28"/>
      <c r="G28"/>
      <c r="H28"/>
    </row>
    <row r="29" spans="1:12" ht="15" customHeight="1">
      <c r="A29" s="24"/>
      <c r="B29" s="49">
        <f>I8</f>
        <v>0</v>
      </c>
      <c r="C29" s="10">
        <f>1440-B29</f>
        <v>1440</v>
      </c>
      <c r="D29" s="20">
        <f>B29/(B29+C29)</f>
        <v>0</v>
      </c>
      <c r="E29" s="21">
        <f>C29/(B29+C29)</f>
        <v>1</v>
      </c>
      <c r="F29"/>
      <c r="G29"/>
      <c r="H29"/>
    </row>
    <row r="30" spans="1:12">
      <c r="A30" s="31" t="s">
        <v>28</v>
      </c>
      <c r="B30" s="35"/>
      <c r="C30" s="19"/>
      <c r="D30" s="36"/>
      <c r="E30" s="37"/>
      <c r="F30"/>
      <c r="G30"/>
      <c r="H30"/>
    </row>
    <row r="31" spans="1:12" ht="15" customHeight="1">
      <c r="A31" s="24"/>
      <c r="B31" s="49">
        <f>I10</f>
        <v>0</v>
      </c>
      <c r="C31" s="10">
        <f>1440-B31</f>
        <v>1440</v>
      </c>
      <c r="D31" s="20">
        <f>B31/(B31+C31)</f>
        <v>0</v>
      </c>
      <c r="E31" s="21">
        <f>C31/(B31+C31)</f>
        <v>1</v>
      </c>
      <c r="F31"/>
      <c r="G31"/>
      <c r="H31"/>
    </row>
    <row r="32" spans="1:12" ht="15" customHeight="1">
      <c r="A32" s="24"/>
      <c r="B32" s="49">
        <f>I11</f>
        <v>0</v>
      </c>
      <c r="C32" s="10">
        <f>1440-B32</f>
        <v>1440</v>
      </c>
      <c r="D32" s="20">
        <f>B32/(B32+C32)</f>
        <v>0</v>
      </c>
      <c r="E32" s="21">
        <f>C32/(B32+C32)</f>
        <v>1</v>
      </c>
      <c r="F32"/>
      <c r="G32"/>
      <c r="H32"/>
    </row>
    <row r="33" spans="1:10" ht="15" customHeight="1">
      <c r="A33" s="24"/>
      <c r="B33" s="49">
        <f>I12</f>
        <v>0</v>
      </c>
      <c r="C33" s="10">
        <f>1440-B33</f>
        <v>1440</v>
      </c>
      <c r="D33" s="20">
        <f>B33/(B33+C33)</f>
        <v>0</v>
      </c>
      <c r="E33" s="21">
        <f>C33/(B33+C33)</f>
        <v>1</v>
      </c>
      <c r="F33"/>
      <c r="G33"/>
      <c r="H33"/>
    </row>
    <row r="34" spans="1:10" ht="15" customHeight="1">
      <c r="A34" s="24"/>
      <c r="B34" s="49">
        <f>I13</f>
        <v>0</v>
      </c>
      <c r="C34" s="10">
        <f>1440-B34</f>
        <v>1440</v>
      </c>
      <c r="D34" s="20">
        <f>B34/(B34+C34)</f>
        <v>0</v>
      </c>
      <c r="E34" s="21">
        <f>C34/(B34+C34)</f>
        <v>1</v>
      </c>
      <c r="F34"/>
      <c r="G34"/>
      <c r="H34"/>
    </row>
    <row r="35" spans="1:10" ht="15" customHeight="1">
      <c r="A35" s="24"/>
      <c r="B35" s="49">
        <f>I14</f>
        <v>0</v>
      </c>
      <c r="C35" s="10">
        <f>1440-B35</f>
        <v>1440</v>
      </c>
      <c r="D35" s="20">
        <f>B35/(B35+C35)</f>
        <v>0</v>
      </c>
      <c r="E35" s="21">
        <f>C35/(B35+C35)</f>
        <v>1</v>
      </c>
      <c r="F35"/>
      <c r="G35"/>
      <c r="H35"/>
    </row>
    <row r="36" spans="1:10">
      <c r="A36" s="31" t="s">
        <v>29</v>
      </c>
      <c r="B36" s="35"/>
      <c r="C36" s="19"/>
      <c r="D36" s="36"/>
      <c r="E36" s="37"/>
      <c r="F36"/>
      <c r="G36"/>
      <c r="H36"/>
    </row>
    <row r="37" spans="1:10" ht="15" customHeight="1">
      <c r="A37" s="24"/>
      <c r="B37" s="49">
        <f>I16</f>
        <v>0</v>
      </c>
      <c r="C37" s="10">
        <f>1440-B37</f>
        <v>1440</v>
      </c>
      <c r="D37" s="20">
        <f>B37/(B37+C37)</f>
        <v>0</v>
      </c>
      <c r="E37" s="21">
        <f>C37/(B37+C37)</f>
        <v>1</v>
      </c>
      <c r="F37"/>
      <c r="G37"/>
      <c r="H37"/>
    </row>
    <row r="38" spans="1:10" ht="15" customHeight="1">
      <c r="A38" s="24"/>
      <c r="B38" s="49">
        <f>I17</f>
        <v>0</v>
      </c>
      <c r="C38" s="10">
        <f>1440-B38</f>
        <v>1440</v>
      </c>
      <c r="D38" s="20">
        <f>B38/(B38+C38)</f>
        <v>0</v>
      </c>
      <c r="E38" s="21">
        <f>C38/(B38+C38)</f>
        <v>1</v>
      </c>
      <c r="F38"/>
      <c r="G38"/>
      <c r="H38"/>
    </row>
    <row r="39" spans="1:10" ht="15" customHeight="1">
      <c r="A39" s="24"/>
      <c r="B39" s="49">
        <f>I18</f>
        <v>0</v>
      </c>
      <c r="C39" s="10">
        <f>1440-B39</f>
        <v>1440</v>
      </c>
      <c r="D39" s="20">
        <f>B39/(B39+C39)</f>
        <v>0</v>
      </c>
      <c r="E39" s="21">
        <f>C39/(B39+C39)</f>
        <v>1</v>
      </c>
      <c r="F39"/>
      <c r="G39"/>
      <c r="H39"/>
    </row>
    <row r="40" spans="1:10" ht="15" customHeight="1">
      <c r="A40" s="24"/>
      <c r="B40" s="49">
        <f>I19</f>
        <v>0</v>
      </c>
      <c r="C40" s="10">
        <f>1440-B40</f>
        <v>1440</v>
      </c>
      <c r="D40" s="20">
        <f>B40/(B40+C40)</f>
        <v>0</v>
      </c>
      <c r="E40" s="21">
        <f>C40/(B40+C40)</f>
        <v>1</v>
      </c>
      <c r="F40"/>
      <c r="G40"/>
      <c r="H40"/>
    </row>
    <row r="41" spans="1:10" ht="15" customHeight="1">
      <c r="A41" s="48"/>
      <c r="B41" s="50">
        <f>I20</f>
        <v>0</v>
      </c>
      <c r="C41" s="11">
        <f>1440-B41</f>
        <v>1440</v>
      </c>
      <c r="D41" s="22">
        <f>B41/(B41+C41)</f>
        <v>0</v>
      </c>
      <c r="E41" s="23">
        <f>C41/(B41+C41)</f>
        <v>1</v>
      </c>
      <c r="F41"/>
      <c r="G41"/>
      <c r="H41"/>
    </row>
    <row r="42" spans="1:10">
      <c r="C42" s="10"/>
      <c r="D42" s="10"/>
      <c r="E42" s="10"/>
      <c r="F42" s="10"/>
    </row>
    <row r="44" spans="1:10">
      <c r="J44" s="10"/>
    </row>
    <row r="48" spans="1:10">
      <c r="J48" s="10"/>
    </row>
  </sheetData>
  <mergeCells count="21">
    <mergeCell ref="A1:K1"/>
    <mergeCell ref="L1:M1"/>
    <mergeCell ref="K8:L8"/>
    <mergeCell ref="K9:L9"/>
    <mergeCell ref="K10:L10"/>
    <mergeCell ref="K2:L2"/>
    <mergeCell ref="K3:L3"/>
    <mergeCell ref="K4:L4"/>
    <mergeCell ref="K7:L7"/>
    <mergeCell ref="K15:L15"/>
    <mergeCell ref="K16:L16"/>
    <mergeCell ref="K19:L19"/>
    <mergeCell ref="K20:L20"/>
    <mergeCell ref="K5:L5"/>
    <mergeCell ref="K6:L6"/>
    <mergeCell ref="K11:L11"/>
    <mergeCell ref="K12:L12"/>
    <mergeCell ref="K17:L17"/>
    <mergeCell ref="K18:L18"/>
    <mergeCell ref="K13:L13"/>
    <mergeCell ref="K14:L14"/>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4B189054-C693-4499-87CA-7745E364AD97}">
          <x14:formula1>
            <xm:f>Sheet4!$A$1:$A$15</xm:f>
          </x14:formula1>
          <xm:sqref>C10:C14 C4:C8 C16:C20</xm:sqref>
        </x14:dataValidation>
        <x14:dataValidation type="list" allowBlank="1" showInputMessage="1" showErrorMessage="1" xr:uid="{47EC78E7-A549-48B7-9A78-D97186AD662A}">
          <x14:formula1>
            <xm:f>Sheet4!$B$1:$B$11</xm:f>
          </x14:formula1>
          <xm:sqref>B4:B8 B10:B14 B16:B20</xm:sqref>
        </x14:dataValidation>
        <x14:dataValidation type="list" allowBlank="1" showInputMessage="1" showErrorMessage="1" xr:uid="{08F52CB3-303A-47E0-AF43-9A3EDDA933E7}">
          <x14:formula1>
            <xm:f>Sheet4!$C$1:$C$4</xm:f>
          </x14:formula1>
          <xm:sqref>J4:J8 J10:J14 J16:J20</xm:sqref>
        </x14:dataValidation>
        <x14:dataValidation type="list" allowBlank="1" showInputMessage="1" showErrorMessage="1" xr:uid="{6B3B09A9-45C0-4FA4-AE07-E891F517DFC3}">
          <x14:formula1>
            <xm:f>Sheet4!$D$1:$D$2</xm:f>
          </x14:formula1>
          <xm:sqref>D4:D8 D10:D14 D16:D20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0DC7B-1565-4203-B30D-64DBE391F2AD}">
  <dimension ref="A1:L48"/>
  <sheetViews>
    <sheetView zoomScale="80" zoomScaleNormal="80" workbookViewId="0">
      <selection activeCell="K16" sqref="K16:L16"/>
    </sheetView>
  </sheetViews>
  <sheetFormatPr defaultRowHeight="14.45"/>
  <cols>
    <col min="1" max="1" width="14.5703125" customWidth="1"/>
    <col min="2" max="2" width="18.140625" bestFit="1" customWidth="1"/>
    <col min="3" max="3" width="15.5703125" bestFit="1" customWidth="1"/>
    <col min="4" max="4" width="20.5703125" bestFit="1" customWidth="1"/>
    <col min="5" max="5" width="20.28515625" bestFit="1" customWidth="1"/>
    <col min="6" max="6" width="18.42578125" style="7" bestFit="1" customWidth="1"/>
    <col min="7" max="7" width="17.7109375" style="7" bestFit="1" customWidth="1"/>
    <col min="8" max="8" width="16.5703125" style="10" bestFit="1" customWidth="1"/>
    <col min="9" max="9" width="27.28515625" bestFit="1" customWidth="1"/>
    <col min="10" max="10" width="23.5703125" bestFit="1" customWidth="1"/>
    <col min="11" max="13" width="30.140625" customWidth="1"/>
  </cols>
  <sheetData>
    <row r="1" spans="1:12" ht="30.95">
      <c r="A1" s="96" t="s">
        <v>44</v>
      </c>
      <c r="B1" s="97"/>
      <c r="C1" s="97"/>
      <c r="D1" s="97"/>
      <c r="E1" s="97"/>
      <c r="F1" s="97"/>
      <c r="G1" s="97"/>
      <c r="H1" s="97"/>
      <c r="I1" s="97"/>
      <c r="J1" s="97"/>
      <c r="K1" s="98"/>
      <c r="L1" s="99"/>
    </row>
    <row r="2" spans="1:12">
      <c r="A2" s="2"/>
      <c r="B2" s="4" t="s">
        <v>45</v>
      </c>
      <c r="C2" s="4" t="s">
        <v>40</v>
      </c>
      <c r="D2" s="4" t="s">
        <v>46</v>
      </c>
      <c r="E2" s="4" t="s">
        <v>47</v>
      </c>
      <c r="F2" s="4" t="s">
        <v>48</v>
      </c>
      <c r="G2" s="6" t="s">
        <v>49</v>
      </c>
      <c r="H2" s="6" t="s">
        <v>50</v>
      </c>
      <c r="I2" s="9" t="s">
        <v>51</v>
      </c>
      <c r="J2" s="29" t="s">
        <v>52</v>
      </c>
      <c r="K2" s="101" t="s">
        <v>53</v>
      </c>
      <c r="L2" s="102"/>
    </row>
    <row r="3" spans="1:12" ht="16.5" customHeight="1">
      <c r="A3" s="12" t="s">
        <v>27</v>
      </c>
      <c r="B3" s="13"/>
      <c r="C3" s="13"/>
      <c r="D3" s="13"/>
      <c r="E3" s="13"/>
      <c r="F3" s="13"/>
      <c r="G3" s="14"/>
      <c r="H3" s="14"/>
      <c r="I3" s="15"/>
      <c r="J3" s="13"/>
      <c r="K3" s="103"/>
      <c r="L3" s="104"/>
    </row>
    <row r="4" spans="1:12" ht="27.75" customHeight="1">
      <c r="A4" s="2"/>
      <c r="F4"/>
      <c r="H4" s="7"/>
      <c r="I4" s="10">
        <f>IF(OR(H4="",G4=""),0,(H4-G4)*1440)</f>
        <v>0</v>
      </c>
      <c r="K4" s="92"/>
      <c r="L4" s="93"/>
    </row>
    <row r="5" spans="1:12" ht="27.75" customHeight="1">
      <c r="A5" s="2"/>
      <c r="F5"/>
      <c r="H5" s="7"/>
      <c r="I5" s="10">
        <f>IF(OR(H5="",G5=""),0,(H5-G5)*1440)</f>
        <v>0</v>
      </c>
      <c r="K5" s="92"/>
      <c r="L5" s="93"/>
    </row>
    <row r="6" spans="1:12" ht="27.75" customHeight="1">
      <c r="A6" s="2"/>
      <c r="F6"/>
      <c r="H6" s="7"/>
      <c r="I6" s="10">
        <f>IF(OR(H6="",G6=""),0,(H6-G6)*1440)</f>
        <v>0</v>
      </c>
      <c r="K6" s="92"/>
      <c r="L6" s="93"/>
    </row>
    <row r="7" spans="1:12" ht="27.75" customHeight="1">
      <c r="A7" s="2"/>
      <c r="F7"/>
      <c r="H7" s="7"/>
      <c r="I7" s="10">
        <f>IF(OR(H7="",G7=""),0,(H7-G7)*1440)</f>
        <v>0</v>
      </c>
      <c r="K7" s="92"/>
      <c r="L7" s="93"/>
    </row>
    <row r="8" spans="1:12" ht="27.75" customHeight="1">
      <c r="A8" s="2"/>
      <c r="F8"/>
      <c r="H8" s="7"/>
      <c r="I8" s="10">
        <f>IF(OR(H8="",G8=""),0,(H8-G8)*1440)</f>
        <v>0</v>
      </c>
      <c r="K8" s="92"/>
      <c r="L8" s="93"/>
    </row>
    <row r="9" spans="1:12" ht="16.5" customHeight="1">
      <c r="A9" s="16" t="s">
        <v>28</v>
      </c>
      <c r="B9" s="17"/>
      <c r="C9" s="17"/>
      <c r="D9" s="17"/>
      <c r="E9" s="17"/>
      <c r="F9" s="17"/>
      <c r="G9" s="18"/>
      <c r="H9" s="18"/>
      <c r="I9" s="19"/>
      <c r="J9" s="17"/>
      <c r="K9" s="103"/>
      <c r="L9" s="104"/>
    </row>
    <row r="10" spans="1:12" ht="27.75" customHeight="1">
      <c r="A10" s="2"/>
      <c r="F10"/>
      <c r="H10" s="7"/>
      <c r="I10" s="10">
        <f>IF(OR(H10="",G10=""),0,(H10-G10)*1440)</f>
        <v>0</v>
      </c>
      <c r="K10" s="92"/>
      <c r="L10" s="93"/>
    </row>
    <row r="11" spans="1:12" ht="27.75" customHeight="1">
      <c r="A11" s="2"/>
      <c r="F11"/>
      <c r="H11" s="7"/>
      <c r="I11" s="10">
        <f>IF(OR(H11="",G11=""),0,(H11-G11)*1440)</f>
        <v>0</v>
      </c>
      <c r="K11" s="92"/>
      <c r="L11" s="93"/>
    </row>
    <row r="12" spans="1:12" ht="27.75" customHeight="1">
      <c r="A12" s="2"/>
      <c r="F12"/>
      <c r="H12" s="7"/>
      <c r="I12" s="10">
        <f>IF(OR(H12="",G12=""),0,(H12-G12)*1440)</f>
        <v>0</v>
      </c>
      <c r="K12" s="92"/>
      <c r="L12" s="93"/>
    </row>
    <row r="13" spans="1:12" ht="27.75" customHeight="1">
      <c r="A13" s="2"/>
      <c r="F13"/>
      <c r="H13" s="7"/>
      <c r="I13" s="10">
        <f>IF(OR(H13="",G13=""),0,(H13-G13)*1440)</f>
        <v>0</v>
      </c>
      <c r="K13" s="92"/>
      <c r="L13" s="93"/>
    </row>
    <row r="14" spans="1:12" ht="27.75" customHeight="1">
      <c r="A14" s="2"/>
      <c r="F14"/>
      <c r="H14" s="7"/>
      <c r="I14" s="10">
        <f>IF(OR(H14="",G14=""),0,(H14-G14)*1440)</f>
        <v>0</v>
      </c>
      <c r="K14" s="92"/>
      <c r="L14" s="93"/>
    </row>
    <row r="15" spans="1:12" ht="16.5" customHeight="1">
      <c r="A15" s="16" t="s">
        <v>29</v>
      </c>
      <c r="B15" s="17"/>
      <c r="C15" s="17"/>
      <c r="D15" s="17"/>
      <c r="E15" s="17"/>
      <c r="F15" s="17"/>
      <c r="G15" s="18"/>
      <c r="H15" s="18"/>
      <c r="I15" s="19"/>
      <c r="J15" s="17"/>
      <c r="K15" s="103"/>
      <c r="L15" s="104"/>
    </row>
    <row r="16" spans="1:12" ht="27.75" customHeight="1">
      <c r="A16" s="2"/>
      <c r="B16" t="s">
        <v>42</v>
      </c>
      <c r="D16" t="s">
        <v>54</v>
      </c>
      <c r="F16"/>
      <c r="G16" s="7">
        <v>44766.333333333336</v>
      </c>
      <c r="H16" s="7">
        <v>44766.541666666664</v>
      </c>
      <c r="I16" s="10">
        <f>IF(OR(H16="",G16=""),0,(H16-G16)*1440)</f>
        <v>299.99999999301508</v>
      </c>
      <c r="K16" s="92" t="s">
        <v>55</v>
      </c>
      <c r="L16" s="93"/>
    </row>
    <row r="17" spans="1:12" ht="27.75" customHeight="1">
      <c r="A17" s="2"/>
      <c r="F17"/>
      <c r="H17" s="7"/>
      <c r="I17" s="10">
        <f>IF(OR(H17="",G17=""),0,(H17-G17)*1440)</f>
        <v>0</v>
      </c>
      <c r="K17" s="92"/>
      <c r="L17" s="93"/>
    </row>
    <row r="18" spans="1:12" ht="27.75" customHeight="1">
      <c r="A18" s="2"/>
      <c r="F18"/>
      <c r="H18" s="7"/>
      <c r="I18" s="10">
        <f>IF(OR(H18="",G18=""),0,(H18-G18)*1440)</f>
        <v>0</v>
      </c>
      <c r="K18" s="92"/>
      <c r="L18" s="93"/>
    </row>
    <row r="19" spans="1:12" ht="27.75" customHeight="1">
      <c r="A19" s="2"/>
      <c r="F19"/>
      <c r="H19" s="7"/>
      <c r="I19" s="10">
        <f>IF(OR(H19="",G19=""),0,(H19-G19)*1440)</f>
        <v>0</v>
      </c>
      <c r="K19" s="92"/>
      <c r="L19" s="93"/>
    </row>
    <row r="20" spans="1:12" ht="27.75" customHeight="1">
      <c r="A20" s="3"/>
      <c r="B20" s="1"/>
      <c r="C20" s="1"/>
      <c r="D20" s="1"/>
      <c r="E20" s="1"/>
      <c r="F20" s="1"/>
      <c r="G20" s="8"/>
      <c r="H20" s="8"/>
      <c r="I20" s="11">
        <f>IF(OR(H20="",G20=""),0,(H20-G20)*1440)</f>
        <v>0</v>
      </c>
      <c r="J20" s="1"/>
      <c r="K20" s="94"/>
      <c r="L20" s="95"/>
    </row>
    <row r="22" spans="1:12">
      <c r="I22" s="10"/>
      <c r="J22" s="10"/>
    </row>
    <row r="23" spans="1:12">
      <c r="A23" s="25"/>
      <c r="B23" s="28" t="s">
        <v>23</v>
      </c>
      <c r="C23" s="28" t="s">
        <v>24</v>
      </c>
      <c r="D23" s="27" t="s">
        <v>25</v>
      </c>
      <c r="E23" s="5" t="s">
        <v>26</v>
      </c>
      <c r="F23"/>
      <c r="G23"/>
      <c r="H23"/>
    </row>
    <row r="24" spans="1:12">
      <c r="A24" s="31" t="s">
        <v>27</v>
      </c>
      <c r="B24" s="32"/>
      <c r="C24" s="15"/>
      <c r="D24" s="33"/>
      <c r="E24" s="34"/>
      <c r="F24"/>
      <c r="G24"/>
      <c r="H24"/>
    </row>
    <row r="25" spans="1:12" ht="15" customHeight="1">
      <c r="A25" s="24"/>
      <c r="B25" s="49">
        <f>I4</f>
        <v>0</v>
      </c>
      <c r="C25" s="10">
        <f>1440-B25</f>
        <v>1440</v>
      </c>
      <c r="D25" s="20">
        <f>B25/(B25+C25)</f>
        <v>0</v>
      </c>
      <c r="E25" s="21">
        <f>C25/(B25+C25)</f>
        <v>1</v>
      </c>
      <c r="F25"/>
      <c r="G25"/>
      <c r="H25"/>
    </row>
    <row r="26" spans="1:12" ht="15" customHeight="1">
      <c r="A26" s="24"/>
      <c r="B26" s="49">
        <f>I5</f>
        <v>0</v>
      </c>
      <c r="C26" s="10">
        <f>1440-B26</f>
        <v>1440</v>
      </c>
      <c r="D26" s="20">
        <f>B26/(B26+C26)</f>
        <v>0</v>
      </c>
      <c r="E26" s="21">
        <f>C26/(B26+C26)</f>
        <v>1</v>
      </c>
      <c r="F26"/>
      <c r="G26"/>
      <c r="H26"/>
    </row>
    <row r="27" spans="1:12" ht="15" customHeight="1">
      <c r="A27" s="24"/>
      <c r="B27" s="49">
        <f>I6</f>
        <v>0</v>
      </c>
      <c r="C27" s="10">
        <f>1440-B27</f>
        <v>1440</v>
      </c>
      <c r="D27" s="20">
        <f>B27/(B27+C27)</f>
        <v>0</v>
      </c>
      <c r="E27" s="21">
        <f>C27/(B27+C27)</f>
        <v>1</v>
      </c>
      <c r="F27"/>
      <c r="G27"/>
      <c r="H27"/>
    </row>
    <row r="28" spans="1:12" ht="15" customHeight="1">
      <c r="A28" s="24"/>
      <c r="B28" s="49">
        <f>I7</f>
        <v>0</v>
      </c>
      <c r="C28" s="10">
        <f>1440-B28</f>
        <v>1440</v>
      </c>
      <c r="D28" s="20">
        <f>B28/(B28+C28)</f>
        <v>0</v>
      </c>
      <c r="E28" s="21">
        <f>C28/(B28+C28)</f>
        <v>1</v>
      </c>
      <c r="F28"/>
      <c r="G28"/>
      <c r="H28"/>
    </row>
    <row r="29" spans="1:12" ht="15" customHeight="1">
      <c r="A29" s="24"/>
      <c r="B29" s="49">
        <f>I8</f>
        <v>0</v>
      </c>
      <c r="C29" s="10">
        <f>1440-B29</f>
        <v>1440</v>
      </c>
      <c r="D29" s="20">
        <f>B29/(B29+C29)</f>
        <v>0</v>
      </c>
      <c r="E29" s="21">
        <f>C29/(B29+C29)</f>
        <v>1</v>
      </c>
      <c r="F29"/>
      <c r="G29"/>
      <c r="H29"/>
    </row>
    <row r="30" spans="1:12">
      <c r="A30" s="31" t="s">
        <v>28</v>
      </c>
      <c r="B30" s="35"/>
      <c r="C30" s="19"/>
      <c r="D30" s="36"/>
      <c r="E30" s="37"/>
      <c r="F30"/>
      <c r="G30"/>
      <c r="H30"/>
    </row>
    <row r="31" spans="1:12" ht="15" customHeight="1">
      <c r="A31" s="24"/>
      <c r="B31" s="49">
        <f>I10</f>
        <v>0</v>
      </c>
      <c r="C31" s="10">
        <f>1440-B31</f>
        <v>1440</v>
      </c>
      <c r="D31" s="20">
        <f>B31/(B31+C31)</f>
        <v>0</v>
      </c>
      <c r="E31" s="21">
        <f>C31/(B31+C31)</f>
        <v>1</v>
      </c>
      <c r="F31"/>
      <c r="G31"/>
      <c r="H31"/>
    </row>
    <row r="32" spans="1:12" ht="15" customHeight="1">
      <c r="A32" s="24"/>
      <c r="B32" s="49">
        <f>I11</f>
        <v>0</v>
      </c>
      <c r="C32" s="10">
        <f>1440-B32</f>
        <v>1440</v>
      </c>
      <c r="D32" s="20">
        <f>B32/(B32+C32)</f>
        <v>0</v>
      </c>
      <c r="E32" s="21">
        <f>C32/(B32+C32)</f>
        <v>1</v>
      </c>
      <c r="F32"/>
      <c r="G32"/>
      <c r="H32"/>
    </row>
    <row r="33" spans="1:9" ht="15" customHeight="1">
      <c r="A33" s="24"/>
      <c r="B33" s="49">
        <f>I12</f>
        <v>0</v>
      </c>
      <c r="C33" s="10">
        <f>1440-B33</f>
        <v>1440</v>
      </c>
      <c r="D33" s="20">
        <f>B33/(B33+C33)</f>
        <v>0</v>
      </c>
      <c r="E33" s="21">
        <f>C33/(B33+C33)</f>
        <v>1</v>
      </c>
      <c r="F33"/>
      <c r="G33"/>
      <c r="H33"/>
    </row>
    <row r="34" spans="1:9" ht="15" customHeight="1">
      <c r="A34" s="24"/>
      <c r="B34" s="49">
        <f>I13</f>
        <v>0</v>
      </c>
      <c r="C34" s="10">
        <f>1440-B34</f>
        <v>1440</v>
      </c>
      <c r="D34" s="20">
        <f>B34/(B34+C34)</f>
        <v>0</v>
      </c>
      <c r="E34" s="21">
        <f>C34/(B34+C34)</f>
        <v>1</v>
      </c>
      <c r="F34"/>
      <c r="G34"/>
      <c r="H34"/>
    </row>
    <row r="35" spans="1:9" ht="15" customHeight="1">
      <c r="A35" s="24"/>
      <c r="B35" s="49">
        <f>I14</f>
        <v>0</v>
      </c>
      <c r="C35" s="10">
        <f>1440-B35</f>
        <v>1440</v>
      </c>
      <c r="D35" s="20">
        <f>B35/(B35+C35)</f>
        <v>0</v>
      </c>
      <c r="E35" s="21">
        <f>C35/(B35+C35)</f>
        <v>1</v>
      </c>
      <c r="F35"/>
      <c r="G35"/>
      <c r="H35"/>
    </row>
    <row r="36" spans="1:9">
      <c r="A36" s="31" t="s">
        <v>29</v>
      </c>
      <c r="B36" s="35"/>
      <c r="C36" s="19"/>
      <c r="D36" s="36"/>
      <c r="E36" s="37"/>
      <c r="F36"/>
      <c r="G36"/>
      <c r="H36"/>
    </row>
    <row r="37" spans="1:9" ht="15" customHeight="1">
      <c r="A37" s="24"/>
      <c r="B37" s="49">
        <f>I16</f>
        <v>299.99999999301508</v>
      </c>
      <c r="C37" s="10">
        <f>1440-B37</f>
        <v>1140.0000000069849</v>
      </c>
      <c r="D37" s="20">
        <f>B37/(B37+C37)</f>
        <v>0.20833333332848269</v>
      </c>
      <c r="E37" s="21">
        <f>C37/(B37+C37)</f>
        <v>0.79166666667151731</v>
      </c>
      <c r="F37"/>
      <c r="G37"/>
      <c r="H37"/>
    </row>
    <row r="38" spans="1:9" ht="15" customHeight="1">
      <c r="A38" s="24"/>
      <c r="B38" s="49">
        <f>I17</f>
        <v>0</v>
      </c>
      <c r="C38" s="10">
        <f>1440-B38</f>
        <v>1440</v>
      </c>
      <c r="D38" s="20">
        <f>B38/(B38+C38)</f>
        <v>0</v>
      </c>
      <c r="E38" s="21">
        <f>C38/(B38+C38)</f>
        <v>1</v>
      </c>
      <c r="F38"/>
      <c r="G38"/>
      <c r="H38"/>
    </row>
    <row r="39" spans="1:9" ht="15" customHeight="1">
      <c r="A39" s="24"/>
      <c r="B39" s="49">
        <f>I18</f>
        <v>0</v>
      </c>
      <c r="C39" s="10">
        <f>1440-B39</f>
        <v>1440</v>
      </c>
      <c r="D39" s="20">
        <f>B39/(B39+C39)</f>
        <v>0</v>
      </c>
      <c r="E39" s="21">
        <f>C39/(B39+C39)</f>
        <v>1</v>
      </c>
      <c r="F39"/>
      <c r="G39"/>
      <c r="H39"/>
    </row>
    <row r="40" spans="1:9" ht="15" customHeight="1">
      <c r="A40" s="24"/>
      <c r="B40" s="49">
        <f>I19</f>
        <v>0</v>
      </c>
      <c r="C40" s="10">
        <f>1440-B40</f>
        <v>1440</v>
      </c>
      <c r="D40" s="20">
        <f>B40/(B40+C40)</f>
        <v>0</v>
      </c>
      <c r="E40" s="21">
        <f>C40/(B40+C40)</f>
        <v>1</v>
      </c>
      <c r="F40"/>
      <c r="G40"/>
      <c r="H40"/>
    </row>
    <row r="41" spans="1:9" ht="15" customHeight="1">
      <c r="A41" s="48"/>
      <c r="B41" s="50">
        <f>I20</f>
        <v>0</v>
      </c>
      <c r="C41" s="11">
        <f>1440-B41</f>
        <v>1440</v>
      </c>
      <c r="D41" s="22">
        <f>B41/(B41+C41)</f>
        <v>0</v>
      </c>
      <c r="E41" s="23">
        <f>C41/(B41+C41)</f>
        <v>1</v>
      </c>
      <c r="F41"/>
      <c r="G41"/>
      <c r="H41"/>
    </row>
    <row r="42" spans="1:9">
      <c r="C42" s="10"/>
      <c r="D42" s="10"/>
      <c r="E42" s="10"/>
      <c r="F42" s="10"/>
    </row>
    <row r="44" spans="1:9">
      <c r="I44" s="10"/>
    </row>
    <row r="48" spans="1:9">
      <c r="I48" s="10"/>
    </row>
  </sheetData>
  <mergeCells count="21">
    <mergeCell ref="K11:L11"/>
    <mergeCell ref="A1:J1"/>
    <mergeCell ref="K1:L1"/>
    <mergeCell ref="K2:L2"/>
    <mergeCell ref="K3:L3"/>
    <mergeCell ref="K4:L4"/>
    <mergeCell ref="K5:L5"/>
    <mergeCell ref="K6:L6"/>
    <mergeCell ref="K7:L7"/>
    <mergeCell ref="K8:L8"/>
    <mergeCell ref="K9:L9"/>
    <mergeCell ref="K10:L10"/>
    <mergeCell ref="K18:L18"/>
    <mergeCell ref="K19:L19"/>
    <mergeCell ref="K20:L20"/>
    <mergeCell ref="K12:L12"/>
    <mergeCell ref="K13:L13"/>
    <mergeCell ref="K14:L14"/>
    <mergeCell ref="K15:L15"/>
    <mergeCell ref="K16:L16"/>
    <mergeCell ref="K17:L17"/>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4D3F845F-874D-487C-99CD-DB3038520C29}">
          <x14:formula1>
            <xm:f>Sheet4!$D$1:$D$2</xm:f>
          </x14:formula1>
          <xm:sqref>D4:D8 D10:D14 D16:D20</xm:sqref>
        </x14:dataValidation>
        <x14:dataValidation type="list" allowBlank="1" showInputMessage="1" showErrorMessage="1" xr:uid="{DF08BFA0-BDDB-41A9-A88C-2A9EB29A08FE}">
          <x14:formula1>
            <xm:f>Sheet4!$C$1:$C$4</xm:f>
          </x14:formula1>
          <xm:sqref>J4:J8 J10:J14 J16:J20</xm:sqref>
        </x14:dataValidation>
        <x14:dataValidation type="list" allowBlank="1" showInputMessage="1" showErrorMessage="1" xr:uid="{EF2F132A-CFFD-4499-9DE8-EC7FDBF7940F}">
          <x14:formula1>
            <xm:f>Sheet4!$B$1:$B$11</xm:f>
          </x14:formula1>
          <xm:sqref>B4:B8 B10:B14 B16:B20</xm:sqref>
        </x14:dataValidation>
        <x14:dataValidation type="list" allowBlank="1" showInputMessage="1" showErrorMessage="1" xr:uid="{D391D310-E295-425F-A002-9B9321F7E30B}">
          <x14:formula1>
            <xm:f>Sheet4!$A$1:$A$15</xm:f>
          </x14:formula1>
          <xm:sqref>C10:C14 C4:C8 C16:C20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DC1FD-85FE-44E3-AC0A-C9E176EA42DE}">
  <dimension ref="A1:M48"/>
  <sheetViews>
    <sheetView zoomScale="80" zoomScaleNormal="80" workbookViewId="0">
      <selection activeCell="L10" sqref="L10:M10"/>
    </sheetView>
  </sheetViews>
  <sheetFormatPr defaultRowHeight="14.45"/>
  <cols>
    <col min="1" max="1" width="14.5703125" bestFit="1" customWidth="1"/>
    <col min="2" max="2" width="19.42578125" bestFit="1" customWidth="1"/>
    <col min="3" max="3" width="16.5703125" bestFit="1" customWidth="1"/>
    <col min="4" max="4" width="21.5703125" bestFit="1" customWidth="1"/>
    <col min="5" max="5" width="20.28515625" bestFit="1" customWidth="1"/>
    <col min="6" max="6" width="18.42578125" style="7" bestFit="1" customWidth="1"/>
    <col min="7" max="7" width="17.7109375" style="7" bestFit="1" customWidth="1"/>
    <col min="8" max="8" width="20.5703125" style="10" bestFit="1" customWidth="1"/>
    <col min="9" max="9" width="31" bestFit="1" customWidth="1"/>
    <col min="10" max="10" width="27.28515625" bestFit="1" customWidth="1"/>
    <col min="11" max="11" width="23.5703125" bestFit="1" customWidth="1"/>
    <col min="12" max="13" width="30.140625" customWidth="1"/>
  </cols>
  <sheetData>
    <row r="1" spans="1:13" ht="30.95">
      <c r="A1" s="96" t="s">
        <v>44</v>
      </c>
      <c r="B1" s="97"/>
      <c r="C1" s="97"/>
      <c r="D1" s="97"/>
      <c r="E1" s="97"/>
      <c r="F1" s="97"/>
      <c r="G1" s="97"/>
      <c r="H1" s="97"/>
      <c r="I1" s="97"/>
      <c r="J1" s="97"/>
      <c r="K1" s="98"/>
      <c r="L1" s="99"/>
    </row>
    <row r="2" spans="1:13">
      <c r="A2" s="2"/>
      <c r="B2" s="4" t="s">
        <v>45</v>
      </c>
      <c r="C2" s="4" t="s">
        <v>40</v>
      </c>
      <c r="D2" s="4" t="s">
        <v>46</v>
      </c>
      <c r="E2" s="4" t="s">
        <v>47</v>
      </c>
      <c r="F2" s="4" t="s">
        <v>48</v>
      </c>
      <c r="G2" s="6" t="s">
        <v>49</v>
      </c>
      <c r="H2" s="6" t="s">
        <v>50</v>
      </c>
      <c r="I2" s="9" t="s">
        <v>56</v>
      </c>
      <c r="J2" s="9" t="s">
        <v>51</v>
      </c>
      <c r="K2" s="29" t="s">
        <v>52</v>
      </c>
      <c r="L2" s="101" t="s">
        <v>53</v>
      </c>
      <c r="M2" s="102"/>
    </row>
    <row r="3" spans="1:13" ht="16.5" customHeight="1">
      <c r="A3" s="12" t="s">
        <v>27</v>
      </c>
      <c r="B3" s="13"/>
      <c r="C3" s="13"/>
      <c r="D3" s="13"/>
      <c r="E3" s="13"/>
      <c r="F3" s="13"/>
      <c r="G3" s="14"/>
      <c r="H3" s="14"/>
      <c r="I3" s="68"/>
      <c r="J3" s="15"/>
      <c r="K3" s="13"/>
      <c r="L3" s="103"/>
      <c r="M3" s="104"/>
    </row>
    <row r="4" spans="1:13" ht="27.75" customHeight="1">
      <c r="A4" s="2"/>
      <c r="F4"/>
      <c r="H4" s="7"/>
      <c r="I4" s="67">
        <f>(NETWORKDAYS(G4,H4)-1)*(Sheet4!$I$2-Sheet4!$I$1)+IF(NETWORKDAYS(H4,H4),MEDIAN(MOD(H4,1),Sheet4!$I$2,Sheet4!$I$1),Sheet4!$I$2)-MEDIAN(NETWORKDAYS(G4,G4)*MOD(G4,1),Sheet4!$I$2,Sheet4!$I$1)</f>
        <v>0</v>
      </c>
      <c r="J4" s="10">
        <f>IF(OR(H4="",G4=""),0,(H4-G4)*1440)</f>
        <v>0</v>
      </c>
      <c r="L4" s="92"/>
      <c r="M4" s="93"/>
    </row>
    <row r="5" spans="1:13" ht="27.75" customHeight="1">
      <c r="A5" s="2"/>
      <c r="F5"/>
      <c r="H5" s="7"/>
      <c r="I5" s="67">
        <f>(NETWORKDAYS(G5,H5)-1)*(Sheet4!$I$2-Sheet4!$I$1)+IF(NETWORKDAYS(H5,H5),MEDIAN(MOD(H5,1),Sheet4!$I$2,Sheet4!$I$1),Sheet4!$I$2)-MEDIAN(NETWORKDAYS(G5,G5)*MOD(G5,1),Sheet4!$I$2,Sheet4!$I$1)</f>
        <v>0</v>
      </c>
      <c r="J5" s="10">
        <f>IF(OR(H5="",G5=""),0,(H5-G5)*1440)</f>
        <v>0</v>
      </c>
      <c r="L5" s="92"/>
      <c r="M5" s="93"/>
    </row>
    <row r="6" spans="1:13" ht="27.75" customHeight="1">
      <c r="A6" s="2"/>
      <c r="F6"/>
      <c r="H6" s="7"/>
      <c r="I6" s="67">
        <f>(NETWORKDAYS(G6,H6)-1)*(Sheet4!$I$2-Sheet4!$I$1)+IF(NETWORKDAYS(H6,H6),MEDIAN(MOD(H6,1),Sheet4!$I$2,Sheet4!$I$1),Sheet4!$I$2)-MEDIAN(NETWORKDAYS(G6,G6)*MOD(G6,1),Sheet4!$I$2,Sheet4!$I$1)</f>
        <v>0</v>
      </c>
      <c r="J6" s="10">
        <f>IF(OR(H6="",G6=""),0,(H6-G6)*1440)</f>
        <v>0</v>
      </c>
      <c r="L6" s="92"/>
      <c r="M6" s="93"/>
    </row>
    <row r="7" spans="1:13" ht="27.75" customHeight="1">
      <c r="A7" s="2"/>
      <c r="F7"/>
      <c r="H7" s="7"/>
      <c r="I7" s="67">
        <f>(NETWORKDAYS(G7,H7)-1)*(Sheet4!$I$2-Sheet4!$I$1)+IF(NETWORKDAYS(H7,H7),MEDIAN(MOD(H7,1),Sheet4!$I$2,Sheet4!$I$1),Sheet4!$I$2)-MEDIAN(NETWORKDAYS(G7,G7)*MOD(G7,1),Sheet4!$I$2,Sheet4!$I$1)</f>
        <v>0</v>
      </c>
      <c r="J7" s="10">
        <f>IF(OR(H7="",G7=""),0,(H7-G7)*1440)</f>
        <v>0</v>
      </c>
      <c r="L7" s="92"/>
      <c r="M7" s="93"/>
    </row>
    <row r="8" spans="1:13" ht="27.75" customHeight="1">
      <c r="A8" s="2"/>
      <c r="F8"/>
      <c r="H8" s="7"/>
      <c r="I8" s="67">
        <f>(NETWORKDAYS(G8,H8)-1)*(Sheet4!$I$2-Sheet4!$I$1)+IF(NETWORKDAYS(H8,H8),MEDIAN(MOD(H8,1),Sheet4!$I$2,Sheet4!$I$1),Sheet4!$I$2)-MEDIAN(NETWORKDAYS(G8,G8)*MOD(G8,1),Sheet4!$I$2,Sheet4!$I$1)</f>
        <v>0</v>
      </c>
      <c r="J8" s="10">
        <f>IF(OR(H8="",G8=""),0,(H8-G8)*1440)</f>
        <v>0</v>
      </c>
      <c r="L8" s="92"/>
      <c r="M8" s="93"/>
    </row>
    <row r="9" spans="1:13" ht="16.5" customHeight="1">
      <c r="A9" s="16" t="s">
        <v>28</v>
      </c>
      <c r="B9" s="17"/>
      <c r="C9" s="17"/>
      <c r="D9" s="17"/>
      <c r="E9" s="17"/>
      <c r="F9" s="17"/>
      <c r="G9" s="18"/>
      <c r="H9" s="18"/>
      <c r="I9" s="69"/>
      <c r="J9" s="19"/>
      <c r="K9" s="17"/>
      <c r="L9" s="103"/>
      <c r="M9" s="104"/>
    </row>
    <row r="10" spans="1:13" ht="27.75" customHeight="1">
      <c r="A10" s="2"/>
      <c r="B10" t="s">
        <v>57</v>
      </c>
      <c r="D10" t="s">
        <v>54</v>
      </c>
      <c r="F10"/>
      <c r="G10" s="7">
        <v>44767.791666666664</v>
      </c>
      <c r="H10" s="7">
        <v>44767.999988425923</v>
      </c>
      <c r="I10" s="67">
        <f>(NETWORKDAYS(G10,H10)-1)*(Sheet4!$I$2-Sheet4!$I$1)+IF(NETWORKDAYS(H10,H10),MEDIAN(MOD(H10,1),Sheet4!$I$2,Sheet4!$I$1),Sheet4!$I$2)-MEDIAN(NETWORKDAYS(G10,G10)*MOD(G10,1),Sheet4!$I$2,Sheet4!$I$1)</f>
        <v>0</v>
      </c>
      <c r="J10" s="10">
        <f>IF(OR(H10="",G10=""),0,(H10-G10)*1440)</f>
        <v>299.98333333292976</v>
      </c>
      <c r="L10" s="92" t="s">
        <v>58</v>
      </c>
      <c r="M10" s="93"/>
    </row>
    <row r="11" spans="1:13" ht="27.75" customHeight="1">
      <c r="A11" s="2"/>
      <c r="F11"/>
      <c r="H11" s="7"/>
      <c r="I11" s="67">
        <f>(NETWORKDAYS(G11,H11)-1)*(Sheet4!$I$2-Sheet4!$I$1)+IF(NETWORKDAYS(H11,H11),MEDIAN(MOD(H11,1),Sheet4!$I$2,Sheet4!$I$1),Sheet4!$I$2)-MEDIAN(NETWORKDAYS(G11,G11)*MOD(G11,1),Sheet4!$I$2,Sheet4!$I$1)</f>
        <v>0</v>
      </c>
      <c r="J11" s="10">
        <f>IF(OR(H11="",G11=""),0,(H11-G11)*1440)</f>
        <v>0</v>
      </c>
      <c r="L11" s="92"/>
      <c r="M11" s="93"/>
    </row>
    <row r="12" spans="1:13" ht="27.75" customHeight="1">
      <c r="A12" s="2"/>
      <c r="F12"/>
      <c r="H12" s="7"/>
      <c r="I12" s="67">
        <f>(NETWORKDAYS(G12,H12)-1)*(Sheet4!$I$2-Sheet4!$I$1)+IF(NETWORKDAYS(H12,H12),MEDIAN(MOD(H12,1),Sheet4!$I$2,Sheet4!$I$1),Sheet4!$I$2)-MEDIAN(NETWORKDAYS(G12,G12)*MOD(G12,1),Sheet4!$I$2,Sheet4!$I$1)</f>
        <v>0</v>
      </c>
      <c r="J12" s="10">
        <f>IF(OR(H12="",G12=""),0,(H12-G12)*1440)</f>
        <v>0</v>
      </c>
      <c r="L12" s="92"/>
      <c r="M12" s="93"/>
    </row>
    <row r="13" spans="1:13" ht="27.75" customHeight="1">
      <c r="A13" s="2"/>
      <c r="F13"/>
      <c r="H13" s="7"/>
      <c r="I13" s="67">
        <f>(NETWORKDAYS(G13,H13)-1)*(Sheet4!$I$2-Sheet4!$I$1)+IF(NETWORKDAYS(H13,H13),MEDIAN(MOD(H13,1),Sheet4!$I$2,Sheet4!$I$1),Sheet4!$I$2)-MEDIAN(NETWORKDAYS(G13,G13)*MOD(G13,1),Sheet4!$I$2,Sheet4!$I$1)</f>
        <v>0</v>
      </c>
      <c r="J13" s="10">
        <f>IF(OR(H13="",G13=""),0,(H13-G13)*1440)</f>
        <v>0</v>
      </c>
      <c r="L13" s="92"/>
      <c r="M13" s="93"/>
    </row>
    <row r="14" spans="1:13" ht="27.75" customHeight="1">
      <c r="A14" s="2"/>
      <c r="F14"/>
      <c r="H14" s="7"/>
      <c r="I14" s="67">
        <f>(NETWORKDAYS(G14,H14)-1)*(Sheet4!$I$2-Sheet4!$I$1)+IF(NETWORKDAYS(H14,H14),MEDIAN(MOD(H14,1),Sheet4!$I$2,Sheet4!$I$1),Sheet4!$I$2)-MEDIAN(NETWORKDAYS(G14,G14)*MOD(G14,1),Sheet4!$I$2,Sheet4!$I$1)</f>
        <v>0</v>
      </c>
      <c r="J14" s="10">
        <f>IF(OR(H14="",G14=""),0,(H14-G14)*1440)</f>
        <v>0</v>
      </c>
      <c r="L14" s="92"/>
      <c r="M14" s="93"/>
    </row>
    <row r="15" spans="1:13" ht="16.5" customHeight="1">
      <c r="A15" s="16" t="s">
        <v>29</v>
      </c>
      <c r="B15" s="17"/>
      <c r="C15" s="17"/>
      <c r="D15" s="17"/>
      <c r="E15" s="17"/>
      <c r="F15" s="17"/>
      <c r="G15" s="18"/>
      <c r="H15" s="18"/>
      <c r="I15" s="69"/>
      <c r="J15" s="19"/>
      <c r="K15" s="17"/>
      <c r="L15" s="103"/>
      <c r="M15" s="104"/>
    </row>
    <row r="16" spans="1:13" ht="27.75" customHeight="1">
      <c r="A16" s="2"/>
      <c r="F16"/>
      <c r="H16" s="7"/>
      <c r="I16" s="67">
        <f>(NETWORKDAYS(G16,H16)-1)*(Sheet4!$I$2-Sheet4!$I$1)+IF(NETWORKDAYS(H16,H16),MEDIAN(MOD(H16,1),Sheet4!$I$2,Sheet4!$I$1),Sheet4!$I$2)-MEDIAN(NETWORKDAYS(G16,G16)*MOD(G16,1),Sheet4!$I$2,Sheet4!$I$1)</f>
        <v>0</v>
      </c>
      <c r="J16" s="10">
        <f>IF(OR(H16="",G16=""),0,(H16-G16)*1440)</f>
        <v>0</v>
      </c>
      <c r="L16" s="92"/>
      <c r="M16" s="93"/>
    </row>
    <row r="17" spans="1:13" ht="27.75" customHeight="1">
      <c r="A17" s="2"/>
      <c r="F17"/>
      <c r="H17" s="7"/>
      <c r="I17" s="67">
        <f>(NETWORKDAYS(G17,H17)-1)*(Sheet4!$I$2-Sheet4!$I$1)+IF(NETWORKDAYS(H17,H17),MEDIAN(MOD(H17,1),Sheet4!$I$2,Sheet4!$I$1),Sheet4!$I$2)-MEDIAN(NETWORKDAYS(G17,G17)*MOD(G17,1),Sheet4!$I$2,Sheet4!$I$1)</f>
        <v>0</v>
      </c>
      <c r="J17" s="10">
        <f>IF(OR(H17="",G17=""),0,(H17-G17)*1440)</f>
        <v>0</v>
      </c>
      <c r="L17" s="92"/>
      <c r="M17" s="93"/>
    </row>
    <row r="18" spans="1:13" ht="27.75" customHeight="1">
      <c r="A18" s="2"/>
      <c r="F18"/>
      <c r="H18" s="7"/>
      <c r="I18" s="67">
        <f>(NETWORKDAYS(G18,H18)-1)*(Sheet4!$I$2-Sheet4!$I$1)+IF(NETWORKDAYS(H18,H18),MEDIAN(MOD(H18,1),Sheet4!$I$2,Sheet4!$I$1),Sheet4!$I$2)-MEDIAN(NETWORKDAYS(G18,G18)*MOD(G18,1),Sheet4!$I$2,Sheet4!$I$1)</f>
        <v>0</v>
      </c>
      <c r="J18" s="10">
        <f>IF(OR(H18="",G18=""),0,(H18-G18)*1440)</f>
        <v>0</v>
      </c>
      <c r="L18" s="92"/>
      <c r="M18" s="93"/>
    </row>
    <row r="19" spans="1:13" ht="27.75" customHeight="1">
      <c r="A19" s="2"/>
      <c r="F19"/>
      <c r="H19" s="7"/>
      <c r="I19" s="67">
        <f>(NETWORKDAYS(G19,H19)-1)*(Sheet4!$I$2-Sheet4!$I$1)+IF(NETWORKDAYS(H19,H19),MEDIAN(MOD(H19,1),Sheet4!$I$2,Sheet4!$I$1),Sheet4!$I$2)-MEDIAN(NETWORKDAYS(G19,G19)*MOD(G19,1),Sheet4!$I$2,Sheet4!$I$1)</f>
        <v>0</v>
      </c>
      <c r="J19" s="10">
        <f>IF(OR(H19="",G19=""),0,(H19-G19)*1440)</f>
        <v>0</v>
      </c>
      <c r="L19" s="92"/>
      <c r="M19" s="93"/>
    </row>
    <row r="20" spans="1:13" ht="27.75" customHeight="1">
      <c r="A20" s="3"/>
      <c r="B20" s="1"/>
      <c r="C20" s="1"/>
      <c r="D20" s="1"/>
      <c r="E20" s="1"/>
      <c r="F20" s="1"/>
      <c r="G20" s="8"/>
      <c r="H20" s="8"/>
      <c r="I20" s="70">
        <f>(NETWORKDAYS(G20,H20)-1)*(Sheet4!$I$2-Sheet4!$I$1)+IF(NETWORKDAYS(H20,H20),MEDIAN(MOD(H20,1),Sheet4!$I$2,Sheet4!$I$1),Sheet4!$I$2)-MEDIAN(NETWORKDAYS(G20,G20)*MOD(G20,1),Sheet4!$I$2,Sheet4!$I$1)</f>
        <v>0</v>
      </c>
      <c r="J20" s="11">
        <f>IF(OR(H20="",G20=""),0,(H20-G20)*1440)</f>
        <v>0</v>
      </c>
      <c r="K20" s="1"/>
      <c r="L20" s="94"/>
      <c r="M20" s="95"/>
    </row>
    <row r="22" spans="1:13">
      <c r="I22" s="10"/>
      <c r="J22" s="10"/>
    </row>
    <row r="23" spans="1:13">
      <c r="A23" s="25"/>
      <c r="B23" s="26" t="s">
        <v>19</v>
      </c>
      <c r="C23" s="27" t="s">
        <v>20</v>
      </c>
      <c r="D23" s="29" t="s">
        <v>21</v>
      </c>
      <c r="E23" s="29" t="s">
        <v>22</v>
      </c>
      <c r="F23" s="28" t="s">
        <v>23</v>
      </c>
      <c r="G23" s="28" t="s">
        <v>24</v>
      </c>
      <c r="H23" s="27" t="s">
        <v>25</v>
      </c>
      <c r="I23" s="5" t="s">
        <v>26</v>
      </c>
    </row>
    <row r="24" spans="1:13">
      <c r="A24" s="31" t="s">
        <v>27</v>
      </c>
      <c r="B24" s="72"/>
      <c r="C24" s="15"/>
      <c r="D24" s="33"/>
      <c r="E24" s="33"/>
      <c r="F24" s="15"/>
      <c r="G24" s="15"/>
      <c r="H24" s="33"/>
      <c r="I24" s="34"/>
    </row>
    <row r="25" spans="1:13" ht="15" customHeight="1">
      <c r="A25" s="30"/>
      <c r="B25" s="71">
        <f>I4</f>
        <v>0</v>
      </c>
      <c r="C25" s="10">
        <f>540-TEXT(B25,"[m]")</f>
        <v>540</v>
      </c>
      <c r="D25" s="20">
        <f>B25/(B25+C25)</f>
        <v>0</v>
      </c>
      <c r="E25" s="20">
        <f>C25/(B25+C25)</f>
        <v>1</v>
      </c>
      <c r="F25" s="10">
        <f>J4</f>
        <v>0</v>
      </c>
      <c r="G25" s="10">
        <f>1440-F25</f>
        <v>1440</v>
      </c>
      <c r="H25" s="20">
        <f>F25/(F25+G25)</f>
        <v>0</v>
      </c>
      <c r="I25" s="21">
        <f>G25/(F25+G25)</f>
        <v>1</v>
      </c>
    </row>
    <row r="26" spans="1:13" ht="15" customHeight="1">
      <c r="A26" s="24"/>
      <c r="B26" s="71">
        <f t="shared" ref="B26:B41" si="0">I5</f>
        <v>0</v>
      </c>
      <c r="C26" s="10">
        <f>540-TEXT(B26,"[m]")</f>
        <v>540</v>
      </c>
      <c r="D26" s="20">
        <f>B26/(B26+C26)</f>
        <v>0</v>
      </c>
      <c r="E26" s="20">
        <f>C26/(B26+C26)</f>
        <v>1</v>
      </c>
      <c r="F26" s="10">
        <f>J5</f>
        <v>0</v>
      </c>
      <c r="G26" s="10">
        <f>1440-F26</f>
        <v>1440</v>
      </c>
      <c r="H26" s="20">
        <f>F26/(F26+G26)</f>
        <v>0</v>
      </c>
      <c r="I26" s="21">
        <f>G26/(F26+G26)</f>
        <v>1</v>
      </c>
    </row>
    <row r="27" spans="1:13" ht="15" customHeight="1">
      <c r="A27" s="24"/>
      <c r="B27" s="71">
        <f t="shared" si="0"/>
        <v>0</v>
      </c>
      <c r="C27" s="10">
        <f>540-TEXT(B27,"[m]")</f>
        <v>540</v>
      </c>
      <c r="D27" s="20">
        <f>B27/(B27+C27)</f>
        <v>0</v>
      </c>
      <c r="E27" s="20">
        <f>C27/(B27+C27)</f>
        <v>1</v>
      </c>
      <c r="F27" s="10">
        <f>J6</f>
        <v>0</v>
      </c>
      <c r="G27" s="10">
        <f>1440-F27</f>
        <v>1440</v>
      </c>
      <c r="H27" s="20">
        <f>F27/(F27+G27)</f>
        <v>0</v>
      </c>
      <c r="I27" s="21">
        <f>G27/(F27+G27)</f>
        <v>1</v>
      </c>
    </row>
    <row r="28" spans="1:13" ht="15" customHeight="1">
      <c r="A28" s="24"/>
      <c r="B28" s="71">
        <f t="shared" si="0"/>
        <v>0</v>
      </c>
      <c r="C28" s="10">
        <f>540-TEXT(B28,"[m]")</f>
        <v>540</v>
      </c>
      <c r="D28" s="20">
        <f>B28/(B28+C28)</f>
        <v>0</v>
      </c>
      <c r="E28" s="20">
        <f>C28/(B28+C28)</f>
        <v>1</v>
      </c>
      <c r="F28" s="10">
        <f>J7</f>
        <v>0</v>
      </c>
      <c r="G28" s="10">
        <f>1440-F28</f>
        <v>1440</v>
      </c>
      <c r="H28" s="20">
        <f>F28/(F28+G28)</f>
        <v>0</v>
      </c>
      <c r="I28" s="21">
        <f>G28/(F28+G28)</f>
        <v>1</v>
      </c>
    </row>
    <row r="29" spans="1:13" ht="15" customHeight="1">
      <c r="A29" s="24"/>
      <c r="B29" s="71">
        <f t="shared" si="0"/>
        <v>0</v>
      </c>
      <c r="C29" s="10">
        <f>540-TEXT(B29,"[m]")</f>
        <v>540</v>
      </c>
      <c r="D29" s="20">
        <f>B29/(B29+C29)</f>
        <v>0</v>
      </c>
      <c r="E29" s="20">
        <f>C29/(B29+C29)</f>
        <v>1</v>
      </c>
      <c r="F29" s="10">
        <f>J8</f>
        <v>0</v>
      </c>
      <c r="G29" s="10">
        <f>1440-F29</f>
        <v>1440</v>
      </c>
      <c r="H29" s="20">
        <f>F29/(F29+G29)</f>
        <v>0</v>
      </c>
      <c r="I29" s="21">
        <f>G29/(F29+G29)</f>
        <v>1</v>
      </c>
    </row>
    <row r="30" spans="1:13">
      <c r="A30" s="31" t="s">
        <v>28</v>
      </c>
      <c r="B30" s="73"/>
      <c r="C30" s="19"/>
      <c r="D30" s="36"/>
      <c r="E30" s="36"/>
      <c r="F30" s="19"/>
      <c r="G30" s="19"/>
      <c r="H30" s="36"/>
      <c r="I30" s="37"/>
    </row>
    <row r="31" spans="1:13" ht="15" customHeight="1">
      <c r="A31" s="24"/>
      <c r="B31" s="71">
        <f t="shared" si="0"/>
        <v>0</v>
      </c>
      <c r="C31" s="10">
        <f>540-TEXT(B31,"[m]")</f>
        <v>540</v>
      </c>
      <c r="D31" s="20">
        <f>B31/(B31+C31)</f>
        <v>0</v>
      </c>
      <c r="E31" s="20">
        <f>C31/(B31+C31)</f>
        <v>1</v>
      </c>
      <c r="F31" s="10">
        <f>J10</f>
        <v>299.98333333292976</v>
      </c>
      <c r="G31" s="10">
        <f>1440-F31</f>
        <v>1140.0166666670702</v>
      </c>
      <c r="H31" s="20">
        <f>F31/(F31+G31)</f>
        <v>0.208321759258979</v>
      </c>
      <c r="I31" s="21">
        <f>G31/(F31+G31)</f>
        <v>0.791678240741021</v>
      </c>
    </row>
    <row r="32" spans="1:13" ht="15" customHeight="1">
      <c r="A32" s="24"/>
      <c r="B32" s="71">
        <f t="shared" si="0"/>
        <v>0</v>
      </c>
      <c r="C32" s="10">
        <f>540-TEXT(B32,"[m]")</f>
        <v>540</v>
      </c>
      <c r="D32" s="20">
        <f>B32/(B32+C32)</f>
        <v>0</v>
      </c>
      <c r="E32" s="20">
        <f>C32/(B32+C32)</f>
        <v>1</v>
      </c>
      <c r="F32" s="10">
        <f>J11</f>
        <v>0</v>
      </c>
      <c r="G32" s="10">
        <f>1440-F32</f>
        <v>1440</v>
      </c>
      <c r="H32" s="20">
        <f>F32/(F32+G32)</f>
        <v>0</v>
      </c>
      <c r="I32" s="21">
        <f>G32/(F32+G32)</f>
        <v>1</v>
      </c>
    </row>
    <row r="33" spans="1:9" ht="15" customHeight="1">
      <c r="A33" s="24"/>
      <c r="B33" s="71">
        <f t="shared" si="0"/>
        <v>0</v>
      </c>
      <c r="C33" s="10">
        <f>540-TEXT(B33,"[m]")</f>
        <v>540</v>
      </c>
      <c r="D33" s="20">
        <f>B33/(B33+C33)</f>
        <v>0</v>
      </c>
      <c r="E33" s="20">
        <f>C33/(B33+C33)</f>
        <v>1</v>
      </c>
      <c r="F33" s="10">
        <f>J12</f>
        <v>0</v>
      </c>
      <c r="G33" s="10">
        <f>1440-F33</f>
        <v>1440</v>
      </c>
      <c r="H33" s="20">
        <f>F33/(F33+G33)</f>
        <v>0</v>
      </c>
      <c r="I33" s="21">
        <f>G33/(F33+G33)</f>
        <v>1</v>
      </c>
    </row>
    <row r="34" spans="1:9" ht="15" customHeight="1">
      <c r="A34" s="24"/>
      <c r="B34" s="71">
        <f t="shared" si="0"/>
        <v>0</v>
      </c>
      <c r="C34" s="10">
        <f>540-TEXT(B34,"[m]")</f>
        <v>540</v>
      </c>
      <c r="D34" s="20">
        <f>B34/(B34+C34)</f>
        <v>0</v>
      </c>
      <c r="E34" s="20">
        <f>C34/(B34+C34)</f>
        <v>1</v>
      </c>
      <c r="F34" s="10">
        <f>J13</f>
        <v>0</v>
      </c>
      <c r="G34" s="10">
        <f>1440-F34</f>
        <v>1440</v>
      </c>
      <c r="H34" s="20">
        <f>F34/(F34+G34)</f>
        <v>0</v>
      </c>
      <c r="I34" s="21">
        <f>G34/(F34+G34)</f>
        <v>1</v>
      </c>
    </row>
    <row r="35" spans="1:9" ht="15" customHeight="1">
      <c r="A35" s="24"/>
      <c r="B35" s="71">
        <f t="shared" si="0"/>
        <v>0</v>
      </c>
      <c r="C35" s="10">
        <f>540-TEXT(B35,"[m]")</f>
        <v>540</v>
      </c>
      <c r="D35" s="20">
        <f>B35/(B35+C35)</f>
        <v>0</v>
      </c>
      <c r="E35" s="20">
        <f>C35/(B35+C35)</f>
        <v>1</v>
      </c>
      <c r="F35" s="10">
        <f>J14</f>
        <v>0</v>
      </c>
      <c r="G35" s="10">
        <f>1440-F35</f>
        <v>1440</v>
      </c>
      <c r="H35" s="20">
        <f>F35/(F35+G35)</f>
        <v>0</v>
      </c>
      <c r="I35" s="21">
        <f>G35/(F35+G35)</f>
        <v>1</v>
      </c>
    </row>
    <row r="36" spans="1:9">
      <c r="A36" s="31" t="s">
        <v>29</v>
      </c>
      <c r="B36" s="73"/>
      <c r="C36" s="19"/>
      <c r="D36" s="36"/>
      <c r="E36" s="36"/>
      <c r="F36" s="19"/>
      <c r="G36" s="19"/>
      <c r="H36" s="36"/>
      <c r="I36" s="37"/>
    </row>
    <row r="37" spans="1:9" ht="15" customHeight="1">
      <c r="A37" s="24"/>
      <c r="B37" s="71">
        <f t="shared" si="0"/>
        <v>0</v>
      </c>
      <c r="C37" s="10">
        <f>540-TEXT(B37,"[m]")</f>
        <v>540</v>
      </c>
      <c r="D37" s="20">
        <f>B37/(B37+C37)</f>
        <v>0</v>
      </c>
      <c r="E37" s="20">
        <f>C37/(B37+C37)</f>
        <v>1</v>
      </c>
      <c r="F37" s="10">
        <f>J16</f>
        <v>0</v>
      </c>
      <c r="G37" s="10">
        <f>1440-F37</f>
        <v>1440</v>
      </c>
      <c r="H37" s="20">
        <f>F37/(F37+G37)</f>
        <v>0</v>
      </c>
      <c r="I37" s="21">
        <f>G37/(F37+G37)</f>
        <v>1</v>
      </c>
    </row>
    <row r="38" spans="1:9" ht="15" customHeight="1">
      <c r="A38" s="24"/>
      <c r="B38" s="71">
        <f t="shared" si="0"/>
        <v>0</v>
      </c>
      <c r="C38" s="10">
        <f>540-TEXT(B38,"[m]")</f>
        <v>540</v>
      </c>
      <c r="D38" s="20">
        <f>B38/(B38+C38)</f>
        <v>0</v>
      </c>
      <c r="E38" s="20">
        <f>C38/(B38+C38)</f>
        <v>1</v>
      </c>
      <c r="F38" s="10">
        <f>J17</f>
        <v>0</v>
      </c>
      <c r="G38" s="10">
        <f>1440-F38</f>
        <v>1440</v>
      </c>
      <c r="H38" s="20">
        <f>F38/(F38+G38)</f>
        <v>0</v>
      </c>
      <c r="I38" s="21">
        <f>G38/(F38+G38)</f>
        <v>1</v>
      </c>
    </row>
    <row r="39" spans="1:9" ht="15" customHeight="1">
      <c r="A39" s="24"/>
      <c r="B39" s="71">
        <f t="shared" si="0"/>
        <v>0</v>
      </c>
      <c r="C39" s="10">
        <f>540-TEXT(B39,"[m]")</f>
        <v>540</v>
      </c>
      <c r="D39" s="20">
        <f>B39/(B39+C39)</f>
        <v>0</v>
      </c>
      <c r="E39" s="20">
        <f>C39/(B39+C39)</f>
        <v>1</v>
      </c>
      <c r="F39" s="10">
        <f>J18</f>
        <v>0</v>
      </c>
      <c r="G39" s="10">
        <f>1440-F39</f>
        <v>1440</v>
      </c>
      <c r="H39" s="20">
        <f>F39/(F39+G39)</f>
        <v>0</v>
      </c>
      <c r="I39" s="21">
        <f>G39/(F39+G39)</f>
        <v>1</v>
      </c>
    </row>
    <row r="40" spans="1:9" ht="15" customHeight="1">
      <c r="A40" s="24"/>
      <c r="B40" s="71">
        <f t="shared" si="0"/>
        <v>0</v>
      </c>
      <c r="C40" s="10">
        <f>540-TEXT(B40,"[m]")</f>
        <v>540</v>
      </c>
      <c r="D40" s="20">
        <f>B40/(B40+C40)</f>
        <v>0</v>
      </c>
      <c r="E40" s="20">
        <f>C40/(B40+C40)</f>
        <v>1</v>
      </c>
      <c r="F40" s="10">
        <f>J19</f>
        <v>0</v>
      </c>
      <c r="G40" s="10">
        <f>1440-F40</f>
        <v>1440</v>
      </c>
      <c r="H40" s="20">
        <f>F40/(F40+G40)</f>
        <v>0</v>
      </c>
      <c r="I40" s="21">
        <f>G40/(F40+G40)</f>
        <v>1</v>
      </c>
    </row>
    <row r="41" spans="1:9" ht="15" customHeight="1">
      <c r="A41" s="48"/>
      <c r="B41" s="74">
        <f t="shared" si="0"/>
        <v>0</v>
      </c>
      <c r="C41" s="11">
        <f>540-TEXT(B41,"[m]")</f>
        <v>540</v>
      </c>
      <c r="D41" s="22">
        <f>B41/(B41+C41)</f>
        <v>0</v>
      </c>
      <c r="E41" s="22">
        <f>C41/(B41+C41)</f>
        <v>1</v>
      </c>
      <c r="F41" s="11">
        <f>J20</f>
        <v>0</v>
      </c>
      <c r="G41" s="11">
        <f>1440-F41</f>
        <v>1440</v>
      </c>
      <c r="H41" s="22">
        <f>F41/(F41+G41)</f>
        <v>0</v>
      </c>
      <c r="I41" s="23">
        <f>G41/(F41+G41)</f>
        <v>1</v>
      </c>
    </row>
    <row r="42" spans="1:9">
      <c r="C42" s="10"/>
      <c r="D42" s="10"/>
      <c r="E42" s="10"/>
      <c r="F42" s="10"/>
    </row>
    <row r="44" spans="1:9">
      <c r="I44" s="10"/>
    </row>
    <row r="48" spans="1:9">
      <c r="I48" s="10"/>
    </row>
  </sheetData>
  <mergeCells count="21">
    <mergeCell ref="L11:M11"/>
    <mergeCell ref="A1:J1"/>
    <mergeCell ref="K1:L1"/>
    <mergeCell ref="L2:M2"/>
    <mergeCell ref="L3:M3"/>
    <mergeCell ref="L4:M4"/>
    <mergeCell ref="L5:M5"/>
    <mergeCell ref="L6:M6"/>
    <mergeCell ref="L7:M7"/>
    <mergeCell ref="L8:M8"/>
    <mergeCell ref="L9:M9"/>
    <mergeCell ref="L10:M10"/>
    <mergeCell ref="L18:M18"/>
    <mergeCell ref="L19:M19"/>
    <mergeCell ref="L20:M20"/>
    <mergeCell ref="L12:M12"/>
    <mergeCell ref="L13:M13"/>
    <mergeCell ref="L14:M14"/>
    <mergeCell ref="L15:M15"/>
    <mergeCell ref="L16:M16"/>
    <mergeCell ref="L17:M17"/>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B317F51F-F9B4-4EDB-827A-26FE057F193E}">
          <x14:formula1>
            <xm:f>Sheet4!$D$1:$D$2</xm:f>
          </x14:formula1>
          <xm:sqref>D4:D8 D10:D14 D16:D20</xm:sqref>
        </x14:dataValidation>
        <x14:dataValidation type="list" allowBlank="1" showInputMessage="1" showErrorMessage="1" xr:uid="{28110146-D86C-4D57-990F-F0DF6DE6C730}">
          <x14:formula1>
            <xm:f>Sheet4!$C$1:$C$4</xm:f>
          </x14:formula1>
          <xm:sqref>K4:K8 K10:K14 K16:K20</xm:sqref>
        </x14:dataValidation>
        <x14:dataValidation type="list" allowBlank="1" showInputMessage="1" showErrorMessage="1" xr:uid="{8BB7C2B9-8AA0-4CA1-9668-C595C0C04F04}">
          <x14:formula1>
            <xm:f>Sheet4!$B$1:$B$11</xm:f>
          </x14:formula1>
          <xm:sqref>B4:B8 B10:B14 B16:B20</xm:sqref>
        </x14:dataValidation>
        <x14:dataValidation type="list" allowBlank="1" showInputMessage="1" showErrorMessage="1" xr:uid="{3B7D93C2-4799-438F-94D1-1037EF7A806F}">
          <x14:formula1>
            <xm:f>Sheet4!$A$1:$A$15</xm:f>
          </x14:formula1>
          <xm:sqref>C10:C14 C4:C8 C16:C20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4B831-04EC-4D91-A0DB-A8DC70D3D965}">
  <dimension ref="A1:M48"/>
  <sheetViews>
    <sheetView topLeftCell="A3" zoomScale="80" zoomScaleNormal="80" workbookViewId="0">
      <selection activeCell="L16" sqref="L16:M16"/>
    </sheetView>
  </sheetViews>
  <sheetFormatPr defaultRowHeight="14.45"/>
  <cols>
    <col min="1" max="1" width="14.5703125" customWidth="1"/>
    <col min="2" max="2" width="19.42578125" bestFit="1" customWidth="1"/>
    <col min="3" max="3" width="16.5703125" bestFit="1" customWidth="1"/>
    <col min="4" max="4" width="21.5703125" bestFit="1" customWidth="1"/>
    <col min="5" max="5" width="20.28515625" bestFit="1" customWidth="1"/>
    <col min="6" max="6" width="18.42578125" style="7" bestFit="1" customWidth="1"/>
    <col min="7" max="7" width="17.7109375" style="7" bestFit="1" customWidth="1"/>
    <col min="8" max="8" width="20.5703125" style="10" bestFit="1" customWidth="1"/>
    <col min="9" max="9" width="31" bestFit="1" customWidth="1"/>
    <col min="10" max="10" width="27.28515625" bestFit="1" customWidth="1"/>
    <col min="11" max="11" width="23.5703125" bestFit="1" customWidth="1"/>
    <col min="12" max="13" width="30.140625" customWidth="1"/>
  </cols>
  <sheetData>
    <row r="1" spans="1:13" ht="30.95">
      <c r="A1" s="96" t="s">
        <v>44</v>
      </c>
      <c r="B1" s="97"/>
      <c r="C1" s="97"/>
      <c r="D1" s="97"/>
      <c r="E1" s="97"/>
      <c r="F1" s="97"/>
      <c r="G1" s="97"/>
      <c r="H1" s="97"/>
      <c r="I1" s="97"/>
      <c r="J1" s="97"/>
      <c r="K1" s="98"/>
      <c r="L1" s="99"/>
    </row>
    <row r="2" spans="1:13">
      <c r="A2" s="2"/>
      <c r="B2" s="4" t="s">
        <v>45</v>
      </c>
      <c r="C2" s="4" t="s">
        <v>40</v>
      </c>
      <c r="D2" s="4" t="s">
        <v>46</v>
      </c>
      <c r="E2" s="4" t="s">
        <v>47</v>
      </c>
      <c r="F2" s="4" t="s">
        <v>48</v>
      </c>
      <c r="G2" s="6" t="s">
        <v>49</v>
      </c>
      <c r="H2" s="6" t="s">
        <v>50</v>
      </c>
      <c r="I2" s="9" t="s">
        <v>56</v>
      </c>
      <c r="J2" s="9" t="s">
        <v>51</v>
      </c>
      <c r="K2" s="29" t="s">
        <v>52</v>
      </c>
      <c r="L2" s="101" t="s">
        <v>53</v>
      </c>
      <c r="M2" s="102"/>
    </row>
    <row r="3" spans="1:13" ht="16.5" customHeight="1">
      <c r="A3" s="12" t="s">
        <v>27</v>
      </c>
      <c r="B3" s="13"/>
      <c r="C3" s="13"/>
      <c r="D3" s="13"/>
      <c r="E3" s="13"/>
      <c r="F3" s="13"/>
      <c r="G3" s="14"/>
      <c r="H3" s="14"/>
      <c r="I3" s="68"/>
      <c r="J3" s="15"/>
      <c r="K3" s="13"/>
      <c r="L3" s="103"/>
      <c r="M3" s="104"/>
    </row>
    <row r="4" spans="1:13" ht="27.75" customHeight="1">
      <c r="A4" s="2"/>
      <c r="F4"/>
      <c r="H4" s="7"/>
      <c r="I4" s="67">
        <f>(NETWORKDAYS(G4,H4)-1)*(Sheet4!$I$2-Sheet4!$I$1)+IF(NETWORKDAYS(H4,H4),MEDIAN(MOD(H4,1),Sheet4!$I$2,Sheet4!$I$1),Sheet4!$I$2)-MEDIAN(NETWORKDAYS(G4,G4)*MOD(G4,1),Sheet4!$I$2,Sheet4!$I$1)</f>
        <v>0</v>
      </c>
      <c r="J4" s="10">
        <f>IF(OR(H4="",G4=""),0,(H4-G4)*1440)</f>
        <v>0</v>
      </c>
      <c r="L4" s="92"/>
      <c r="M4" s="93"/>
    </row>
    <row r="5" spans="1:13" ht="27.75" customHeight="1">
      <c r="A5" s="2"/>
      <c r="F5"/>
      <c r="H5" s="7"/>
      <c r="I5" s="67">
        <f>(NETWORKDAYS(G5,H5)-1)*(Sheet4!$I$2-Sheet4!$I$1)+IF(NETWORKDAYS(H5,H5),MEDIAN(MOD(H5,1),Sheet4!$I$2,Sheet4!$I$1),Sheet4!$I$2)-MEDIAN(NETWORKDAYS(G5,G5)*MOD(G5,1),Sheet4!$I$2,Sheet4!$I$1)</f>
        <v>0</v>
      </c>
      <c r="J5" s="10">
        <f>IF(OR(H5="",G5=""),0,(H5-G5)*1440)</f>
        <v>0</v>
      </c>
      <c r="L5" s="92"/>
      <c r="M5" s="93"/>
    </row>
    <row r="6" spans="1:13" ht="27.75" customHeight="1">
      <c r="A6" s="2"/>
      <c r="F6"/>
      <c r="H6" s="7"/>
      <c r="I6" s="67">
        <f>(NETWORKDAYS(G6,H6)-1)*(Sheet4!$I$2-Sheet4!$I$1)+IF(NETWORKDAYS(H6,H6),MEDIAN(MOD(H6,1),Sheet4!$I$2,Sheet4!$I$1),Sheet4!$I$2)-MEDIAN(NETWORKDAYS(G6,G6)*MOD(G6,1),Sheet4!$I$2,Sheet4!$I$1)</f>
        <v>0</v>
      </c>
      <c r="J6" s="10">
        <f>IF(OR(H6="",G6=""),0,(H6-G6)*1440)</f>
        <v>0</v>
      </c>
      <c r="L6" s="92"/>
      <c r="M6" s="93"/>
    </row>
    <row r="7" spans="1:13" ht="27.75" customHeight="1">
      <c r="A7" s="2"/>
      <c r="F7"/>
      <c r="H7" s="7"/>
      <c r="I7" s="67">
        <f>(NETWORKDAYS(G7,H7)-1)*(Sheet4!$I$2-Sheet4!$I$1)+IF(NETWORKDAYS(H7,H7),MEDIAN(MOD(H7,1),Sheet4!$I$2,Sheet4!$I$1),Sheet4!$I$2)-MEDIAN(NETWORKDAYS(G7,G7)*MOD(G7,1),Sheet4!$I$2,Sheet4!$I$1)</f>
        <v>0</v>
      </c>
      <c r="J7" s="10">
        <f>IF(OR(H7="",G7=""),0,(H7-G7)*1440)</f>
        <v>0</v>
      </c>
      <c r="L7" s="92"/>
      <c r="M7" s="93"/>
    </row>
    <row r="8" spans="1:13" ht="27.75" customHeight="1">
      <c r="A8" s="2"/>
      <c r="F8"/>
      <c r="H8" s="7"/>
      <c r="I8" s="67">
        <f>(NETWORKDAYS(G8,H8)-1)*(Sheet4!$I$2-Sheet4!$I$1)+IF(NETWORKDAYS(H8,H8),MEDIAN(MOD(H8,1),Sheet4!$I$2,Sheet4!$I$1),Sheet4!$I$2)-MEDIAN(NETWORKDAYS(G8,G8)*MOD(G8,1),Sheet4!$I$2,Sheet4!$I$1)</f>
        <v>0</v>
      </c>
      <c r="J8" s="10">
        <f>IF(OR(H8="",G8=""),0,(H8-G8)*1440)</f>
        <v>0</v>
      </c>
      <c r="L8" s="92"/>
      <c r="M8" s="93"/>
    </row>
    <row r="9" spans="1:13" ht="16.5" customHeight="1">
      <c r="A9" s="16" t="s">
        <v>28</v>
      </c>
      <c r="B9" s="17"/>
      <c r="C9" s="17"/>
      <c r="D9" s="17"/>
      <c r="E9" s="17"/>
      <c r="F9" s="17"/>
      <c r="G9" s="18"/>
      <c r="H9" s="18"/>
      <c r="I9" s="69"/>
      <c r="J9" s="19"/>
      <c r="K9" s="17"/>
      <c r="L9" s="103"/>
      <c r="M9" s="104"/>
    </row>
    <row r="10" spans="1:13" ht="27.75" customHeight="1">
      <c r="A10" s="2"/>
      <c r="B10" t="s">
        <v>59</v>
      </c>
      <c r="D10" t="s">
        <v>54</v>
      </c>
      <c r="F10"/>
      <c r="G10" s="7">
        <v>44768.791666666664</v>
      </c>
      <c r="H10" s="7">
        <v>44768.875</v>
      </c>
      <c r="I10" s="67">
        <f>(NETWORKDAYS(G10,H10)-1)*(Sheet4!$I$2-Sheet4!$I$1)+IF(NETWORKDAYS(H10,H10),MEDIAN(MOD(H10,1),Sheet4!$I$2,Sheet4!$I$1),Sheet4!$I$2)-MEDIAN(NETWORKDAYS(G10,G10)*MOD(G10,1),Sheet4!$I$2,Sheet4!$I$1)</f>
        <v>0</v>
      </c>
      <c r="J10" s="10">
        <f>IF(OR(H10="",G10=""),0,(H10-G10)*1440)</f>
        <v>120.00000000349246</v>
      </c>
      <c r="L10" s="100" t="s">
        <v>60</v>
      </c>
      <c r="M10" s="93"/>
    </row>
    <row r="11" spans="1:13" ht="27.75" customHeight="1">
      <c r="A11" s="2"/>
      <c r="B11" t="s">
        <v>61</v>
      </c>
      <c r="C11" t="s">
        <v>62</v>
      </c>
      <c r="D11" t="s">
        <v>54</v>
      </c>
      <c r="F11"/>
      <c r="G11" s="7">
        <v>44768.791666666664</v>
      </c>
      <c r="H11" s="7">
        <v>44768.875</v>
      </c>
      <c r="I11" s="67">
        <f>(NETWORKDAYS(G11,H11)-1)*(Sheet4!$I$2-Sheet4!$I$1)+IF(NETWORKDAYS(H11,H11),MEDIAN(MOD(H11,1),Sheet4!$I$2,Sheet4!$I$1),Sheet4!$I$2)-MEDIAN(NETWORKDAYS(G11,G11)*MOD(G11,1),Sheet4!$I$2,Sheet4!$I$1)</f>
        <v>0</v>
      </c>
      <c r="J11" s="10">
        <f>IF(OR(H11="",G11=""),0,(H11-G11)*1440)</f>
        <v>120.00000000349246</v>
      </c>
      <c r="L11" s="92" t="s">
        <v>63</v>
      </c>
      <c r="M11" s="93"/>
    </row>
    <row r="12" spans="1:13" ht="27.75" customHeight="1">
      <c r="A12" s="2"/>
      <c r="B12" t="s">
        <v>61</v>
      </c>
      <c r="D12" t="s">
        <v>54</v>
      </c>
      <c r="F12"/>
      <c r="G12" s="7">
        <v>44768.895833333336</v>
      </c>
      <c r="H12" s="7">
        <v>44769</v>
      </c>
      <c r="I12" s="67">
        <f>(NETWORKDAYS(G12,H12)-1)*(Sheet4!$I$2-Sheet4!$I$1)+IF(NETWORKDAYS(H12,H12),MEDIAN(MOD(H12,1),Sheet4!$I$2,Sheet4!$I$1),Sheet4!$I$2)-MEDIAN(NETWORKDAYS(G12,G12)*MOD(G12,1),Sheet4!$I$2,Sheet4!$I$1)</f>
        <v>0</v>
      </c>
      <c r="J12" s="10">
        <f>IF(OR(H12="",G12=""),0,(H12-G12)*1440)</f>
        <v>149.99999999650754</v>
      </c>
      <c r="L12" s="92" t="s">
        <v>64</v>
      </c>
      <c r="M12" s="93"/>
    </row>
    <row r="13" spans="1:13" ht="27.75" customHeight="1">
      <c r="A13" s="2"/>
      <c r="F13"/>
      <c r="H13" s="7"/>
      <c r="I13" s="67">
        <f>(NETWORKDAYS(G13,H13)-1)*(Sheet4!$I$2-Sheet4!$I$1)+IF(NETWORKDAYS(H13,H13),MEDIAN(MOD(H13,1),Sheet4!$I$2,Sheet4!$I$1),Sheet4!$I$2)-MEDIAN(NETWORKDAYS(G13,G13)*MOD(G13,1),Sheet4!$I$2,Sheet4!$I$1)</f>
        <v>0</v>
      </c>
      <c r="J13" s="10">
        <f>IF(OR(H13="",G13=""),0,(H13-G13)*1440)</f>
        <v>0</v>
      </c>
      <c r="L13" s="92"/>
      <c r="M13" s="93"/>
    </row>
    <row r="14" spans="1:13" ht="27.75" customHeight="1">
      <c r="A14" s="2"/>
      <c r="F14"/>
      <c r="H14" s="7"/>
      <c r="I14" s="67">
        <f>(NETWORKDAYS(G14,H14)-1)*(Sheet4!$I$2-Sheet4!$I$1)+IF(NETWORKDAYS(H14,H14),MEDIAN(MOD(H14,1),Sheet4!$I$2,Sheet4!$I$1),Sheet4!$I$2)-MEDIAN(NETWORKDAYS(G14,G14)*MOD(G14,1),Sheet4!$I$2,Sheet4!$I$1)</f>
        <v>0</v>
      </c>
      <c r="J14" s="10">
        <f>IF(OR(H14="",G14=""),0,(H14-G14)*1440)</f>
        <v>0</v>
      </c>
      <c r="L14" s="92"/>
      <c r="M14" s="93"/>
    </row>
    <row r="15" spans="1:13" ht="16.5" customHeight="1">
      <c r="A15" s="16" t="s">
        <v>29</v>
      </c>
      <c r="B15" s="17"/>
      <c r="C15" s="17"/>
      <c r="D15" s="17"/>
      <c r="E15" s="17"/>
      <c r="F15" s="17"/>
      <c r="G15" s="18"/>
      <c r="H15" s="18"/>
      <c r="I15" s="69"/>
      <c r="J15" s="19"/>
      <c r="K15" s="17"/>
      <c r="L15" s="103"/>
      <c r="M15" s="104"/>
    </row>
    <row r="16" spans="1:13" ht="27.75" customHeight="1">
      <c r="A16" s="2"/>
      <c r="B16" t="s">
        <v>61</v>
      </c>
      <c r="C16" t="s">
        <v>62</v>
      </c>
      <c r="D16" t="s">
        <v>54</v>
      </c>
      <c r="F16"/>
      <c r="G16" s="7">
        <v>44768.791666666664</v>
      </c>
      <c r="H16" s="7">
        <v>44768.875</v>
      </c>
      <c r="I16" s="67">
        <f>(NETWORKDAYS(G16,H16)-1)*(Sheet4!$I$2-Sheet4!$I$1)+IF(NETWORKDAYS(H16,H16),MEDIAN(MOD(H16,1),Sheet4!$I$2,Sheet4!$I$1),Sheet4!$I$2)-MEDIAN(NETWORKDAYS(G16,G16)*MOD(G16,1),Sheet4!$I$2,Sheet4!$I$1)</f>
        <v>0</v>
      </c>
      <c r="J16" s="10">
        <f>IF(OR(H16="",G16=""),0,(H16-G16)*1440)</f>
        <v>120.00000000349246</v>
      </c>
      <c r="L16" s="92" t="s">
        <v>65</v>
      </c>
      <c r="M16" s="93"/>
    </row>
    <row r="17" spans="1:13" ht="27.75" customHeight="1">
      <c r="A17" s="2"/>
      <c r="F17"/>
      <c r="H17" s="7"/>
      <c r="I17" s="67">
        <f>(NETWORKDAYS(G17,H17)-1)*(Sheet4!$I$2-Sheet4!$I$1)+IF(NETWORKDAYS(H17,H17),MEDIAN(MOD(H17,1),Sheet4!$I$2,Sheet4!$I$1),Sheet4!$I$2)-MEDIAN(NETWORKDAYS(G17,G17)*MOD(G17,1),Sheet4!$I$2,Sheet4!$I$1)</f>
        <v>0</v>
      </c>
      <c r="J17" s="10">
        <f>IF(OR(H17="",G17=""),0,(H17-G17)*1440)</f>
        <v>0</v>
      </c>
      <c r="L17" s="92"/>
      <c r="M17" s="93"/>
    </row>
    <row r="18" spans="1:13" ht="27.75" customHeight="1">
      <c r="A18" s="2"/>
      <c r="F18"/>
      <c r="H18" s="7"/>
      <c r="I18" s="67">
        <f>(NETWORKDAYS(G18,H18)-1)*(Sheet4!$I$2-Sheet4!$I$1)+IF(NETWORKDAYS(H18,H18),MEDIAN(MOD(H18,1),Sheet4!$I$2,Sheet4!$I$1),Sheet4!$I$2)-MEDIAN(NETWORKDAYS(G18,G18)*MOD(G18,1),Sheet4!$I$2,Sheet4!$I$1)</f>
        <v>0</v>
      </c>
      <c r="J18" s="10">
        <f>IF(OR(H18="",G18=""),0,(H18-G18)*1440)</f>
        <v>0</v>
      </c>
      <c r="L18" s="92"/>
      <c r="M18" s="93"/>
    </row>
    <row r="19" spans="1:13" ht="27.75" customHeight="1">
      <c r="A19" s="2"/>
      <c r="F19"/>
      <c r="H19" s="7"/>
      <c r="I19" s="67">
        <f>(NETWORKDAYS(G19,H19)-1)*(Sheet4!$I$2-Sheet4!$I$1)+IF(NETWORKDAYS(H19,H19),MEDIAN(MOD(H19,1),Sheet4!$I$2,Sheet4!$I$1),Sheet4!$I$2)-MEDIAN(NETWORKDAYS(G19,G19)*MOD(G19,1),Sheet4!$I$2,Sheet4!$I$1)</f>
        <v>0</v>
      </c>
      <c r="J19" s="10">
        <f>IF(OR(H19="",G19=""),0,(H19-G19)*1440)</f>
        <v>0</v>
      </c>
      <c r="L19" s="92"/>
      <c r="M19" s="93"/>
    </row>
    <row r="20" spans="1:13" ht="27.75" customHeight="1">
      <c r="A20" s="3"/>
      <c r="B20" s="1"/>
      <c r="C20" s="1"/>
      <c r="D20" s="1"/>
      <c r="E20" s="1"/>
      <c r="F20" s="1"/>
      <c r="G20" s="8"/>
      <c r="H20" s="8"/>
      <c r="I20" s="70">
        <f>(NETWORKDAYS(G20,H20)-1)*(Sheet4!$I$2-Sheet4!$I$1)+IF(NETWORKDAYS(H20,H20),MEDIAN(MOD(H20,1),Sheet4!$I$2,Sheet4!$I$1),Sheet4!$I$2)-MEDIAN(NETWORKDAYS(G20,G20)*MOD(G20,1),Sheet4!$I$2,Sheet4!$I$1)</f>
        <v>0</v>
      </c>
      <c r="J20" s="11">
        <f>IF(OR(H20="",G20=""),0,(H20-G20)*1440)</f>
        <v>0</v>
      </c>
      <c r="K20" s="1"/>
      <c r="L20" s="94"/>
      <c r="M20" s="95"/>
    </row>
    <row r="22" spans="1:13">
      <c r="I22" s="10"/>
      <c r="J22" s="10"/>
    </row>
    <row r="23" spans="1:13">
      <c r="A23" s="25"/>
      <c r="B23" s="26" t="s">
        <v>19</v>
      </c>
      <c r="C23" s="27" t="s">
        <v>20</v>
      </c>
      <c r="D23" s="29" t="s">
        <v>21</v>
      </c>
      <c r="E23" s="29" t="s">
        <v>22</v>
      </c>
      <c r="F23" s="28" t="s">
        <v>23</v>
      </c>
      <c r="G23" s="28" t="s">
        <v>24</v>
      </c>
      <c r="H23" s="27" t="s">
        <v>25</v>
      </c>
      <c r="I23" s="5" t="s">
        <v>26</v>
      </c>
    </row>
    <row r="24" spans="1:13">
      <c r="A24" s="31" t="s">
        <v>27</v>
      </c>
      <c r="B24" s="72"/>
      <c r="C24" s="15"/>
      <c r="D24" s="33"/>
      <c r="E24" s="33"/>
      <c r="F24" s="15"/>
      <c r="G24" s="15"/>
      <c r="H24" s="33"/>
      <c r="I24" s="34"/>
    </row>
    <row r="25" spans="1:13" ht="15" customHeight="1">
      <c r="A25" s="30"/>
      <c r="B25" s="71">
        <f>I4</f>
        <v>0</v>
      </c>
      <c r="C25" s="10">
        <f>540-TEXT(B25,"[m]")</f>
        <v>540</v>
      </c>
      <c r="D25" s="20">
        <f>B25/(B25+C25)</f>
        <v>0</v>
      </c>
      <c r="E25" s="20">
        <f>C25/(B25+C25)</f>
        <v>1</v>
      </c>
      <c r="F25" s="10">
        <f>J4</f>
        <v>0</v>
      </c>
      <c r="G25" s="10">
        <f>1440-F25</f>
        <v>1440</v>
      </c>
      <c r="H25" s="20">
        <f>F25/(F25+G25)</f>
        <v>0</v>
      </c>
      <c r="I25" s="21">
        <f>G25/(F25+G25)</f>
        <v>1</v>
      </c>
    </row>
    <row r="26" spans="1:13" ht="15" customHeight="1">
      <c r="A26" s="24"/>
      <c r="B26" s="71">
        <f t="shared" ref="B26:B41" si="0">I5</f>
        <v>0</v>
      </c>
      <c r="C26" s="10">
        <f>540-TEXT(B26,"[m]")</f>
        <v>540</v>
      </c>
      <c r="D26" s="20">
        <f>B26/(B26+C26)</f>
        <v>0</v>
      </c>
      <c r="E26" s="20">
        <f>C26/(B26+C26)</f>
        <v>1</v>
      </c>
      <c r="F26" s="10">
        <f>J5</f>
        <v>0</v>
      </c>
      <c r="G26" s="10">
        <f>1440-F26</f>
        <v>1440</v>
      </c>
      <c r="H26" s="20">
        <f>F26/(F26+G26)</f>
        <v>0</v>
      </c>
      <c r="I26" s="21">
        <f>G26/(F26+G26)</f>
        <v>1</v>
      </c>
    </row>
    <row r="27" spans="1:13" ht="15" customHeight="1">
      <c r="A27" s="24"/>
      <c r="B27" s="71">
        <f t="shared" si="0"/>
        <v>0</v>
      </c>
      <c r="C27" s="10">
        <f>540-TEXT(B27,"[m]")</f>
        <v>540</v>
      </c>
      <c r="D27" s="20">
        <f>B27/(B27+C27)</f>
        <v>0</v>
      </c>
      <c r="E27" s="20">
        <f>C27/(B27+C27)</f>
        <v>1</v>
      </c>
      <c r="F27" s="10">
        <f>J6</f>
        <v>0</v>
      </c>
      <c r="G27" s="10">
        <f>1440-F27</f>
        <v>1440</v>
      </c>
      <c r="H27" s="20">
        <f>F27/(F27+G27)</f>
        <v>0</v>
      </c>
      <c r="I27" s="21">
        <f>G27/(F27+G27)</f>
        <v>1</v>
      </c>
    </row>
    <row r="28" spans="1:13" ht="15" customHeight="1">
      <c r="A28" s="24"/>
      <c r="B28" s="71">
        <f t="shared" si="0"/>
        <v>0</v>
      </c>
      <c r="C28" s="10">
        <f>540-TEXT(B28,"[m]")</f>
        <v>540</v>
      </c>
      <c r="D28" s="20">
        <f>B28/(B28+C28)</f>
        <v>0</v>
      </c>
      <c r="E28" s="20">
        <f>C28/(B28+C28)</f>
        <v>1</v>
      </c>
      <c r="F28" s="10">
        <f>J7</f>
        <v>0</v>
      </c>
      <c r="G28" s="10">
        <f>1440-F28</f>
        <v>1440</v>
      </c>
      <c r="H28" s="20">
        <f>F28/(F28+G28)</f>
        <v>0</v>
      </c>
      <c r="I28" s="21">
        <f>G28/(F28+G28)</f>
        <v>1</v>
      </c>
    </row>
    <row r="29" spans="1:13" ht="15" customHeight="1">
      <c r="A29" s="24"/>
      <c r="B29" s="71">
        <f t="shared" si="0"/>
        <v>0</v>
      </c>
      <c r="C29" s="10">
        <f>540-TEXT(B29,"[m]")</f>
        <v>540</v>
      </c>
      <c r="D29" s="20">
        <f>B29/(B29+C29)</f>
        <v>0</v>
      </c>
      <c r="E29" s="20">
        <f>C29/(B29+C29)</f>
        <v>1</v>
      </c>
      <c r="F29" s="10">
        <f>J8</f>
        <v>0</v>
      </c>
      <c r="G29" s="10">
        <f>1440-F29</f>
        <v>1440</v>
      </c>
      <c r="H29" s="20">
        <f>F29/(F29+G29)</f>
        <v>0</v>
      </c>
      <c r="I29" s="21">
        <f>G29/(F29+G29)</f>
        <v>1</v>
      </c>
    </row>
    <row r="30" spans="1:13">
      <c r="A30" s="31" t="s">
        <v>28</v>
      </c>
      <c r="B30" s="73"/>
      <c r="C30" s="19"/>
      <c r="D30" s="36"/>
      <c r="E30" s="36"/>
      <c r="F30" s="19"/>
      <c r="G30" s="19"/>
      <c r="H30" s="36"/>
      <c r="I30" s="37"/>
    </row>
    <row r="31" spans="1:13" ht="15" customHeight="1">
      <c r="A31" s="24"/>
      <c r="B31" s="71">
        <f t="shared" si="0"/>
        <v>0</v>
      </c>
      <c r="C31" s="10">
        <f>540-TEXT(B31,"[m]")</f>
        <v>540</v>
      </c>
      <c r="D31" s="20">
        <f>B31/(B31+C31)</f>
        <v>0</v>
      </c>
      <c r="E31" s="20">
        <f>C31/(B31+C31)</f>
        <v>1</v>
      </c>
      <c r="F31" s="10">
        <f>J10</f>
        <v>120.00000000349246</v>
      </c>
      <c r="G31" s="10">
        <f>1440-F31</f>
        <v>1319.9999999965075</v>
      </c>
      <c r="H31" s="20">
        <f>F31/(F31+G31)</f>
        <v>8.3333333335758653E-2</v>
      </c>
      <c r="I31" s="21">
        <f>G31/(F31+G31)</f>
        <v>0.91666666666424135</v>
      </c>
    </row>
    <row r="32" spans="1:13" ht="15" customHeight="1">
      <c r="A32" s="24"/>
      <c r="B32" s="71">
        <f t="shared" si="0"/>
        <v>0</v>
      </c>
      <c r="C32" s="10">
        <f>540-TEXT(B32,"[m]")</f>
        <v>540</v>
      </c>
      <c r="D32" s="20">
        <f>B32/(B32+C32)</f>
        <v>0</v>
      </c>
      <c r="E32" s="20">
        <f>C32/(B32+C32)</f>
        <v>1</v>
      </c>
      <c r="F32" s="10">
        <f>J11</f>
        <v>120.00000000349246</v>
      </c>
      <c r="G32" s="10">
        <f>1440-F32</f>
        <v>1319.9999999965075</v>
      </c>
      <c r="H32" s="20">
        <f>F32/(F32+G32)</f>
        <v>8.3333333335758653E-2</v>
      </c>
      <c r="I32" s="21">
        <f>G32/(F32+G32)</f>
        <v>0.91666666666424135</v>
      </c>
    </row>
    <row r="33" spans="1:9" ht="15" customHeight="1">
      <c r="A33" s="24"/>
      <c r="B33" s="71">
        <f t="shared" si="0"/>
        <v>0</v>
      </c>
      <c r="C33" s="10">
        <f>540-TEXT(B33,"[m]")</f>
        <v>540</v>
      </c>
      <c r="D33" s="20">
        <f>B33/(B33+C33)</f>
        <v>0</v>
      </c>
      <c r="E33" s="20">
        <f>C33/(B33+C33)</f>
        <v>1</v>
      </c>
      <c r="F33" s="10">
        <f>J12</f>
        <v>149.99999999650754</v>
      </c>
      <c r="G33" s="10">
        <f>1440-F33</f>
        <v>1290.0000000034925</v>
      </c>
      <c r="H33" s="20">
        <f>F33/(F33+G33)</f>
        <v>0.10416666666424135</v>
      </c>
      <c r="I33" s="21">
        <f>G33/(F33+G33)</f>
        <v>0.89583333333575865</v>
      </c>
    </row>
    <row r="34" spans="1:9" ht="15" customHeight="1">
      <c r="A34" s="24"/>
      <c r="B34" s="71">
        <f t="shared" si="0"/>
        <v>0</v>
      </c>
      <c r="C34" s="10">
        <f>540-TEXT(B34,"[m]")</f>
        <v>540</v>
      </c>
      <c r="D34" s="20">
        <f>B34/(B34+C34)</f>
        <v>0</v>
      </c>
      <c r="E34" s="20">
        <f>C34/(B34+C34)</f>
        <v>1</v>
      </c>
      <c r="F34" s="10">
        <f>J13</f>
        <v>0</v>
      </c>
      <c r="G34" s="10">
        <f>1440-F34</f>
        <v>1440</v>
      </c>
      <c r="H34" s="20">
        <f>F34/(F34+G34)</f>
        <v>0</v>
      </c>
      <c r="I34" s="21">
        <f>G34/(F34+G34)</f>
        <v>1</v>
      </c>
    </row>
    <row r="35" spans="1:9" ht="15" customHeight="1">
      <c r="A35" s="24"/>
      <c r="B35" s="71">
        <f t="shared" si="0"/>
        <v>0</v>
      </c>
      <c r="C35" s="10">
        <f>540-TEXT(B35,"[m]")</f>
        <v>540</v>
      </c>
      <c r="D35" s="20">
        <f>B35/(B35+C35)</f>
        <v>0</v>
      </c>
      <c r="E35" s="20">
        <f>C35/(B35+C35)</f>
        <v>1</v>
      </c>
      <c r="F35" s="10">
        <f>J14</f>
        <v>0</v>
      </c>
      <c r="G35" s="10">
        <f>1440-F35</f>
        <v>1440</v>
      </c>
      <c r="H35" s="20">
        <f>F35/(F35+G35)</f>
        <v>0</v>
      </c>
      <c r="I35" s="21">
        <f>G35/(F35+G35)</f>
        <v>1</v>
      </c>
    </row>
    <row r="36" spans="1:9">
      <c r="A36" s="31" t="s">
        <v>29</v>
      </c>
      <c r="B36" s="73"/>
      <c r="C36" s="19"/>
      <c r="D36" s="36"/>
      <c r="E36" s="36"/>
      <c r="F36" s="19"/>
      <c r="G36" s="19"/>
      <c r="H36" s="36"/>
      <c r="I36" s="37"/>
    </row>
    <row r="37" spans="1:9" ht="15" customHeight="1">
      <c r="A37" s="24"/>
      <c r="B37" s="71">
        <f t="shared" si="0"/>
        <v>0</v>
      </c>
      <c r="C37" s="10">
        <f>540-TEXT(B37,"[m]")</f>
        <v>540</v>
      </c>
      <c r="D37" s="20">
        <f>B37/(B37+C37)</f>
        <v>0</v>
      </c>
      <c r="E37" s="20">
        <f>C37/(B37+C37)</f>
        <v>1</v>
      </c>
      <c r="F37" s="10">
        <f>J16</f>
        <v>120.00000000349246</v>
      </c>
      <c r="G37" s="10">
        <f>1440-F37</f>
        <v>1319.9999999965075</v>
      </c>
      <c r="H37" s="20">
        <f>F37/(F37+G37)</f>
        <v>8.3333333335758653E-2</v>
      </c>
      <c r="I37" s="21">
        <f>G37/(F37+G37)</f>
        <v>0.91666666666424135</v>
      </c>
    </row>
    <row r="38" spans="1:9" ht="15" customHeight="1">
      <c r="A38" s="24"/>
      <c r="B38" s="71">
        <f t="shared" si="0"/>
        <v>0</v>
      </c>
      <c r="C38" s="10">
        <f>540-TEXT(B38,"[m]")</f>
        <v>540</v>
      </c>
      <c r="D38" s="20">
        <f>B38/(B38+C38)</f>
        <v>0</v>
      </c>
      <c r="E38" s="20">
        <f>C38/(B38+C38)</f>
        <v>1</v>
      </c>
      <c r="F38" s="10">
        <f>J17</f>
        <v>0</v>
      </c>
      <c r="G38" s="10">
        <f>1440-F38</f>
        <v>1440</v>
      </c>
      <c r="H38" s="20">
        <f>F38/(F38+G38)</f>
        <v>0</v>
      </c>
      <c r="I38" s="21">
        <f>G38/(F38+G38)</f>
        <v>1</v>
      </c>
    </row>
    <row r="39" spans="1:9" ht="15" customHeight="1">
      <c r="A39" s="24"/>
      <c r="B39" s="71">
        <f t="shared" si="0"/>
        <v>0</v>
      </c>
      <c r="C39" s="10">
        <f>540-TEXT(B39,"[m]")</f>
        <v>540</v>
      </c>
      <c r="D39" s="20">
        <f>B39/(B39+C39)</f>
        <v>0</v>
      </c>
      <c r="E39" s="20">
        <f>C39/(B39+C39)</f>
        <v>1</v>
      </c>
      <c r="F39" s="10">
        <f>J18</f>
        <v>0</v>
      </c>
      <c r="G39" s="10">
        <f>1440-F39</f>
        <v>1440</v>
      </c>
      <c r="H39" s="20">
        <f>F39/(F39+G39)</f>
        <v>0</v>
      </c>
      <c r="I39" s="21">
        <f>G39/(F39+G39)</f>
        <v>1</v>
      </c>
    </row>
    <row r="40" spans="1:9" ht="15" customHeight="1">
      <c r="A40" s="24"/>
      <c r="B40" s="71">
        <f t="shared" si="0"/>
        <v>0</v>
      </c>
      <c r="C40" s="10">
        <f>540-TEXT(B40,"[m]")</f>
        <v>540</v>
      </c>
      <c r="D40" s="20">
        <f>B40/(B40+C40)</f>
        <v>0</v>
      </c>
      <c r="E40" s="20">
        <f>C40/(B40+C40)</f>
        <v>1</v>
      </c>
      <c r="F40" s="10">
        <f>J19</f>
        <v>0</v>
      </c>
      <c r="G40" s="10">
        <f>1440-F40</f>
        <v>1440</v>
      </c>
      <c r="H40" s="20">
        <f>F40/(F40+G40)</f>
        <v>0</v>
      </c>
      <c r="I40" s="21">
        <f>G40/(F40+G40)</f>
        <v>1</v>
      </c>
    </row>
    <row r="41" spans="1:9" ht="15" customHeight="1">
      <c r="A41" s="48"/>
      <c r="B41" s="74">
        <f t="shared" si="0"/>
        <v>0</v>
      </c>
      <c r="C41" s="11">
        <f>540-TEXT(B41,"[m]")</f>
        <v>540</v>
      </c>
      <c r="D41" s="22">
        <f>B41/(B41+C41)</f>
        <v>0</v>
      </c>
      <c r="E41" s="22">
        <f>C41/(B41+C41)</f>
        <v>1</v>
      </c>
      <c r="F41" s="11">
        <f>J20</f>
        <v>0</v>
      </c>
      <c r="G41" s="11">
        <f>1440-F41</f>
        <v>1440</v>
      </c>
      <c r="H41" s="22">
        <f>F41/(F41+G41)</f>
        <v>0</v>
      </c>
      <c r="I41" s="23">
        <f>G41/(F41+G41)</f>
        <v>1</v>
      </c>
    </row>
    <row r="42" spans="1:9">
      <c r="C42" s="10"/>
      <c r="D42" s="10"/>
      <c r="E42" s="10"/>
      <c r="F42" s="10"/>
    </row>
    <row r="44" spans="1:9">
      <c r="I44" s="10"/>
    </row>
    <row r="48" spans="1:9">
      <c r="I48" s="10"/>
    </row>
  </sheetData>
  <mergeCells count="21">
    <mergeCell ref="L11:M11"/>
    <mergeCell ref="A1:J1"/>
    <mergeCell ref="K1:L1"/>
    <mergeCell ref="L2:M2"/>
    <mergeCell ref="L3:M3"/>
    <mergeCell ref="L4:M4"/>
    <mergeCell ref="L5:M5"/>
    <mergeCell ref="L6:M6"/>
    <mergeCell ref="L7:M7"/>
    <mergeCell ref="L8:M8"/>
    <mergeCell ref="L9:M9"/>
    <mergeCell ref="L10:M10"/>
    <mergeCell ref="L18:M18"/>
    <mergeCell ref="L19:M19"/>
    <mergeCell ref="L20:M20"/>
    <mergeCell ref="L12:M12"/>
    <mergeCell ref="L13:M13"/>
    <mergeCell ref="L14:M14"/>
    <mergeCell ref="L15:M15"/>
    <mergeCell ref="L16:M16"/>
    <mergeCell ref="L17:M17"/>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EFEEDE8C-C8F6-4B6D-8BDD-A41D8B721190}">
          <x14:formula1>
            <xm:f>Sheet4!$A$1:$A$15</xm:f>
          </x14:formula1>
          <xm:sqref>C10:C14 C4:C8 C16:C20</xm:sqref>
        </x14:dataValidation>
        <x14:dataValidation type="list" allowBlank="1" showInputMessage="1" showErrorMessage="1" xr:uid="{93AAFA7E-E714-4F3E-8B7F-20E504ECD221}">
          <x14:formula1>
            <xm:f>Sheet4!$B$1:$B$11</xm:f>
          </x14:formula1>
          <xm:sqref>B4:B8 B10:B14 B16:B20</xm:sqref>
        </x14:dataValidation>
        <x14:dataValidation type="list" allowBlank="1" showInputMessage="1" showErrorMessage="1" xr:uid="{BF026BAF-4873-4206-BBA3-F2D910E00160}">
          <x14:formula1>
            <xm:f>Sheet4!$C$1:$C$4</xm:f>
          </x14:formula1>
          <xm:sqref>K4:K8 K10:K14 K16:K20</xm:sqref>
        </x14:dataValidation>
        <x14:dataValidation type="list" allowBlank="1" showInputMessage="1" showErrorMessage="1" xr:uid="{685253C5-2FA2-43EC-8402-914C7266E750}">
          <x14:formula1>
            <xm:f>Sheet4!$D$1:$D$2</xm:f>
          </x14:formula1>
          <xm:sqref>D4:D8 D10:D14 D16:D20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4520A-EF91-45E7-9D74-DDF4D1F92787}">
  <dimension ref="A1:M48"/>
  <sheetViews>
    <sheetView zoomScale="80" zoomScaleNormal="80" workbookViewId="0">
      <selection activeCell="L10" sqref="L10:M10"/>
    </sheetView>
  </sheetViews>
  <sheetFormatPr defaultRowHeight="14.45"/>
  <cols>
    <col min="1" max="1" width="14.5703125" customWidth="1"/>
    <col min="2" max="2" width="19.42578125" bestFit="1" customWidth="1"/>
    <col min="3" max="3" width="16.5703125" bestFit="1" customWidth="1"/>
    <col min="4" max="4" width="21.5703125" bestFit="1" customWidth="1"/>
    <col min="5" max="5" width="20.28515625" bestFit="1" customWidth="1"/>
    <col min="6" max="6" width="18.42578125" style="7" bestFit="1" customWidth="1"/>
    <col min="7" max="7" width="17.7109375" style="7" bestFit="1" customWidth="1"/>
    <col min="8" max="8" width="20.5703125" style="10" bestFit="1" customWidth="1"/>
    <col min="9" max="9" width="31" bestFit="1" customWidth="1"/>
    <col min="10" max="10" width="27.28515625" bestFit="1" customWidth="1"/>
    <col min="11" max="11" width="23.5703125" bestFit="1" customWidth="1"/>
    <col min="12" max="13" width="30.140625" customWidth="1"/>
  </cols>
  <sheetData>
    <row r="1" spans="1:13" ht="30.95">
      <c r="A1" s="96" t="s">
        <v>44</v>
      </c>
      <c r="B1" s="97"/>
      <c r="C1" s="97"/>
      <c r="D1" s="97"/>
      <c r="E1" s="97"/>
      <c r="F1" s="97"/>
      <c r="G1" s="97"/>
      <c r="H1" s="97"/>
      <c r="I1" s="97"/>
      <c r="J1" s="97"/>
      <c r="K1" s="98"/>
      <c r="L1" s="99"/>
    </row>
    <row r="2" spans="1:13">
      <c r="A2" s="2"/>
      <c r="B2" s="4" t="s">
        <v>45</v>
      </c>
      <c r="C2" s="4" t="s">
        <v>40</v>
      </c>
      <c r="D2" s="4" t="s">
        <v>46</v>
      </c>
      <c r="E2" s="4" t="s">
        <v>47</v>
      </c>
      <c r="F2" s="4" t="s">
        <v>48</v>
      </c>
      <c r="G2" s="6" t="s">
        <v>49</v>
      </c>
      <c r="H2" s="6" t="s">
        <v>50</v>
      </c>
      <c r="I2" s="9" t="s">
        <v>56</v>
      </c>
      <c r="J2" s="9" t="s">
        <v>51</v>
      </c>
      <c r="K2" s="29" t="s">
        <v>52</v>
      </c>
      <c r="L2" s="101" t="s">
        <v>53</v>
      </c>
      <c r="M2" s="102"/>
    </row>
    <row r="3" spans="1:13" ht="16.5" customHeight="1">
      <c r="A3" s="12" t="s">
        <v>27</v>
      </c>
      <c r="B3" s="13"/>
      <c r="C3" s="13"/>
      <c r="D3" s="13"/>
      <c r="E3" s="13"/>
      <c r="F3" s="13"/>
      <c r="G3" s="14"/>
      <c r="H3" s="14"/>
      <c r="I3" s="68"/>
      <c r="J3" s="15"/>
      <c r="K3" s="13"/>
      <c r="L3" s="103"/>
      <c r="M3" s="104"/>
    </row>
    <row r="4" spans="1:13" ht="27.75" customHeight="1">
      <c r="A4" s="2"/>
      <c r="B4" t="s">
        <v>61</v>
      </c>
      <c r="D4" t="s">
        <v>54</v>
      </c>
      <c r="F4"/>
      <c r="G4" s="7">
        <v>44769.333333333336</v>
      </c>
      <c r="H4" s="7">
        <v>44769.5</v>
      </c>
      <c r="I4" s="67">
        <f>(NETWORKDAYS(G4,H4)-1)*(Sheet4!$I$2-Sheet4!$I$1)+IF(NETWORKDAYS(H4,H4),MEDIAN(MOD(H4,1),Sheet4!$I$2,Sheet4!$I$1),Sheet4!$I$2)-MEDIAN(NETWORKDAYS(G4,G4)*MOD(G4,1),Sheet4!$I$2,Sheet4!$I$1)</f>
        <v>0.16666666666424135</v>
      </c>
      <c r="J4" s="10">
        <f>IF(OR(H4="",G4=""),0,(H4-G4)*1440)</f>
        <v>239.99999999650754</v>
      </c>
      <c r="L4" s="92" t="s">
        <v>66</v>
      </c>
      <c r="M4" s="93"/>
    </row>
    <row r="5" spans="1:13" ht="27.75" customHeight="1">
      <c r="A5" s="2"/>
      <c r="F5"/>
      <c r="H5" s="7"/>
      <c r="I5" s="67">
        <f>(NETWORKDAYS(G5,H5)-1)*(Sheet4!$I$2-Sheet4!$I$1)+IF(NETWORKDAYS(H5,H5),MEDIAN(MOD(H5,1),Sheet4!$I$2,Sheet4!$I$1),Sheet4!$I$2)-MEDIAN(NETWORKDAYS(G5,G5)*MOD(G5,1),Sheet4!$I$2,Sheet4!$I$1)</f>
        <v>0</v>
      </c>
      <c r="J5" s="10">
        <f>IF(OR(H5="",G5=""),0,(H5-G5)*1440)</f>
        <v>0</v>
      </c>
      <c r="L5" s="92"/>
      <c r="M5" s="93"/>
    </row>
    <row r="6" spans="1:13" ht="27.75" customHeight="1">
      <c r="A6" s="2"/>
      <c r="F6"/>
      <c r="H6" s="7"/>
      <c r="I6" s="67">
        <f>(NETWORKDAYS(G6,H6)-1)*(Sheet4!$I$2-Sheet4!$I$1)+IF(NETWORKDAYS(H6,H6),MEDIAN(MOD(H6,1),Sheet4!$I$2,Sheet4!$I$1),Sheet4!$I$2)-MEDIAN(NETWORKDAYS(G6,G6)*MOD(G6,1),Sheet4!$I$2,Sheet4!$I$1)</f>
        <v>0</v>
      </c>
      <c r="J6" s="10">
        <f>IF(OR(H6="",G6=""),0,(H6-G6)*1440)</f>
        <v>0</v>
      </c>
      <c r="L6" s="92"/>
      <c r="M6" s="93"/>
    </row>
    <row r="7" spans="1:13" ht="27.75" customHeight="1">
      <c r="A7" s="2"/>
      <c r="F7"/>
      <c r="H7" s="7"/>
      <c r="I7" s="67">
        <f>(NETWORKDAYS(G7,H7)-1)*(Sheet4!$I$2-Sheet4!$I$1)+IF(NETWORKDAYS(H7,H7),MEDIAN(MOD(H7,1),Sheet4!$I$2,Sheet4!$I$1),Sheet4!$I$2)-MEDIAN(NETWORKDAYS(G7,G7)*MOD(G7,1),Sheet4!$I$2,Sheet4!$I$1)</f>
        <v>0</v>
      </c>
      <c r="J7" s="10">
        <f>IF(OR(H7="",G7=""),0,(H7-G7)*1440)</f>
        <v>0</v>
      </c>
      <c r="L7" s="92"/>
      <c r="M7" s="93"/>
    </row>
    <row r="8" spans="1:13" ht="27.75" customHeight="1">
      <c r="A8" s="2"/>
      <c r="F8"/>
      <c r="H8" s="7"/>
      <c r="I8" s="67">
        <f>(NETWORKDAYS(G8,H8)-1)*(Sheet4!$I$2-Sheet4!$I$1)+IF(NETWORKDAYS(H8,H8),MEDIAN(MOD(H8,1),Sheet4!$I$2,Sheet4!$I$1),Sheet4!$I$2)-MEDIAN(NETWORKDAYS(G8,G8)*MOD(G8,1),Sheet4!$I$2,Sheet4!$I$1)</f>
        <v>0</v>
      </c>
      <c r="J8" s="10">
        <f>IF(OR(H8="",G8=""),0,(H8-G8)*1440)</f>
        <v>0</v>
      </c>
      <c r="L8" s="92"/>
      <c r="M8" s="93"/>
    </row>
    <row r="9" spans="1:13" ht="16.5" customHeight="1">
      <c r="A9" s="16" t="s">
        <v>28</v>
      </c>
      <c r="B9" s="17"/>
      <c r="C9" s="17"/>
      <c r="D9" s="17"/>
      <c r="E9" s="17"/>
      <c r="F9" s="17"/>
      <c r="G9" s="18"/>
      <c r="H9" s="18"/>
      <c r="I9" s="69"/>
      <c r="J9" s="19"/>
      <c r="K9" s="17"/>
      <c r="L9" s="103"/>
      <c r="M9" s="104"/>
    </row>
    <row r="10" spans="1:13" ht="27.75" customHeight="1">
      <c r="A10" s="2"/>
      <c r="B10" t="s">
        <v>61</v>
      </c>
      <c r="D10" t="s">
        <v>54</v>
      </c>
      <c r="F10"/>
      <c r="G10" s="7">
        <v>44769</v>
      </c>
      <c r="H10" s="7">
        <v>44769.020833333336</v>
      </c>
      <c r="I10" s="67">
        <f>(NETWORKDAYS(G10,H10)-1)*(Sheet4!$I$2-Sheet4!$I$1)+IF(NETWORKDAYS(H10,H10),MEDIAN(MOD(H10,1),Sheet4!$I$2,Sheet4!$I$1),Sheet4!$I$2)-MEDIAN(NETWORKDAYS(G10,G10)*MOD(G10,1),Sheet4!$I$2,Sheet4!$I$1)</f>
        <v>0</v>
      </c>
      <c r="J10" s="10">
        <f>IF(OR(H10="",G10=""),0,(H10-G10)*1440)</f>
        <v>30.00000000349246</v>
      </c>
      <c r="L10" s="92" t="s">
        <v>64</v>
      </c>
      <c r="M10" s="93"/>
    </row>
    <row r="11" spans="1:13" ht="27.75" customHeight="1">
      <c r="A11" s="2"/>
      <c r="F11"/>
      <c r="H11" s="7"/>
      <c r="I11" s="67">
        <f>(NETWORKDAYS(G11,H11)-1)*(Sheet4!$I$2-Sheet4!$I$1)+IF(NETWORKDAYS(H11,H11),MEDIAN(MOD(H11,1),Sheet4!$I$2,Sheet4!$I$1),Sheet4!$I$2)-MEDIAN(NETWORKDAYS(G11,G11)*MOD(G11,1),Sheet4!$I$2,Sheet4!$I$1)</f>
        <v>0</v>
      </c>
      <c r="J11" s="10">
        <f>IF(OR(H11="",G11=""),0,(H11-G11)*1440)</f>
        <v>0</v>
      </c>
      <c r="L11" s="92"/>
      <c r="M11" s="93"/>
    </row>
    <row r="12" spans="1:13" ht="27.75" customHeight="1">
      <c r="A12" s="2"/>
      <c r="F12"/>
      <c r="H12" s="7"/>
      <c r="I12" s="67">
        <f>(NETWORKDAYS(G12,H12)-1)*(Sheet4!$I$2-Sheet4!$I$1)+IF(NETWORKDAYS(H12,H12),MEDIAN(MOD(H12,1),Sheet4!$I$2,Sheet4!$I$1),Sheet4!$I$2)-MEDIAN(NETWORKDAYS(G12,G12)*MOD(G12,1),Sheet4!$I$2,Sheet4!$I$1)</f>
        <v>0</v>
      </c>
      <c r="J12" s="10">
        <f>IF(OR(H12="",G12=""),0,(H12-G12)*1440)</f>
        <v>0</v>
      </c>
      <c r="L12" s="92"/>
      <c r="M12" s="93"/>
    </row>
    <row r="13" spans="1:13" ht="27.75" customHeight="1">
      <c r="A13" s="2"/>
      <c r="F13"/>
      <c r="H13" s="7"/>
      <c r="I13" s="67">
        <f>(NETWORKDAYS(G13,H13)-1)*(Sheet4!$I$2-Sheet4!$I$1)+IF(NETWORKDAYS(H13,H13),MEDIAN(MOD(H13,1),Sheet4!$I$2,Sheet4!$I$1),Sheet4!$I$2)-MEDIAN(NETWORKDAYS(G13,G13)*MOD(G13,1),Sheet4!$I$2,Sheet4!$I$1)</f>
        <v>0</v>
      </c>
      <c r="J13" s="10">
        <f>IF(OR(H13="",G13=""),0,(H13-G13)*1440)</f>
        <v>0</v>
      </c>
      <c r="L13" s="92"/>
      <c r="M13" s="93"/>
    </row>
    <row r="14" spans="1:13" ht="27.75" customHeight="1">
      <c r="A14" s="2"/>
      <c r="F14"/>
      <c r="H14" s="7"/>
      <c r="I14" s="67">
        <f>(NETWORKDAYS(G14,H14)-1)*(Sheet4!$I$2-Sheet4!$I$1)+IF(NETWORKDAYS(H14,H14),MEDIAN(MOD(H14,1),Sheet4!$I$2,Sheet4!$I$1),Sheet4!$I$2)-MEDIAN(NETWORKDAYS(G14,G14)*MOD(G14,1),Sheet4!$I$2,Sheet4!$I$1)</f>
        <v>0</v>
      </c>
      <c r="J14" s="10">
        <f>IF(OR(H14="",G14=""),0,(H14-G14)*1440)</f>
        <v>0</v>
      </c>
      <c r="L14" s="92"/>
      <c r="M14" s="93"/>
    </row>
    <row r="15" spans="1:13" ht="16.5" customHeight="1">
      <c r="A15" s="16" t="s">
        <v>29</v>
      </c>
      <c r="B15" s="17"/>
      <c r="C15" s="17"/>
      <c r="D15" s="17"/>
      <c r="E15" s="17"/>
      <c r="F15" s="17"/>
      <c r="G15" s="18"/>
      <c r="H15" s="18"/>
      <c r="I15" s="69"/>
      <c r="J15" s="19"/>
      <c r="K15" s="17"/>
      <c r="L15" s="103"/>
      <c r="M15" s="104"/>
    </row>
    <row r="16" spans="1:13" ht="27.75" customHeight="1">
      <c r="A16" s="2"/>
      <c r="F16"/>
      <c r="H16" s="7"/>
      <c r="I16" s="67">
        <f>(NETWORKDAYS(G16,H16)-1)*(Sheet4!$I$2-Sheet4!$I$1)+IF(NETWORKDAYS(H16,H16),MEDIAN(MOD(H16,1),Sheet4!$I$2,Sheet4!$I$1),Sheet4!$I$2)-MEDIAN(NETWORKDAYS(G16,G16)*MOD(G16,1),Sheet4!$I$2,Sheet4!$I$1)</f>
        <v>0</v>
      </c>
      <c r="J16" s="10">
        <f>IF(OR(H16="",G16=""),0,(H16-G16)*1440)</f>
        <v>0</v>
      </c>
      <c r="L16" s="92"/>
      <c r="M16" s="93"/>
    </row>
    <row r="17" spans="1:13" ht="27.75" customHeight="1">
      <c r="A17" s="2"/>
      <c r="F17"/>
      <c r="H17" s="7"/>
      <c r="I17" s="67">
        <f>(NETWORKDAYS(G17,H17)-1)*(Sheet4!$I$2-Sheet4!$I$1)+IF(NETWORKDAYS(H17,H17),MEDIAN(MOD(H17,1),Sheet4!$I$2,Sheet4!$I$1),Sheet4!$I$2)-MEDIAN(NETWORKDAYS(G17,G17)*MOD(G17,1),Sheet4!$I$2,Sheet4!$I$1)</f>
        <v>0</v>
      </c>
      <c r="J17" s="10">
        <f>IF(OR(H17="",G17=""),0,(H17-G17)*1440)</f>
        <v>0</v>
      </c>
      <c r="L17" s="92"/>
      <c r="M17" s="93"/>
    </row>
    <row r="18" spans="1:13" ht="27.75" customHeight="1">
      <c r="A18" s="2"/>
      <c r="F18"/>
      <c r="H18" s="7"/>
      <c r="I18" s="67">
        <f>(NETWORKDAYS(G18,H18)-1)*(Sheet4!$I$2-Sheet4!$I$1)+IF(NETWORKDAYS(H18,H18),MEDIAN(MOD(H18,1),Sheet4!$I$2,Sheet4!$I$1),Sheet4!$I$2)-MEDIAN(NETWORKDAYS(G18,G18)*MOD(G18,1),Sheet4!$I$2,Sheet4!$I$1)</f>
        <v>0</v>
      </c>
      <c r="J18" s="10">
        <f>IF(OR(H18="",G18=""),0,(H18-G18)*1440)</f>
        <v>0</v>
      </c>
      <c r="L18" s="92"/>
      <c r="M18" s="93"/>
    </row>
    <row r="19" spans="1:13" ht="27.75" customHeight="1">
      <c r="A19" s="2"/>
      <c r="F19"/>
      <c r="H19" s="7"/>
      <c r="I19" s="67">
        <f>(NETWORKDAYS(G19,H19)-1)*(Sheet4!$I$2-Sheet4!$I$1)+IF(NETWORKDAYS(H19,H19),MEDIAN(MOD(H19,1),Sheet4!$I$2,Sheet4!$I$1),Sheet4!$I$2)-MEDIAN(NETWORKDAYS(G19,G19)*MOD(G19,1),Sheet4!$I$2,Sheet4!$I$1)</f>
        <v>0</v>
      </c>
      <c r="J19" s="10">
        <f>IF(OR(H19="",G19=""),0,(H19-G19)*1440)</f>
        <v>0</v>
      </c>
      <c r="L19" s="92"/>
      <c r="M19" s="93"/>
    </row>
    <row r="20" spans="1:13" ht="27.75" customHeight="1">
      <c r="A20" s="3"/>
      <c r="B20" s="1"/>
      <c r="C20" s="1"/>
      <c r="D20" s="1"/>
      <c r="E20" s="1"/>
      <c r="F20" s="1"/>
      <c r="G20" s="8"/>
      <c r="H20" s="8"/>
      <c r="I20" s="70">
        <f>(NETWORKDAYS(G20,H20)-1)*(Sheet4!$I$2-Sheet4!$I$1)+IF(NETWORKDAYS(H20,H20),MEDIAN(MOD(H20,1),Sheet4!$I$2,Sheet4!$I$1),Sheet4!$I$2)-MEDIAN(NETWORKDAYS(G20,G20)*MOD(G20,1),Sheet4!$I$2,Sheet4!$I$1)</f>
        <v>0</v>
      </c>
      <c r="J20" s="11">
        <f>IF(OR(H20="",G20=""),0,(H20-G20)*1440)</f>
        <v>0</v>
      </c>
      <c r="K20" s="1"/>
      <c r="L20" s="94"/>
      <c r="M20" s="95"/>
    </row>
    <row r="22" spans="1:13">
      <c r="I22" s="10"/>
      <c r="J22" s="10"/>
    </row>
    <row r="23" spans="1:13">
      <c r="A23" s="25"/>
      <c r="B23" s="26" t="s">
        <v>19</v>
      </c>
      <c r="C23" s="27" t="s">
        <v>20</v>
      </c>
      <c r="D23" s="29" t="s">
        <v>21</v>
      </c>
      <c r="E23" s="29" t="s">
        <v>22</v>
      </c>
      <c r="F23" s="28" t="s">
        <v>23</v>
      </c>
      <c r="G23" s="28" t="s">
        <v>24</v>
      </c>
      <c r="H23" s="27" t="s">
        <v>25</v>
      </c>
      <c r="I23" s="5" t="s">
        <v>26</v>
      </c>
    </row>
    <row r="24" spans="1:13">
      <c r="A24" s="31" t="s">
        <v>27</v>
      </c>
      <c r="B24" s="72"/>
      <c r="C24" s="15"/>
      <c r="D24" s="33"/>
      <c r="E24" s="33"/>
      <c r="F24" s="15"/>
      <c r="G24" s="15"/>
      <c r="H24" s="33"/>
      <c r="I24" s="34"/>
    </row>
    <row r="25" spans="1:13" ht="15" customHeight="1">
      <c r="A25" s="30"/>
      <c r="B25" s="71">
        <f>I4</f>
        <v>0.16666666666424135</v>
      </c>
      <c r="C25" s="10">
        <f>540-TEXT(B25,"[m]")</f>
        <v>300</v>
      </c>
      <c r="D25" s="20">
        <f>B25/(B25+C25)</f>
        <v>5.5524708494472858E-4</v>
      </c>
      <c r="E25" s="20">
        <f>C25/(B25+C25)</f>
        <v>0.9994447529150553</v>
      </c>
      <c r="F25" s="10">
        <f>J4</f>
        <v>239.99999999650754</v>
      </c>
      <c r="G25" s="10">
        <f>1440-F25</f>
        <v>1200.0000000034925</v>
      </c>
      <c r="H25" s="20">
        <f>F25/(F25+G25)</f>
        <v>0.16666666666424135</v>
      </c>
      <c r="I25" s="21">
        <f>G25/(F25+G25)</f>
        <v>0.83333333333575865</v>
      </c>
    </row>
    <row r="26" spans="1:13" ht="15" customHeight="1">
      <c r="A26" s="24"/>
      <c r="B26" s="71">
        <f t="shared" ref="B26:B41" si="0">I5</f>
        <v>0</v>
      </c>
      <c r="C26" s="10">
        <f>540-TEXT(B26,"[m]")</f>
        <v>540</v>
      </c>
      <c r="D26" s="20">
        <f>B26/(B26+C26)</f>
        <v>0</v>
      </c>
      <c r="E26" s="20">
        <f>C26/(B26+C26)</f>
        <v>1</v>
      </c>
      <c r="F26" s="10">
        <f>J5</f>
        <v>0</v>
      </c>
      <c r="G26" s="10">
        <f>1440-F26</f>
        <v>1440</v>
      </c>
      <c r="H26" s="20">
        <f>F26/(F26+G26)</f>
        <v>0</v>
      </c>
      <c r="I26" s="21">
        <f>G26/(F26+G26)</f>
        <v>1</v>
      </c>
    </row>
    <row r="27" spans="1:13" ht="15" customHeight="1">
      <c r="A27" s="24"/>
      <c r="B27" s="71">
        <f t="shared" si="0"/>
        <v>0</v>
      </c>
      <c r="C27" s="10">
        <f>540-TEXT(B27,"[m]")</f>
        <v>540</v>
      </c>
      <c r="D27" s="20">
        <f>B27/(B27+C27)</f>
        <v>0</v>
      </c>
      <c r="E27" s="20">
        <f>C27/(B27+C27)</f>
        <v>1</v>
      </c>
      <c r="F27" s="10">
        <f>J6</f>
        <v>0</v>
      </c>
      <c r="G27" s="10">
        <f>1440-F27</f>
        <v>1440</v>
      </c>
      <c r="H27" s="20">
        <f>F27/(F27+G27)</f>
        <v>0</v>
      </c>
      <c r="I27" s="21">
        <f>G27/(F27+G27)</f>
        <v>1</v>
      </c>
    </row>
    <row r="28" spans="1:13" ht="15" customHeight="1">
      <c r="A28" s="24"/>
      <c r="B28" s="71">
        <f t="shared" si="0"/>
        <v>0</v>
      </c>
      <c r="C28" s="10">
        <f>540-TEXT(B28,"[m]")</f>
        <v>540</v>
      </c>
      <c r="D28" s="20">
        <f>B28/(B28+C28)</f>
        <v>0</v>
      </c>
      <c r="E28" s="20">
        <f>C28/(B28+C28)</f>
        <v>1</v>
      </c>
      <c r="F28" s="10">
        <f>J7</f>
        <v>0</v>
      </c>
      <c r="G28" s="10">
        <f>1440-F28</f>
        <v>1440</v>
      </c>
      <c r="H28" s="20">
        <f>F28/(F28+G28)</f>
        <v>0</v>
      </c>
      <c r="I28" s="21">
        <f>G28/(F28+G28)</f>
        <v>1</v>
      </c>
    </row>
    <row r="29" spans="1:13" ht="15" customHeight="1">
      <c r="A29" s="24"/>
      <c r="B29" s="71">
        <f t="shared" si="0"/>
        <v>0</v>
      </c>
      <c r="C29" s="10">
        <f>540-TEXT(B29,"[m]")</f>
        <v>540</v>
      </c>
      <c r="D29" s="20">
        <f>B29/(B29+C29)</f>
        <v>0</v>
      </c>
      <c r="E29" s="20">
        <f>C29/(B29+C29)</f>
        <v>1</v>
      </c>
      <c r="F29" s="10">
        <f>J8</f>
        <v>0</v>
      </c>
      <c r="G29" s="10">
        <f>1440-F29</f>
        <v>1440</v>
      </c>
      <c r="H29" s="20">
        <f>F29/(F29+G29)</f>
        <v>0</v>
      </c>
      <c r="I29" s="21">
        <f>G29/(F29+G29)</f>
        <v>1</v>
      </c>
    </row>
    <row r="30" spans="1:13">
      <c r="A30" s="31" t="s">
        <v>28</v>
      </c>
      <c r="B30" s="73"/>
      <c r="C30" s="19"/>
      <c r="D30" s="36"/>
      <c r="E30" s="36"/>
      <c r="F30" s="19"/>
      <c r="G30" s="19"/>
      <c r="H30" s="36"/>
      <c r="I30" s="37"/>
    </row>
    <row r="31" spans="1:13" ht="15" customHeight="1">
      <c r="A31" s="24"/>
      <c r="B31" s="71">
        <f t="shared" si="0"/>
        <v>0</v>
      </c>
      <c r="C31" s="10">
        <f>540-TEXT(B31,"[m]")</f>
        <v>540</v>
      </c>
      <c r="D31" s="20">
        <f>B31/(B31+C31)</f>
        <v>0</v>
      </c>
      <c r="E31" s="20">
        <f>C31/(B31+C31)</f>
        <v>1</v>
      </c>
      <c r="F31" s="10">
        <f>J10</f>
        <v>30.00000000349246</v>
      </c>
      <c r="G31" s="10">
        <f>1440-F31</f>
        <v>1409.9999999965075</v>
      </c>
      <c r="H31" s="20">
        <f>F31/(F31+G31)</f>
        <v>2.0833333335758653E-2</v>
      </c>
      <c r="I31" s="21">
        <f>G31/(F31+G31)</f>
        <v>0.97916666666424135</v>
      </c>
    </row>
    <row r="32" spans="1:13" ht="15" customHeight="1">
      <c r="A32" s="24"/>
      <c r="B32" s="71">
        <f t="shared" si="0"/>
        <v>0</v>
      </c>
      <c r="C32" s="10">
        <f>540-TEXT(B32,"[m]")</f>
        <v>540</v>
      </c>
      <c r="D32" s="20">
        <f>B32/(B32+C32)</f>
        <v>0</v>
      </c>
      <c r="E32" s="20">
        <f>C32/(B32+C32)</f>
        <v>1</v>
      </c>
      <c r="F32" s="10">
        <f>J11</f>
        <v>0</v>
      </c>
      <c r="G32" s="10">
        <f>1440-F32</f>
        <v>1440</v>
      </c>
      <c r="H32" s="20">
        <f>F32/(F32+G32)</f>
        <v>0</v>
      </c>
      <c r="I32" s="21">
        <f>G32/(F32+G32)</f>
        <v>1</v>
      </c>
    </row>
    <row r="33" spans="1:9" ht="15" customHeight="1">
      <c r="A33" s="24"/>
      <c r="B33" s="71">
        <f t="shared" si="0"/>
        <v>0</v>
      </c>
      <c r="C33" s="10">
        <f>540-TEXT(B33,"[m]")</f>
        <v>540</v>
      </c>
      <c r="D33" s="20">
        <f>B33/(B33+C33)</f>
        <v>0</v>
      </c>
      <c r="E33" s="20">
        <f>C33/(B33+C33)</f>
        <v>1</v>
      </c>
      <c r="F33" s="10">
        <f>J12</f>
        <v>0</v>
      </c>
      <c r="G33" s="10">
        <f>1440-F33</f>
        <v>1440</v>
      </c>
      <c r="H33" s="20">
        <f>F33/(F33+G33)</f>
        <v>0</v>
      </c>
      <c r="I33" s="21">
        <f>G33/(F33+G33)</f>
        <v>1</v>
      </c>
    </row>
    <row r="34" spans="1:9" ht="15" customHeight="1">
      <c r="A34" s="24"/>
      <c r="B34" s="71">
        <f t="shared" si="0"/>
        <v>0</v>
      </c>
      <c r="C34" s="10">
        <f>540-TEXT(B34,"[m]")</f>
        <v>540</v>
      </c>
      <c r="D34" s="20">
        <f>B34/(B34+C34)</f>
        <v>0</v>
      </c>
      <c r="E34" s="20">
        <f>C34/(B34+C34)</f>
        <v>1</v>
      </c>
      <c r="F34" s="10">
        <f>J13</f>
        <v>0</v>
      </c>
      <c r="G34" s="10">
        <f>1440-F34</f>
        <v>1440</v>
      </c>
      <c r="H34" s="20">
        <f>F34/(F34+G34)</f>
        <v>0</v>
      </c>
      <c r="I34" s="21">
        <f>G34/(F34+G34)</f>
        <v>1</v>
      </c>
    </row>
    <row r="35" spans="1:9" ht="15" customHeight="1">
      <c r="A35" s="24"/>
      <c r="B35" s="71">
        <f t="shared" si="0"/>
        <v>0</v>
      </c>
      <c r="C35" s="10">
        <f>540-TEXT(B35,"[m]")</f>
        <v>540</v>
      </c>
      <c r="D35" s="20">
        <f>B35/(B35+C35)</f>
        <v>0</v>
      </c>
      <c r="E35" s="20">
        <f>C35/(B35+C35)</f>
        <v>1</v>
      </c>
      <c r="F35" s="10">
        <f>J14</f>
        <v>0</v>
      </c>
      <c r="G35" s="10">
        <f>1440-F35</f>
        <v>1440</v>
      </c>
      <c r="H35" s="20">
        <f>F35/(F35+G35)</f>
        <v>0</v>
      </c>
      <c r="I35" s="21">
        <f>G35/(F35+G35)</f>
        <v>1</v>
      </c>
    </row>
    <row r="36" spans="1:9">
      <c r="A36" s="31" t="s">
        <v>29</v>
      </c>
      <c r="B36" s="73"/>
      <c r="C36" s="19"/>
      <c r="D36" s="36"/>
      <c r="E36" s="36"/>
      <c r="F36" s="19"/>
      <c r="G36" s="19"/>
      <c r="H36" s="36"/>
      <c r="I36" s="37"/>
    </row>
    <row r="37" spans="1:9" ht="15" customHeight="1">
      <c r="A37" s="24"/>
      <c r="B37" s="71">
        <f t="shared" si="0"/>
        <v>0</v>
      </c>
      <c r="C37" s="10">
        <f>540-TEXT(B37,"[m]")</f>
        <v>540</v>
      </c>
      <c r="D37" s="20">
        <f>B37/(B37+C37)</f>
        <v>0</v>
      </c>
      <c r="E37" s="20">
        <f>C37/(B37+C37)</f>
        <v>1</v>
      </c>
      <c r="F37" s="10">
        <f>J16</f>
        <v>0</v>
      </c>
      <c r="G37" s="10">
        <f>1440-F37</f>
        <v>1440</v>
      </c>
      <c r="H37" s="20">
        <f>F37/(F37+G37)</f>
        <v>0</v>
      </c>
      <c r="I37" s="21">
        <f>G37/(F37+G37)</f>
        <v>1</v>
      </c>
    </row>
    <row r="38" spans="1:9" ht="15" customHeight="1">
      <c r="A38" s="24"/>
      <c r="B38" s="71">
        <f t="shared" si="0"/>
        <v>0</v>
      </c>
      <c r="C38" s="10">
        <f>540-TEXT(B38,"[m]")</f>
        <v>540</v>
      </c>
      <c r="D38" s="20">
        <f>B38/(B38+C38)</f>
        <v>0</v>
      </c>
      <c r="E38" s="20">
        <f>C38/(B38+C38)</f>
        <v>1</v>
      </c>
      <c r="F38" s="10">
        <f>J17</f>
        <v>0</v>
      </c>
      <c r="G38" s="10">
        <f>1440-F38</f>
        <v>1440</v>
      </c>
      <c r="H38" s="20">
        <f>F38/(F38+G38)</f>
        <v>0</v>
      </c>
      <c r="I38" s="21">
        <f>G38/(F38+G38)</f>
        <v>1</v>
      </c>
    </row>
    <row r="39" spans="1:9" ht="15" customHeight="1">
      <c r="A39" s="24"/>
      <c r="B39" s="71">
        <f t="shared" si="0"/>
        <v>0</v>
      </c>
      <c r="C39" s="10">
        <f>540-TEXT(B39,"[m]")</f>
        <v>540</v>
      </c>
      <c r="D39" s="20">
        <f>B39/(B39+C39)</f>
        <v>0</v>
      </c>
      <c r="E39" s="20">
        <f>C39/(B39+C39)</f>
        <v>1</v>
      </c>
      <c r="F39" s="10">
        <f>J18</f>
        <v>0</v>
      </c>
      <c r="G39" s="10">
        <f>1440-F39</f>
        <v>1440</v>
      </c>
      <c r="H39" s="20">
        <f>F39/(F39+G39)</f>
        <v>0</v>
      </c>
      <c r="I39" s="21">
        <f>G39/(F39+G39)</f>
        <v>1</v>
      </c>
    </row>
    <row r="40" spans="1:9" ht="15" customHeight="1">
      <c r="A40" s="24"/>
      <c r="B40" s="71">
        <f t="shared" si="0"/>
        <v>0</v>
      </c>
      <c r="C40" s="10">
        <f>540-TEXT(B40,"[m]")</f>
        <v>540</v>
      </c>
      <c r="D40" s="20">
        <f>B40/(B40+C40)</f>
        <v>0</v>
      </c>
      <c r="E40" s="20">
        <f>C40/(B40+C40)</f>
        <v>1</v>
      </c>
      <c r="F40" s="10">
        <f>J19</f>
        <v>0</v>
      </c>
      <c r="G40" s="10">
        <f>1440-F40</f>
        <v>1440</v>
      </c>
      <c r="H40" s="20">
        <f>F40/(F40+G40)</f>
        <v>0</v>
      </c>
      <c r="I40" s="21">
        <f>G40/(F40+G40)</f>
        <v>1</v>
      </c>
    </row>
    <row r="41" spans="1:9" ht="15" customHeight="1">
      <c r="A41" s="48"/>
      <c r="B41" s="74">
        <f t="shared" si="0"/>
        <v>0</v>
      </c>
      <c r="C41" s="11">
        <f>540-TEXT(B41,"[m]")</f>
        <v>540</v>
      </c>
      <c r="D41" s="22">
        <f>B41/(B41+C41)</f>
        <v>0</v>
      </c>
      <c r="E41" s="22">
        <f>C41/(B41+C41)</f>
        <v>1</v>
      </c>
      <c r="F41" s="11">
        <f>J20</f>
        <v>0</v>
      </c>
      <c r="G41" s="11">
        <f>1440-F41</f>
        <v>1440</v>
      </c>
      <c r="H41" s="22">
        <f>F41/(F41+G41)</f>
        <v>0</v>
      </c>
      <c r="I41" s="23">
        <f>G41/(F41+G41)</f>
        <v>1</v>
      </c>
    </row>
    <row r="42" spans="1:9">
      <c r="C42" s="10"/>
      <c r="D42" s="10"/>
      <c r="E42" s="10"/>
      <c r="F42" s="10"/>
    </row>
    <row r="44" spans="1:9">
      <c r="I44" s="10"/>
    </row>
    <row r="48" spans="1:9">
      <c r="I48" s="10"/>
    </row>
  </sheetData>
  <mergeCells count="21">
    <mergeCell ref="L11:M11"/>
    <mergeCell ref="A1:J1"/>
    <mergeCell ref="K1:L1"/>
    <mergeCell ref="L2:M2"/>
    <mergeCell ref="L3:M3"/>
    <mergeCell ref="L4:M4"/>
    <mergeCell ref="L5:M5"/>
    <mergeCell ref="L6:M6"/>
    <mergeCell ref="L7:M7"/>
    <mergeCell ref="L8:M8"/>
    <mergeCell ref="L9:M9"/>
    <mergeCell ref="L10:M10"/>
    <mergeCell ref="L18:M18"/>
    <mergeCell ref="L19:M19"/>
    <mergeCell ref="L20:M20"/>
    <mergeCell ref="L12:M12"/>
    <mergeCell ref="L13:M13"/>
    <mergeCell ref="L14:M14"/>
    <mergeCell ref="L15:M15"/>
    <mergeCell ref="L16:M16"/>
    <mergeCell ref="L17:M17"/>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6506FCB0-ABDF-46A0-9F0C-2099A6D8DCF7}">
          <x14:formula1>
            <xm:f>Sheet4!$A$1:$A$15</xm:f>
          </x14:formula1>
          <xm:sqref>C10:C14 C4:C8 C16:C20</xm:sqref>
        </x14:dataValidation>
        <x14:dataValidation type="list" allowBlank="1" showInputMessage="1" showErrorMessage="1" xr:uid="{159BB3B0-8236-44A4-849B-F6898704F363}">
          <x14:formula1>
            <xm:f>Sheet4!$B$1:$B$11</xm:f>
          </x14:formula1>
          <xm:sqref>B4:B8 B10:B14 B16:B20</xm:sqref>
        </x14:dataValidation>
        <x14:dataValidation type="list" allowBlank="1" showInputMessage="1" showErrorMessage="1" xr:uid="{BDF6C816-2038-4542-8835-9C2273DAC926}">
          <x14:formula1>
            <xm:f>Sheet4!$C$1:$C$4</xm:f>
          </x14:formula1>
          <xm:sqref>K4:K8 K10:K14 K16:K20</xm:sqref>
        </x14:dataValidation>
        <x14:dataValidation type="list" allowBlank="1" showInputMessage="1" showErrorMessage="1" xr:uid="{520E11AB-73B9-455C-949B-E926966EA22D}">
          <x14:formula1>
            <xm:f>Sheet4!$D$1:$D$2</xm:f>
          </x14:formula1>
          <xm:sqref>D4:D8 D10:D14 D16:D20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9238D-A20F-446A-800C-93AD748B3034}">
  <dimension ref="A1:M48"/>
  <sheetViews>
    <sheetView zoomScale="80" zoomScaleNormal="80" workbookViewId="0">
      <selection activeCell="L16" sqref="L16:M16"/>
    </sheetView>
  </sheetViews>
  <sheetFormatPr defaultRowHeight="14.45"/>
  <cols>
    <col min="1" max="1" width="14.5703125" customWidth="1"/>
    <col min="2" max="2" width="19.42578125" bestFit="1" customWidth="1"/>
    <col min="3" max="3" width="16.5703125" bestFit="1" customWidth="1"/>
    <col min="4" max="4" width="21.5703125" bestFit="1" customWidth="1"/>
    <col min="5" max="5" width="20.28515625" bestFit="1" customWidth="1"/>
    <col min="6" max="6" width="18.42578125" style="7" bestFit="1" customWidth="1"/>
    <col min="7" max="7" width="17.7109375" style="7" bestFit="1" customWidth="1"/>
    <col min="8" max="8" width="20.5703125" style="10" bestFit="1" customWidth="1"/>
    <col min="9" max="9" width="31" bestFit="1" customWidth="1"/>
    <col min="10" max="10" width="27.28515625" bestFit="1" customWidth="1"/>
    <col min="11" max="11" width="23.5703125" bestFit="1" customWidth="1"/>
    <col min="12" max="13" width="30.140625" customWidth="1"/>
  </cols>
  <sheetData>
    <row r="1" spans="1:13" ht="30.95">
      <c r="A1" s="96" t="s">
        <v>44</v>
      </c>
      <c r="B1" s="97"/>
      <c r="C1" s="97"/>
      <c r="D1" s="97"/>
      <c r="E1" s="97"/>
      <c r="F1" s="97"/>
      <c r="G1" s="97"/>
      <c r="H1" s="97"/>
      <c r="I1" s="97"/>
      <c r="J1" s="97"/>
      <c r="K1" s="98"/>
      <c r="L1" s="99"/>
    </row>
    <row r="2" spans="1:13">
      <c r="A2" s="2"/>
      <c r="B2" s="4" t="s">
        <v>45</v>
      </c>
      <c r="C2" s="4" t="s">
        <v>40</v>
      </c>
      <c r="D2" s="4" t="s">
        <v>46</v>
      </c>
      <c r="E2" s="4" t="s">
        <v>47</v>
      </c>
      <c r="F2" s="4" t="s">
        <v>48</v>
      </c>
      <c r="G2" s="6" t="s">
        <v>49</v>
      </c>
      <c r="H2" s="6" t="s">
        <v>50</v>
      </c>
      <c r="I2" s="9" t="s">
        <v>56</v>
      </c>
      <c r="J2" s="9" t="s">
        <v>51</v>
      </c>
      <c r="K2" s="29" t="s">
        <v>52</v>
      </c>
      <c r="L2" s="101" t="s">
        <v>53</v>
      </c>
      <c r="M2" s="102"/>
    </row>
    <row r="3" spans="1:13" ht="16.5" customHeight="1">
      <c r="A3" s="12" t="s">
        <v>27</v>
      </c>
      <c r="B3" s="13"/>
      <c r="C3" s="13"/>
      <c r="D3" s="13"/>
      <c r="E3" s="13"/>
      <c r="F3" s="13"/>
      <c r="G3" s="14"/>
      <c r="H3" s="14"/>
      <c r="I3" s="68"/>
      <c r="J3" s="15"/>
      <c r="K3" s="13"/>
      <c r="L3" s="103"/>
      <c r="M3" s="104"/>
    </row>
    <row r="4" spans="1:13" ht="27.75" customHeight="1">
      <c r="A4" s="2"/>
      <c r="B4" t="s">
        <v>61</v>
      </c>
      <c r="D4" t="s">
        <v>54</v>
      </c>
      <c r="F4"/>
      <c r="G4" s="7">
        <v>44770.791666666664</v>
      </c>
      <c r="H4" s="7">
        <v>44770.875</v>
      </c>
      <c r="I4" s="67">
        <f>(NETWORKDAYS(G4,H4)-1)*(Sheet4!$I$2-Sheet4!$I$1)+IF(NETWORKDAYS(H4,H4),MEDIAN(MOD(H4,1),Sheet4!$I$2,Sheet4!$I$1),Sheet4!$I$2)-MEDIAN(NETWORKDAYS(G4,G4)*MOD(G4,1),Sheet4!$I$2,Sheet4!$I$1)</f>
        <v>0</v>
      </c>
      <c r="J4" s="10">
        <f>IF(OR(H4="",G4=""),0,(H4-G4)*1440)</f>
        <v>120.00000000349246</v>
      </c>
      <c r="L4" s="92" t="s">
        <v>67</v>
      </c>
      <c r="M4" s="93"/>
    </row>
    <row r="5" spans="1:13" ht="27.75" customHeight="1">
      <c r="A5" s="2"/>
      <c r="F5"/>
      <c r="H5" s="7"/>
      <c r="I5" s="67">
        <f>(NETWORKDAYS(G5,H5)-1)*(Sheet4!$I$2-Sheet4!$I$1)+IF(NETWORKDAYS(H5,H5),MEDIAN(MOD(H5,1),Sheet4!$I$2,Sheet4!$I$1),Sheet4!$I$2)-MEDIAN(NETWORKDAYS(G5,G5)*MOD(G5,1),Sheet4!$I$2,Sheet4!$I$1)</f>
        <v>0</v>
      </c>
      <c r="J5" s="10">
        <f>IF(OR(H5="",G5=""),0,(H5-G5)*1440)</f>
        <v>0</v>
      </c>
      <c r="L5" s="92"/>
      <c r="M5" s="93"/>
    </row>
    <row r="6" spans="1:13" ht="27.75" customHeight="1">
      <c r="A6" s="2"/>
      <c r="F6"/>
      <c r="H6" s="7"/>
      <c r="I6" s="67">
        <f>(NETWORKDAYS(G6,H6)-1)*(Sheet4!$I$2-Sheet4!$I$1)+IF(NETWORKDAYS(H6,H6),MEDIAN(MOD(H6,1),Sheet4!$I$2,Sheet4!$I$1),Sheet4!$I$2)-MEDIAN(NETWORKDAYS(G6,G6)*MOD(G6,1),Sheet4!$I$2,Sheet4!$I$1)</f>
        <v>0</v>
      </c>
      <c r="J6" s="10">
        <f>IF(OR(H6="",G6=""),0,(H6-G6)*1440)</f>
        <v>0</v>
      </c>
      <c r="L6" s="92"/>
      <c r="M6" s="93"/>
    </row>
    <row r="7" spans="1:13" ht="27.75" customHeight="1">
      <c r="A7" s="2"/>
      <c r="F7"/>
      <c r="H7" s="7"/>
      <c r="I7" s="67">
        <f>(NETWORKDAYS(G7,H7)-1)*(Sheet4!$I$2-Sheet4!$I$1)+IF(NETWORKDAYS(H7,H7),MEDIAN(MOD(H7,1),Sheet4!$I$2,Sheet4!$I$1),Sheet4!$I$2)-MEDIAN(NETWORKDAYS(G7,G7)*MOD(G7,1),Sheet4!$I$2,Sheet4!$I$1)</f>
        <v>0</v>
      </c>
      <c r="J7" s="10">
        <f>IF(OR(H7="",G7=""),0,(H7-G7)*1440)</f>
        <v>0</v>
      </c>
      <c r="L7" s="92"/>
      <c r="M7" s="93"/>
    </row>
    <row r="8" spans="1:13" ht="27.75" customHeight="1">
      <c r="A8" s="2"/>
      <c r="F8"/>
      <c r="H8" s="7"/>
      <c r="I8" s="67">
        <f>(NETWORKDAYS(G8,H8)-1)*(Sheet4!$I$2-Sheet4!$I$1)+IF(NETWORKDAYS(H8,H8),MEDIAN(MOD(H8,1),Sheet4!$I$2,Sheet4!$I$1),Sheet4!$I$2)-MEDIAN(NETWORKDAYS(G8,G8)*MOD(G8,1),Sheet4!$I$2,Sheet4!$I$1)</f>
        <v>0</v>
      </c>
      <c r="J8" s="10">
        <f>IF(OR(H8="",G8=""),0,(H8-G8)*1440)</f>
        <v>0</v>
      </c>
      <c r="L8" s="92"/>
      <c r="M8" s="93"/>
    </row>
    <row r="9" spans="1:13" ht="16.5" customHeight="1">
      <c r="A9" s="16" t="s">
        <v>28</v>
      </c>
      <c r="B9" s="17"/>
      <c r="C9" s="17"/>
      <c r="D9" s="17"/>
      <c r="E9" s="17"/>
      <c r="F9" s="17"/>
      <c r="G9" s="18"/>
      <c r="H9" s="18"/>
      <c r="I9" s="69"/>
      <c r="J9" s="19"/>
      <c r="K9" s="17"/>
      <c r="L9" s="103"/>
      <c r="M9" s="104"/>
    </row>
    <row r="10" spans="1:13" ht="27.75" customHeight="1">
      <c r="A10" s="2"/>
      <c r="B10" t="s">
        <v>59</v>
      </c>
      <c r="C10" t="s">
        <v>68</v>
      </c>
      <c r="D10" t="s">
        <v>54</v>
      </c>
      <c r="F10"/>
      <c r="G10" s="7">
        <v>44770.791666666664</v>
      </c>
      <c r="H10" s="7">
        <v>44770.875</v>
      </c>
      <c r="I10" s="67">
        <f>(NETWORKDAYS(G10,H10)-1)*(Sheet4!$I$2-Sheet4!$I$1)+IF(NETWORKDAYS(H10,H10),MEDIAN(MOD(H10,1),Sheet4!$I$2,Sheet4!$I$1),Sheet4!$I$2)-MEDIAN(NETWORKDAYS(G10,G10)*MOD(G10,1),Sheet4!$I$2,Sheet4!$I$1)</f>
        <v>0</v>
      </c>
      <c r="J10" s="10">
        <f>IF(OR(H10="",G10=""),0,(H10-G10)*1440)</f>
        <v>120.00000000349246</v>
      </c>
      <c r="L10" s="92" t="s">
        <v>69</v>
      </c>
      <c r="M10" s="93"/>
    </row>
    <row r="11" spans="1:13" ht="27.75" customHeight="1">
      <c r="A11" s="2"/>
      <c r="F11"/>
      <c r="H11" s="7"/>
      <c r="I11" s="67">
        <f>(NETWORKDAYS(G11,H11)-1)*(Sheet4!$I$2-Sheet4!$I$1)+IF(NETWORKDAYS(H11,H11),MEDIAN(MOD(H11,1),Sheet4!$I$2,Sheet4!$I$1),Sheet4!$I$2)-MEDIAN(NETWORKDAYS(G11,G11)*MOD(G11,1),Sheet4!$I$2,Sheet4!$I$1)</f>
        <v>0</v>
      </c>
      <c r="J11" s="10">
        <f>IF(OR(H11="",G11=""),0,(H11-G11)*1440)</f>
        <v>0</v>
      </c>
      <c r="L11" s="92"/>
      <c r="M11" s="93"/>
    </row>
    <row r="12" spans="1:13" ht="27.75" customHeight="1">
      <c r="A12" s="2"/>
      <c r="F12"/>
      <c r="H12" s="7"/>
      <c r="I12" s="67">
        <f>(NETWORKDAYS(G12,H12)-1)*(Sheet4!$I$2-Sheet4!$I$1)+IF(NETWORKDAYS(H12,H12),MEDIAN(MOD(H12,1),Sheet4!$I$2,Sheet4!$I$1),Sheet4!$I$2)-MEDIAN(NETWORKDAYS(G12,G12)*MOD(G12,1),Sheet4!$I$2,Sheet4!$I$1)</f>
        <v>0</v>
      </c>
      <c r="J12" s="10">
        <f>IF(OR(H12="",G12=""),0,(H12-G12)*1440)</f>
        <v>0</v>
      </c>
      <c r="L12" s="92"/>
      <c r="M12" s="93"/>
    </row>
    <row r="13" spans="1:13" ht="27.75" customHeight="1">
      <c r="A13" s="2"/>
      <c r="F13"/>
      <c r="H13" s="7"/>
      <c r="I13" s="67">
        <f>(NETWORKDAYS(G13,H13)-1)*(Sheet4!$I$2-Sheet4!$I$1)+IF(NETWORKDAYS(H13,H13),MEDIAN(MOD(H13,1),Sheet4!$I$2,Sheet4!$I$1),Sheet4!$I$2)-MEDIAN(NETWORKDAYS(G13,G13)*MOD(G13,1),Sheet4!$I$2,Sheet4!$I$1)</f>
        <v>0</v>
      </c>
      <c r="J13" s="10">
        <f>IF(OR(H13="",G13=""),0,(H13-G13)*1440)</f>
        <v>0</v>
      </c>
      <c r="L13" s="92"/>
      <c r="M13" s="93"/>
    </row>
    <row r="14" spans="1:13" ht="27.75" customHeight="1">
      <c r="A14" s="2"/>
      <c r="F14"/>
      <c r="H14" s="7"/>
      <c r="I14" s="67">
        <f>(NETWORKDAYS(G14,H14)-1)*(Sheet4!$I$2-Sheet4!$I$1)+IF(NETWORKDAYS(H14,H14),MEDIAN(MOD(H14,1),Sheet4!$I$2,Sheet4!$I$1),Sheet4!$I$2)-MEDIAN(NETWORKDAYS(G14,G14)*MOD(G14,1),Sheet4!$I$2,Sheet4!$I$1)</f>
        <v>0</v>
      </c>
      <c r="J14" s="10">
        <f>IF(OR(H14="",G14=""),0,(H14-G14)*1440)</f>
        <v>0</v>
      </c>
      <c r="L14" s="92"/>
      <c r="M14" s="93"/>
    </row>
    <row r="15" spans="1:13" ht="16.5" customHeight="1">
      <c r="A15" s="16" t="s">
        <v>29</v>
      </c>
      <c r="B15" s="17"/>
      <c r="C15" s="17"/>
      <c r="D15" s="17"/>
      <c r="E15" s="17"/>
      <c r="F15" s="17"/>
      <c r="G15" s="18"/>
      <c r="H15" s="18"/>
      <c r="I15" s="69"/>
      <c r="J15" s="19"/>
      <c r="K15" s="17"/>
      <c r="L15" s="103"/>
      <c r="M15" s="104"/>
    </row>
    <row r="16" spans="1:13" ht="27.75" customHeight="1">
      <c r="A16" s="2"/>
      <c r="B16" t="s">
        <v>59</v>
      </c>
      <c r="D16" t="s">
        <v>54</v>
      </c>
      <c r="F16"/>
      <c r="G16" s="7">
        <v>44770.791666666664</v>
      </c>
      <c r="H16" s="7">
        <v>44770.916666666664</v>
      </c>
      <c r="I16" s="67">
        <f>(NETWORKDAYS(G16,H16)-1)*(Sheet4!$I$2-Sheet4!$I$1)+IF(NETWORKDAYS(H16,H16),MEDIAN(MOD(H16,1),Sheet4!$I$2,Sheet4!$I$1),Sheet4!$I$2)-MEDIAN(NETWORKDAYS(G16,G16)*MOD(G16,1),Sheet4!$I$2,Sheet4!$I$1)</f>
        <v>0</v>
      </c>
      <c r="J16" s="10">
        <f>IF(OR(H16="",G16=""),0,(H16-G16)*1440)</f>
        <v>180</v>
      </c>
      <c r="L16" s="92" t="s">
        <v>70</v>
      </c>
      <c r="M16" s="93"/>
    </row>
    <row r="17" spans="1:13" ht="27.75" customHeight="1">
      <c r="A17" s="2"/>
      <c r="F17"/>
      <c r="H17" s="7"/>
      <c r="I17" s="67">
        <f>(NETWORKDAYS(G17,H17)-1)*(Sheet4!$I$2-Sheet4!$I$1)+IF(NETWORKDAYS(H17,H17),MEDIAN(MOD(H17,1),Sheet4!$I$2,Sheet4!$I$1),Sheet4!$I$2)-MEDIAN(NETWORKDAYS(G17,G17)*MOD(G17,1),Sheet4!$I$2,Sheet4!$I$1)</f>
        <v>0</v>
      </c>
      <c r="J17" s="10">
        <f>IF(OR(H17="",G17=""),0,(H17-G17)*1440)</f>
        <v>0</v>
      </c>
      <c r="L17" s="92"/>
      <c r="M17" s="93"/>
    </row>
    <row r="18" spans="1:13" ht="27.75" customHeight="1">
      <c r="A18" s="2"/>
      <c r="F18"/>
      <c r="H18" s="7"/>
      <c r="I18" s="67">
        <f>(NETWORKDAYS(G18,H18)-1)*(Sheet4!$I$2-Sheet4!$I$1)+IF(NETWORKDAYS(H18,H18),MEDIAN(MOD(H18,1),Sheet4!$I$2,Sheet4!$I$1),Sheet4!$I$2)-MEDIAN(NETWORKDAYS(G18,G18)*MOD(G18,1),Sheet4!$I$2,Sheet4!$I$1)</f>
        <v>0</v>
      </c>
      <c r="J18" s="10">
        <f>IF(OR(H18="",G18=""),0,(H18-G18)*1440)</f>
        <v>0</v>
      </c>
      <c r="L18" s="92"/>
      <c r="M18" s="93"/>
    </row>
    <row r="19" spans="1:13" ht="27.75" customHeight="1">
      <c r="A19" s="2"/>
      <c r="F19"/>
      <c r="H19" s="7"/>
      <c r="I19" s="67">
        <f>(NETWORKDAYS(G19,H19)-1)*(Sheet4!$I$2-Sheet4!$I$1)+IF(NETWORKDAYS(H19,H19),MEDIAN(MOD(H19,1),Sheet4!$I$2,Sheet4!$I$1),Sheet4!$I$2)-MEDIAN(NETWORKDAYS(G19,G19)*MOD(G19,1),Sheet4!$I$2,Sheet4!$I$1)</f>
        <v>0</v>
      </c>
      <c r="J19" s="10">
        <f>IF(OR(H19="",G19=""),0,(H19-G19)*1440)</f>
        <v>0</v>
      </c>
      <c r="L19" s="92"/>
      <c r="M19" s="93"/>
    </row>
    <row r="20" spans="1:13" ht="27.75" customHeight="1">
      <c r="A20" s="3"/>
      <c r="B20" s="1"/>
      <c r="C20" s="1"/>
      <c r="D20" s="1"/>
      <c r="E20" s="1"/>
      <c r="F20" s="1"/>
      <c r="G20" s="8"/>
      <c r="H20" s="8"/>
      <c r="I20" s="70">
        <f>(NETWORKDAYS(G20,H20)-1)*(Sheet4!$I$2-Sheet4!$I$1)+IF(NETWORKDAYS(H20,H20),MEDIAN(MOD(H20,1),Sheet4!$I$2,Sheet4!$I$1),Sheet4!$I$2)-MEDIAN(NETWORKDAYS(G20,G20)*MOD(G20,1),Sheet4!$I$2,Sheet4!$I$1)</f>
        <v>0</v>
      </c>
      <c r="J20" s="11">
        <f>IF(OR(H20="",G20=""),0,(H20-G20)*1440)</f>
        <v>0</v>
      </c>
      <c r="K20" s="1"/>
      <c r="L20" s="94"/>
      <c r="M20" s="95"/>
    </row>
    <row r="22" spans="1:13">
      <c r="I22" s="10"/>
      <c r="J22" s="10"/>
    </row>
    <row r="23" spans="1:13">
      <c r="A23" s="25"/>
      <c r="B23" s="26" t="s">
        <v>19</v>
      </c>
      <c r="C23" s="27" t="s">
        <v>20</v>
      </c>
      <c r="D23" s="29" t="s">
        <v>21</v>
      </c>
      <c r="E23" s="29" t="s">
        <v>22</v>
      </c>
      <c r="F23" s="28" t="s">
        <v>23</v>
      </c>
      <c r="G23" s="28" t="s">
        <v>24</v>
      </c>
      <c r="H23" s="27" t="s">
        <v>25</v>
      </c>
      <c r="I23" s="5" t="s">
        <v>26</v>
      </c>
    </row>
    <row r="24" spans="1:13">
      <c r="A24" s="31" t="s">
        <v>27</v>
      </c>
      <c r="B24" s="72"/>
      <c r="C24" s="15"/>
      <c r="D24" s="33"/>
      <c r="E24" s="33"/>
      <c r="F24" s="15"/>
      <c r="G24" s="15"/>
      <c r="H24" s="33"/>
      <c r="I24" s="34"/>
    </row>
    <row r="25" spans="1:13" ht="15" customHeight="1">
      <c r="A25" s="30"/>
      <c r="B25" s="71">
        <f>I4</f>
        <v>0</v>
      </c>
      <c r="C25" s="10">
        <f>540-TEXT(B25,"[m]")</f>
        <v>540</v>
      </c>
      <c r="D25" s="20">
        <f>B25/(B25+C25)</f>
        <v>0</v>
      </c>
      <c r="E25" s="20">
        <f>C25/(B25+C25)</f>
        <v>1</v>
      </c>
      <c r="F25" s="10">
        <f>J4</f>
        <v>120.00000000349246</v>
      </c>
      <c r="G25" s="10">
        <f>1440-F25</f>
        <v>1319.9999999965075</v>
      </c>
      <c r="H25" s="20">
        <f>F25/(F25+G25)</f>
        <v>8.3333333335758653E-2</v>
      </c>
      <c r="I25" s="21">
        <f>G25/(F25+G25)</f>
        <v>0.91666666666424135</v>
      </c>
    </row>
    <row r="26" spans="1:13" ht="15" customHeight="1">
      <c r="A26" s="24"/>
      <c r="B26" s="71">
        <f t="shared" ref="B26:B41" si="0">I5</f>
        <v>0</v>
      </c>
      <c r="C26" s="10">
        <f>540-TEXT(B26,"[m]")</f>
        <v>540</v>
      </c>
      <c r="D26" s="20">
        <f>B26/(B26+C26)</f>
        <v>0</v>
      </c>
      <c r="E26" s="20">
        <f>C26/(B26+C26)</f>
        <v>1</v>
      </c>
      <c r="F26" s="10">
        <f>J5</f>
        <v>0</v>
      </c>
      <c r="G26" s="10">
        <f>1440-F26</f>
        <v>1440</v>
      </c>
      <c r="H26" s="20">
        <f>F26/(F26+G26)</f>
        <v>0</v>
      </c>
      <c r="I26" s="21">
        <f>G26/(F26+G26)</f>
        <v>1</v>
      </c>
    </row>
    <row r="27" spans="1:13" ht="15" customHeight="1">
      <c r="A27" s="24"/>
      <c r="B27" s="71">
        <f t="shared" si="0"/>
        <v>0</v>
      </c>
      <c r="C27" s="10">
        <f>540-TEXT(B27,"[m]")</f>
        <v>540</v>
      </c>
      <c r="D27" s="20">
        <f>B27/(B27+C27)</f>
        <v>0</v>
      </c>
      <c r="E27" s="20">
        <f>C27/(B27+C27)</f>
        <v>1</v>
      </c>
      <c r="F27" s="10">
        <f>J6</f>
        <v>0</v>
      </c>
      <c r="G27" s="10">
        <f>1440-F27</f>
        <v>1440</v>
      </c>
      <c r="H27" s="20">
        <f>F27/(F27+G27)</f>
        <v>0</v>
      </c>
      <c r="I27" s="21">
        <f>G27/(F27+G27)</f>
        <v>1</v>
      </c>
    </row>
    <row r="28" spans="1:13" ht="15" customHeight="1">
      <c r="A28" s="24"/>
      <c r="B28" s="71">
        <f t="shared" si="0"/>
        <v>0</v>
      </c>
      <c r="C28" s="10">
        <f>540-TEXT(B28,"[m]")</f>
        <v>540</v>
      </c>
      <c r="D28" s="20">
        <f>B28/(B28+C28)</f>
        <v>0</v>
      </c>
      <c r="E28" s="20">
        <f>C28/(B28+C28)</f>
        <v>1</v>
      </c>
      <c r="F28" s="10">
        <f>J7</f>
        <v>0</v>
      </c>
      <c r="G28" s="10">
        <f>1440-F28</f>
        <v>1440</v>
      </c>
      <c r="H28" s="20">
        <f>F28/(F28+G28)</f>
        <v>0</v>
      </c>
      <c r="I28" s="21">
        <f>G28/(F28+G28)</f>
        <v>1</v>
      </c>
    </row>
    <row r="29" spans="1:13" ht="15" customHeight="1">
      <c r="A29" s="24"/>
      <c r="B29" s="71">
        <f t="shared" si="0"/>
        <v>0</v>
      </c>
      <c r="C29" s="10">
        <f>540-TEXT(B29,"[m]")</f>
        <v>540</v>
      </c>
      <c r="D29" s="20">
        <f>B29/(B29+C29)</f>
        <v>0</v>
      </c>
      <c r="E29" s="20">
        <f>C29/(B29+C29)</f>
        <v>1</v>
      </c>
      <c r="F29" s="10">
        <f>J8</f>
        <v>0</v>
      </c>
      <c r="G29" s="10">
        <f>1440-F29</f>
        <v>1440</v>
      </c>
      <c r="H29" s="20">
        <f>F29/(F29+G29)</f>
        <v>0</v>
      </c>
      <c r="I29" s="21">
        <f>G29/(F29+G29)</f>
        <v>1</v>
      </c>
    </row>
    <row r="30" spans="1:13">
      <c r="A30" s="31" t="s">
        <v>28</v>
      </c>
      <c r="B30" s="73"/>
      <c r="C30" s="19"/>
      <c r="D30" s="36"/>
      <c r="E30" s="36"/>
      <c r="F30" s="19"/>
      <c r="G30" s="19"/>
      <c r="H30" s="36"/>
      <c r="I30" s="37"/>
    </row>
    <row r="31" spans="1:13" ht="15" customHeight="1">
      <c r="A31" s="24"/>
      <c r="B31" s="71">
        <f t="shared" si="0"/>
        <v>0</v>
      </c>
      <c r="C31" s="10">
        <f>540-TEXT(B31,"[m]")</f>
        <v>540</v>
      </c>
      <c r="D31" s="20">
        <f>B31/(B31+C31)</f>
        <v>0</v>
      </c>
      <c r="E31" s="20">
        <f>C31/(B31+C31)</f>
        <v>1</v>
      </c>
      <c r="F31" s="10">
        <f>J10</f>
        <v>120.00000000349246</v>
      </c>
      <c r="G31" s="10">
        <f>1440-F31</f>
        <v>1319.9999999965075</v>
      </c>
      <c r="H31" s="20">
        <f>F31/(F31+G31)</f>
        <v>8.3333333335758653E-2</v>
      </c>
      <c r="I31" s="21">
        <f>G31/(F31+G31)</f>
        <v>0.91666666666424135</v>
      </c>
    </row>
    <row r="32" spans="1:13" ht="15" customHeight="1">
      <c r="A32" s="24"/>
      <c r="B32" s="71">
        <f t="shared" si="0"/>
        <v>0</v>
      </c>
      <c r="C32" s="10">
        <f>540-TEXT(B32,"[m]")</f>
        <v>540</v>
      </c>
      <c r="D32" s="20">
        <f>B32/(B32+C32)</f>
        <v>0</v>
      </c>
      <c r="E32" s="20">
        <f>C32/(B32+C32)</f>
        <v>1</v>
      </c>
      <c r="F32" s="10">
        <f>J11</f>
        <v>0</v>
      </c>
      <c r="G32" s="10">
        <f>1440-F32</f>
        <v>1440</v>
      </c>
      <c r="H32" s="20">
        <f>F32/(F32+G32)</f>
        <v>0</v>
      </c>
      <c r="I32" s="21">
        <f>G32/(F32+G32)</f>
        <v>1</v>
      </c>
    </row>
    <row r="33" spans="1:9" ht="15" customHeight="1">
      <c r="A33" s="24"/>
      <c r="B33" s="71">
        <f t="shared" si="0"/>
        <v>0</v>
      </c>
      <c r="C33" s="10">
        <f>540-TEXT(B33,"[m]")</f>
        <v>540</v>
      </c>
      <c r="D33" s="20">
        <f>B33/(B33+C33)</f>
        <v>0</v>
      </c>
      <c r="E33" s="20">
        <f>C33/(B33+C33)</f>
        <v>1</v>
      </c>
      <c r="F33" s="10">
        <f>J12</f>
        <v>0</v>
      </c>
      <c r="G33" s="10">
        <f>1440-F33</f>
        <v>1440</v>
      </c>
      <c r="H33" s="20">
        <f>F33/(F33+G33)</f>
        <v>0</v>
      </c>
      <c r="I33" s="21">
        <f>G33/(F33+G33)</f>
        <v>1</v>
      </c>
    </row>
    <row r="34" spans="1:9" ht="15" customHeight="1">
      <c r="A34" s="24"/>
      <c r="B34" s="71">
        <f t="shared" si="0"/>
        <v>0</v>
      </c>
      <c r="C34" s="10">
        <f>540-TEXT(B34,"[m]")</f>
        <v>540</v>
      </c>
      <c r="D34" s="20">
        <f>B34/(B34+C34)</f>
        <v>0</v>
      </c>
      <c r="E34" s="20">
        <f>C34/(B34+C34)</f>
        <v>1</v>
      </c>
      <c r="F34" s="10">
        <f>J13</f>
        <v>0</v>
      </c>
      <c r="G34" s="10">
        <f>1440-F34</f>
        <v>1440</v>
      </c>
      <c r="H34" s="20">
        <f>F34/(F34+G34)</f>
        <v>0</v>
      </c>
      <c r="I34" s="21">
        <f>G34/(F34+G34)</f>
        <v>1</v>
      </c>
    </row>
    <row r="35" spans="1:9" ht="15" customHeight="1">
      <c r="A35" s="24"/>
      <c r="B35" s="71">
        <f t="shared" si="0"/>
        <v>0</v>
      </c>
      <c r="C35" s="10">
        <f>540-TEXT(B35,"[m]")</f>
        <v>540</v>
      </c>
      <c r="D35" s="20">
        <f>B35/(B35+C35)</f>
        <v>0</v>
      </c>
      <c r="E35" s="20">
        <f>C35/(B35+C35)</f>
        <v>1</v>
      </c>
      <c r="F35" s="10">
        <f>J14</f>
        <v>0</v>
      </c>
      <c r="G35" s="10">
        <f>1440-F35</f>
        <v>1440</v>
      </c>
      <c r="H35" s="20">
        <f>F35/(F35+G35)</f>
        <v>0</v>
      </c>
      <c r="I35" s="21">
        <f>G35/(F35+G35)</f>
        <v>1</v>
      </c>
    </row>
    <row r="36" spans="1:9">
      <c r="A36" s="31" t="s">
        <v>29</v>
      </c>
      <c r="B36" s="73"/>
      <c r="C36" s="19"/>
      <c r="D36" s="36"/>
      <c r="E36" s="36"/>
      <c r="F36" s="19"/>
      <c r="G36" s="19"/>
      <c r="H36" s="36"/>
      <c r="I36" s="37"/>
    </row>
    <row r="37" spans="1:9" ht="15" customHeight="1">
      <c r="A37" s="24"/>
      <c r="B37" s="71">
        <f t="shared" si="0"/>
        <v>0</v>
      </c>
      <c r="C37" s="10">
        <f>540-TEXT(B37,"[m]")</f>
        <v>540</v>
      </c>
      <c r="D37" s="20">
        <f>B37/(B37+C37)</f>
        <v>0</v>
      </c>
      <c r="E37" s="20">
        <f>C37/(B37+C37)</f>
        <v>1</v>
      </c>
      <c r="F37" s="10">
        <f>J16</f>
        <v>180</v>
      </c>
      <c r="G37" s="10">
        <f>1440-F37</f>
        <v>1260</v>
      </c>
      <c r="H37" s="20">
        <f>F37/(F37+G37)</f>
        <v>0.125</v>
      </c>
      <c r="I37" s="21">
        <f>G37/(F37+G37)</f>
        <v>0.875</v>
      </c>
    </row>
    <row r="38" spans="1:9" ht="15" customHeight="1">
      <c r="A38" s="24"/>
      <c r="B38" s="71">
        <f t="shared" si="0"/>
        <v>0</v>
      </c>
      <c r="C38" s="10">
        <f>540-TEXT(B38,"[m]")</f>
        <v>540</v>
      </c>
      <c r="D38" s="20">
        <f>B38/(B38+C38)</f>
        <v>0</v>
      </c>
      <c r="E38" s="20">
        <f>C38/(B38+C38)</f>
        <v>1</v>
      </c>
      <c r="F38" s="10">
        <f>J17</f>
        <v>0</v>
      </c>
      <c r="G38" s="10">
        <f>1440-F38</f>
        <v>1440</v>
      </c>
      <c r="H38" s="20">
        <f>F38/(F38+G38)</f>
        <v>0</v>
      </c>
      <c r="I38" s="21">
        <f>G38/(F38+G38)</f>
        <v>1</v>
      </c>
    </row>
    <row r="39" spans="1:9" ht="15" customHeight="1">
      <c r="A39" s="24"/>
      <c r="B39" s="71">
        <f t="shared" si="0"/>
        <v>0</v>
      </c>
      <c r="C39" s="10">
        <f>540-TEXT(B39,"[m]")</f>
        <v>540</v>
      </c>
      <c r="D39" s="20">
        <f>B39/(B39+C39)</f>
        <v>0</v>
      </c>
      <c r="E39" s="20">
        <f>C39/(B39+C39)</f>
        <v>1</v>
      </c>
      <c r="F39" s="10">
        <f>J18</f>
        <v>0</v>
      </c>
      <c r="G39" s="10">
        <f>1440-F39</f>
        <v>1440</v>
      </c>
      <c r="H39" s="20">
        <f>F39/(F39+G39)</f>
        <v>0</v>
      </c>
      <c r="I39" s="21">
        <f>G39/(F39+G39)</f>
        <v>1</v>
      </c>
    </row>
    <row r="40" spans="1:9" ht="15" customHeight="1">
      <c r="A40" s="24"/>
      <c r="B40" s="71">
        <f t="shared" si="0"/>
        <v>0</v>
      </c>
      <c r="C40" s="10">
        <f>540-TEXT(B40,"[m]")</f>
        <v>540</v>
      </c>
      <c r="D40" s="20">
        <f>B40/(B40+C40)</f>
        <v>0</v>
      </c>
      <c r="E40" s="20">
        <f>C40/(B40+C40)</f>
        <v>1</v>
      </c>
      <c r="F40" s="10">
        <f>J19</f>
        <v>0</v>
      </c>
      <c r="G40" s="10">
        <f>1440-F40</f>
        <v>1440</v>
      </c>
      <c r="H40" s="20">
        <f>F40/(F40+G40)</f>
        <v>0</v>
      </c>
      <c r="I40" s="21">
        <f>G40/(F40+G40)</f>
        <v>1</v>
      </c>
    </row>
    <row r="41" spans="1:9" ht="15" customHeight="1">
      <c r="A41" s="48"/>
      <c r="B41" s="74">
        <f t="shared" si="0"/>
        <v>0</v>
      </c>
      <c r="C41" s="11">
        <f>540-TEXT(B41,"[m]")</f>
        <v>540</v>
      </c>
      <c r="D41" s="22">
        <f>B41/(B41+C41)</f>
        <v>0</v>
      </c>
      <c r="E41" s="22">
        <f>C41/(B41+C41)</f>
        <v>1</v>
      </c>
      <c r="F41" s="11">
        <f>J20</f>
        <v>0</v>
      </c>
      <c r="G41" s="11">
        <f>1440-F41</f>
        <v>1440</v>
      </c>
      <c r="H41" s="22">
        <f>F41/(F41+G41)</f>
        <v>0</v>
      </c>
      <c r="I41" s="23">
        <f>G41/(F41+G41)</f>
        <v>1</v>
      </c>
    </row>
    <row r="42" spans="1:9">
      <c r="C42" s="10"/>
      <c r="D42" s="10"/>
      <c r="E42" s="10"/>
      <c r="F42" s="10"/>
    </row>
    <row r="44" spans="1:9">
      <c r="I44" s="10"/>
    </row>
    <row r="48" spans="1:9">
      <c r="I48" s="10"/>
    </row>
  </sheetData>
  <mergeCells count="21">
    <mergeCell ref="L11:M11"/>
    <mergeCell ref="A1:J1"/>
    <mergeCell ref="K1:L1"/>
    <mergeCell ref="L2:M2"/>
    <mergeCell ref="L3:M3"/>
    <mergeCell ref="L4:M4"/>
    <mergeCell ref="L5:M5"/>
    <mergeCell ref="L6:M6"/>
    <mergeCell ref="L7:M7"/>
    <mergeCell ref="L8:M8"/>
    <mergeCell ref="L9:M9"/>
    <mergeCell ref="L10:M10"/>
    <mergeCell ref="L18:M18"/>
    <mergeCell ref="L19:M19"/>
    <mergeCell ref="L20:M20"/>
    <mergeCell ref="L12:M12"/>
    <mergeCell ref="L13:M13"/>
    <mergeCell ref="L14:M14"/>
    <mergeCell ref="L15:M15"/>
    <mergeCell ref="L16:M16"/>
    <mergeCell ref="L17:M17"/>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0DA71A28-85BB-44C5-B06B-6BED13C34D62}">
          <x14:formula1>
            <xm:f>Sheet4!$D$1:$D$2</xm:f>
          </x14:formula1>
          <xm:sqref>D4:D8 D10:D14 D16:D20</xm:sqref>
        </x14:dataValidation>
        <x14:dataValidation type="list" allowBlank="1" showInputMessage="1" showErrorMessage="1" xr:uid="{BBAD5DF7-BC62-4C63-90D9-8305527AD86B}">
          <x14:formula1>
            <xm:f>Sheet4!$C$1:$C$4</xm:f>
          </x14:formula1>
          <xm:sqref>K4:K8 K10:K14 K16:K20</xm:sqref>
        </x14:dataValidation>
        <x14:dataValidation type="list" allowBlank="1" showInputMessage="1" showErrorMessage="1" xr:uid="{BE553968-79B7-4146-B850-BE84F85ABEEB}">
          <x14:formula1>
            <xm:f>Sheet4!$B$1:$B$11</xm:f>
          </x14:formula1>
          <xm:sqref>B4:B8 B10:B14 B16:B20</xm:sqref>
        </x14:dataValidation>
        <x14:dataValidation type="list" allowBlank="1" showInputMessage="1" showErrorMessage="1" xr:uid="{DA68D05B-84D9-45E7-8B3B-4DC14B533543}">
          <x14:formula1>
            <xm:f>Sheet4!$A$1:$A$15</xm:f>
          </x14:formula1>
          <xm:sqref>C10:C14 C4:C8 C16:C20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4B798-2D82-4904-9779-9091F228F23A}">
  <dimension ref="A1:M48"/>
  <sheetViews>
    <sheetView tabSelected="1" topLeftCell="B1" zoomScale="80" zoomScaleNormal="80" workbookViewId="0">
      <selection activeCell="L24" sqref="L24"/>
    </sheetView>
  </sheetViews>
  <sheetFormatPr defaultRowHeight="14.45"/>
  <cols>
    <col min="1" max="1" width="14.5703125" bestFit="1" customWidth="1"/>
    <col min="2" max="2" width="19.42578125" bestFit="1" customWidth="1"/>
    <col min="3" max="3" width="16.5703125" bestFit="1" customWidth="1"/>
    <col min="4" max="4" width="21.5703125" bestFit="1" customWidth="1"/>
    <col min="5" max="5" width="20.28515625" bestFit="1" customWidth="1"/>
    <col min="6" max="6" width="18.42578125" style="7" bestFit="1" customWidth="1"/>
    <col min="7" max="7" width="17.7109375" style="7" bestFit="1" customWidth="1"/>
    <col min="8" max="8" width="20.5703125" style="10" bestFit="1" customWidth="1"/>
    <col min="9" max="9" width="31" bestFit="1" customWidth="1"/>
    <col min="10" max="10" width="27.28515625" bestFit="1" customWidth="1"/>
    <col min="11" max="11" width="23.5703125" bestFit="1" customWidth="1"/>
    <col min="12" max="13" width="30.140625" customWidth="1"/>
  </cols>
  <sheetData>
    <row r="1" spans="1:13" ht="30.95">
      <c r="A1" s="96" t="s">
        <v>44</v>
      </c>
      <c r="B1" s="97"/>
      <c r="C1" s="97"/>
      <c r="D1" s="97"/>
      <c r="E1" s="97"/>
      <c r="F1" s="97"/>
      <c r="G1" s="97"/>
      <c r="H1" s="97"/>
      <c r="I1" s="97"/>
      <c r="J1" s="97"/>
      <c r="K1" s="98"/>
      <c r="L1" s="99"/>
    </row>
    <row r="2" spans="1:13">
      <c r="A2" s="2"/>
      <c r="B2" s="4" t="s">
        <v>45</v>
      </c>
      <c r="C2" s="4" t="s">
        <v>40</v>
      </c>
      <c r="D2" s="4" t="s">
        <v>46</v>
      </c>
      <c r="E2" s="4" t="s">
        <v>47</v>
      </c>
      <c r="F2" s="4" t="s">
        <v>48</v>
      </c>
      <c r="G2" s="6" t="s">
        <v>49</v>
      </c>
      <c r="H2" s="6" t="s">
        <v>50</v>
      </c>
      <c r="I2" s="9" t="s">
        <v>56</v>
      </c>
      <c r="J2" s="9" t="s">
        <v>51</v>
      </c>
      <c r="K2" s="29" t="s">
        <v>52</v>
      </c>
      <c r="L2" s="101" t="s">
        <v>53</v>
      </c>
      <c r="M2" s="102"/>
    </row>
    <row r="3" spans="1:13" ht="16.5" customHeight="1">
      <c r="A3" s="12" t="s">
        <v>27</v>
      </c>
      <c r="B3" s="13"/>
      <c r="C3" s="13"/>
      <c r="D3" s="13"/>
      <c r="E3" s="13"/>
      <c r="F3" s="13"/>
      <c r="G3" s="14"/>
      <c r="H3" s="14"/>
      <c r="I3" s="68"/>
      <c r="J3" s="15"/>
      <c r="K3" s="13"/>
      <c r="L3" s="103"/>
      <c r="M3" s="104"/>
    </row>
    <row r="4" spans="1:13" ht="27.75" customHeight="1">
      <c r="A4" s="2"/>
      <c r="F4"/>
      <c r="H4" s="7"/>
      <c r="I4" s="67">
        <f>(NETWORKDAYS(G4,H4)-1)*(Sheet4!$I$2-Sheet4!$I$1)+IF(NETWORKDAYS(H4,H4),MEDIAN(MOD(H4,1),Sheet4!$I$2,Sheet4!$I$1),Sheet4!$I$2)-MEDIAN(NETWORKDAYS(G4,G4)*MOD(G4,1),Sheet4!$I$2,Sheet4!$I$1)</f>
        <v>0</v>
      </c>
      <c r="J4" s="10">
        <f>IF(OR(H4="",G4=""),0,(H4-G4)*1440)</f>
        <v>0</v>
      </c>
      <c r="L4" s="92"/>
      <c r="M4" s="93"/>
    </row>
    <row r="5" spans="1:13" ht="27.75" customHeight="1">
      <c r="A5" s="2"/>
      <c r="F5"/>
      <c r="H5" s="7"/>
      <c r="I5" s="67">
        <f>(NETWORKDAYS(G5,H5)-1)*(Sheet4!$I$2-Sheet4!$I$1)+IF(NETWORKDAYS(H5,H5),MEDIAN(MOD(H5,1),Sheet4!$I$2,Sheet4!$I$1),Sheet4!$I$2)-MEDIAN(NETWORKDAYS(G5,G5)*MOD(G5,1),Sheet4!$I$2,Sheet4!$I$1)</f>
        <v>0</v>
      </c>
      <c r="J5" s="10">
        <f>IF(OR(H5="",G5=""),0,(H5-G5)*1440)</f>
        <v>0</v>
      </c>
      <c r="L5" s="92"/>
      <c r="M5" s="93"/>
    </row>
    <row r="6" spans="1:13" ht="27.75" customHeight="1">
      <c r="A6" s="2"/>
      <c r="F6"/>
      <c r="H6" s="7"/>
      <c r="I6" s="67">
        <f>(NETWORKDAYS(G6,H6)-1)*(Sheet4!$I$2-Sheet4!$I$1)+IF(NETWORKDAYS(H6,H6),MEDIAN(MOD(H6,1),Sheet4!$I$2,Sheet4!$I$1),Sheet4!$I$2)-MEDIAN(NETWORKDAYS(G6,G6)*MOD(G6,1),Sheet4!$I$2,Sheet4!$I$1)</f>
        <v>0</v>
      </c>
      <c r="J6" s="10">
        <f>IF(OR(H6="",G6=""),0,(H6-G6)*1440)</f>
        <v>0</v>
      </c>
      <c r="L6" s="92"/>
      <c r="M6" s="93"/>
    </row>
    <row r="7" spans="1:13" ht="27.75" customHeight="1">
      <c r="A7" s="2"/>
      <c r="F7"/>
      <c r="H7" s="7"/>
      <c r="I7" s="67">
        <f>(NETWORKDAYS(G7,H7)-1)*(Sheet4!$I$2-Sheet4!$I$1)+IF(NETWORKDAYS(H7,H7),MEDIAN(MOD(H7,1),Sheet4!$I$2,Sheet4!$I$1),Sheet4!$I$2)-MEDIAN(NETWORKDAYS(G7,G7)*MOD(G7,1),Sheet4!$I$2,Sheet4!$I$1)</f>
        <v>0</v>
      </c>
      <c r="J7" s="10">
        <f>IF(OR(H7="",G7=""),0,(H7-G7)*1440)</f>
        <v>0</v>
      </c>
      <c r="L7" s="92"/>
      <c r="M7" s="93"/>
    </row>
    <row r="8" spans="1:13" ht="27.75" customHeight="1">
      <c r="A8" s="2"/>
      <c r="F8"/>
      <c r="H8" s="7"/>
      <c r="I8" s="67">
        <f>(NETWORKDAYS(G8,H8)-1)*(Sheet4!$I$2-Sheet4!$I$1)+IF(NETWORKDAYS(H8,H8),MEDIAN(MOD(H8,1),Sheet4!$I$2,Sheet4!$I$1),Sheet4!$I$2)-MEDIAN(NETWORKDAYS(G8,G8)*MOD(G8,1),Sheet4!$I$2,Sheet4!$I$1)</f>
        <v>0</v>
      </c>
      <c r="J8" s="10">
        <f>IF(OR(H8="",G8=""),0,(H8-G8)*1440)</f>
        <v>0</v>
      </c>
      <c r="L8" s="92"/>
      <c r="M8" s="93"/>
    </row>
    <row r="9" spans="1:13" ht="16.5" customHeight="1">
      <c r="A9" s="16" t="s">
        <v>28</v>
      </c>
      <c r="B9" s="17"/>
      <c r="C9" s="17"/>
      <c r="D9" s="17"/>
      <c r="E9" s="17"/>
      <c r="F9" s="17"/>
      <c r="G9" s="18"/>
      <c r="H9" s="18"/>
      <c r="I9" s="69"/>
      <c r="J9" s="19"/>
      <c r="K9" s="17"/>
      <c r="L9" s="103"/>
      <c r="M9" s="104"/>
    </row>
    <row r="10" spans="1:13" ht="27.75" customHeight="1">
      <c r="A10" s="2"/>
      <c r="F10"/>
      <c r="H10" s="7"/>
      <c r="I10" s="67">
        <f>(NETWORKDAYS(G10,H10)-1)*(Sheet4!$I$2-Sheet4!$I$1)+IF(NETWORKDAYS(H10,H10),MEDIAN(MOD(H10,1),Sheet4!$I$2,Sheet4!$I$1),Sheet4!$I$2)-MEDIAN(NETWORKDAYS(G10,G10)*MOD(G10,1),Sheet4!$I$2,Sheet4!$I$1)</f>
        <v>0</v>
      </c>
      <c r="J10" s="10">
        <f>IF(OR(H10="",G10=""),0,(H10-G10)*1440)</f>
        <v>0</v>
      </c>
      <c r="L10" s="92"/>
      <c r="M10" s="93"/>
    </row>
    <row r="11" spans="1:13" ht="27.75" customHeight="1">
      <c r="A11" s="2"/>
      <c r="F11"/>
      <c r="H11" s="7"/>
      <c r="I11" s="67">
        <f>(NETWORKDAYS(G11,H11)-1)*(Sheet4!$I$2-Sheet4!$I$1)+IF(NETWORKDAYS(H11,H11),MEDIAN(MOD(H11,1),Sheet4!$I$2,Sheet4!$I$1),Sheet4!$I$2)-MEDIAN(NETWORKDAYS(G11,G11)*MOD(G11,1),Sheet4!$I$2,Sheet4!$I$1)</f>
        <v>0</v>
      </c>
      <c r="J11" s="10">
        <f>IF(OR(H11="",G11=""),0,(H11-G11)*1440)</f>
        <v>0</v>
      </c>
      <c r="L11" s="92"/>
      <c r="M11" s="93"/>
    </row>
    <row r="12" spans="1:13" ht="27.75" customHeight="1">
      <c r="A12" s="2"/>
      <c r="F12"/>
      <c r="H12" s="7"/>
      <c r="I12" s="67">
        <f>(NETWORKDAYS(G12,H12)-1)*(Sheet4!$I$2-Sheet4!$I$1)+IF(NETWORKDAYS(H12,H12),MEDIAN(MOD(H12,1),Sheet4!$I$2,Sheet4!$I$1),Sheet4!$I$2)-MEDIAN(NETWORKDAYS(G12,G12)*MOD(G12,1),Sheet4!$I$2,Sheet4!$I$1)</f>
        <v>0</v>
      </c>
      <c r="J12" s="10">
        <f>IF(OR(H12="",G12=""),0,(H12-G12)*1440)</f>
        <v>0</v>
      </c>
      <c r="L12" s="92"/>
      <c r="M12" s="93"/>
    </row>
    <row r="13" spans="1:13" ht="27.75" customHeight="1">
      <c r="A13" s="2"/>
      <c r="F13"/>
      <c r="H13" s="7"/>
      <c r="I13" s="67">
        <f>(NETWORKDAYS(G13,H13)-1)*(Sheet4!$I$2-Sheet4!$I$1)+IF(NETWORKDAYS(H13,H13),MEDIAN(MOD(H13,1),Sheet4!$I$2,Sheet4!$I$1),Sheet4!$I$2)-MEDIAN(NETWORKDAYS(G13,G13)*MOD(G13,1),Sheet4!$I$2,Sheet4!$I$1)</f>
        <v>0</v>
      </c>
      <c r="J13" s="10">
        <f>IF(OR(H13="",G13=""),0,(H13-G13)*1440)</f>
        <v>0</v>
      </c>
      <c r="L13" s="92"/>
      <c r="M13" s="93"/>
    </row>
    <row r="14" spans="1:13" ht="27.75" customHeight="1">
      <c r="A14" s="2"/>
      <c r="F14"/>
      <c r="H14" s="7"/>
      <c r="I14" s="67">
        <f>(NETWORKDAYS(G14,H14)-1)*(Sheet4!$I$2-Sheet4!$I$1)+IF(NETWORKDAYS(H14,H14),MEDIAN(MOD(H14,1),Sheet4!$I$2,Sheet4!$I$1),Sheet4!$I$2)-MEDIAN(NETWORKDAYS(G14,G14)*MOD(G14,1),Sheet4!$I$2,Sheet4!$I$1)</f>
        <v>0</v>
      </c>
      <c r="J14" s="10">
        <f>IF(OR(H14="",G14=""),0,(H14-G14)*1440)</f>
        <v>0</v>
      </c>
      <c r="L14" s="92"/>
      <c r="M14" s="93"/>
    </row>
    <row r="15" spans="1:13" ht="16.5" customHeight="1">
      <c r="A15" s="16" t="s">
        <v>29</v>
      </c>
      <c r="B15" s="17"/>
      <c r="C15" s="17"/>
      <c r="D15" s="17"/>
      <c r="E15" s="17"/>
      <c r="F15" s="17"/>
      <c r="G15" s="18"/>
      <c r="H15" s="18"/>
      <c r="I15" s="69"/>
      <c r="J15" s="19"/>
      <c r="K15" s="17"/>
      <c r="L15" s="103"/>
      <c r="M15" s="104"/>
    </row>
    <row r="16" spans="1:13" ht="27.75" customHeight="1">
      <c r="A16" s="2"/>
      <c r="F16"/>
      <c r="H16" s="7"/>
      <c r="I16" s="67">
        <f>(NETWORKDAYS(G16,H16)-1)*(Sheet4!$I$2-Sheet4!$I$1)+IF(NETWORKDAYS(H16,H16),MEDIAN(MOD(H16,1),Sheet4!$I$2,Sheet4!$I$1),Sheet4!$I$2)-MEDIAN(NETWORKDAYS(G16,G16)*MOD(G16,1),Sheet4!$I$2,Sheet4!$I$1)</f>
        <v>0</v>
      </c>
      <c r="J16" s="10">
        <f>IF(OR(H16="",G16=""),0,(H16-G16)*1440)</f>
        <v>0</v>
      </c>
      <c r="L16" s="92"/>
      <c r="M16" s="93"/>
    </row>
    <row r="17" spans="1:13" ht="27.75" customHeight="1">
      <c r="A17" s="2"/>
      <c r="F17"/>
      <c r="H17" s="7"/>
      <c r="I17" s="67">
        <f>(NETWORKDAYS(G17,H17)-1)*(Sheet4!$I$2-Sheet4!$I$1)+IF(NETWORKDAYS(H17,H17),MEDIAN(MOD(H17,1),Sheet4!$I$2,Sheet4!$I$1),Sheet4!$I$2)-MEDIAN(NETWORKDAYS(G17,G17)*MOD(G17,1),Sheet4!$I$2,Sheet4!$I$1)</f>
        <v>0</v>
      </c>
      <c r="J17" s="10">
        <f>IF(OR(H17="",G17=""),0,(H17-G17)*1440)</f>
        <v>0</v>
      </c>
      <c r="L17" s="92"/>
      <c r="M17" s="93"/>
    </row>
    <row r="18" spans="1:13" ht="27.75" customHeight="1">
      <c r="A18" s="2"/>
      <c r="F18"/>
      <c r="H18" s="7"/>
      <c r="I18" s="67">
        <f>(NETWORKDAYS(G18,H18)-1)*(Sheet4!$I$2-Sheet4!$I$1)+IF(NETWORKDAYS(H18,H18),MEDIAN(MOD(H18,1),Sheet4!$I$2,Sheet4!$I$1),Sheet4!$I$2)-MEDIAN(NETWORKDAYS(G18,G18)*MOD(G18,1),Sheet4!$I$2,Sheet4!$I$1)</f>
        <v>0</v>
      </c>
      <c r="J18" s="10">
        <f>IF(OR(H18="",G18=""),0,(H18-G18)*1440)</f>
        <v>0</v>
      </c>
      <c r="L18" s="92"/>
      <c r="M18" s="93"/>
    </row>
    <row r="19" spans="1:13" ht="27.75" customHeight="1">
      <c r="A19" s="2"/>
      <c r="F19"/>
      <c r="H19" s="7"/>
      <c r="I19" s="67">
        <f>(NETWORKDAYS(G19,H19)-1)*(Sheet4!$I$2-Sheet4!$I$1)+IF(NETWORKDAYS(H19,H19),MEDIAN(MOD(H19,1),Sheet4!$I$2,Sheet4!$I$1),Sheet4!$I$2)-MEDIAN(NETWORKDAYS(G19,G19)*MOD(G19,1),Sheet4!$I$2,Sheet4!$I$1)</f>
        <v>0</v>
      </c>
      <c r="J19" s="10">
        <f>IF(OR(H19="",G19=""),0,(H19-G19)*1440)</f>
        <v>0</v>
      </c>
      <c r="L19" s="92"/>
      <c r="M19" s="93"/>
    </row>
    <row r="20" spans="1:13" ht="27.75" customHeight="1">
      <c r="A20" s="3"/>
      <c r="B20" s="1"/>
      <c r="C20" s="1"/>
      <c r="D20" s="1"/>
      <c r="E20" s="1"/>
      <c r="F20" s="1"/>
      <c r="G20" s="8"/>
      <c r="H20" s="8"/>
      <c r="I20" s="70">
        <f>(NETWORKDAYS(G20,H20)-1)*(Sheet4!$I$2-Sheet4!$I$1)+IF(NETWORKDAYS(H20,H20),MEDIAN(MOD(H20,1),Sheet4!$I$2,Sheet4!$I$1),Sheet4!$I$2)-MEDIAN(NETWORKDAYS(G20,G20)*MOD(G20,1),Sheet4!$I$2,Sheet4!$I$1)</f>
        <v>0</v>
      </c>
      <c r="J20" s="11">
        <f>IF(OR(H20="",G20=""),0,(H20-G20)*1440)</f>
        <v>0</v>
      </c>
      <c r="K20" s="1"/>
      <c r="L20" s="94"/>
      <c r="M20" s="95"/>
    </row>
    <row r="22" spans="1:13">
      <c r="I22" s="10"/>
      <c r="J22" s="10"/>
    </row>
    <row r="23" spans="1:13">
      <c r="A23" s="25"/>
      <c r="B23" s="26" t="s">
        <v>19</v>
      </c>
      <c r="C23" s="27" t="s">
        <v>20</v>
      </c>
      <c r="D23" s="29" t="s">
        <v>21</v>
      </c>
      <c r="E23" s="29" t="s">
        <v>22</v>
      </c>
      <c r="F23" s="28" t="s">
        <v>23</v>
      </c>
      <c r="G23" s="28" t="s">
        <v>24</v>
      </c>
      <c r="H23" s="27" t="s">
        <v>25</v>
      </c>
      <c r="I23" s="5" t="s">
        <v>26</v>
      </c>
    </row>
    <row r="24" spans="1:13">
      <c r="A24" s="31" t="s">
        <v>27</v>
      </c>
      <c r="B24" s="72"/>
      <c r="C24" s="15"/>
      <c r="D24" s="33"/>
      <c r="E24" s="33"/>
      <c r="F24" s="15"/>
      <c r="G24" s="15"/>
      <c r="H24" s="33"/>
      <c r="I24" s="34"/>
    </row>
    <row r="25" spans="1:13" ht="15" customHeight="1">
      <c r="A25" s="30"/>
      <c r="B25" s="71">
        <f>I4</f>
        <v>0</v>
      </c>
      <c r="C25" s="10">
        <f>540-TEXT(B25,"[m]")</f>
        <v>540</v>
      </c>
      <c r="D25" s="20">
        <f>B25/(B25+C25)</f>
        <v>0</v>
      </c>
      <c r="E25" s="20">
        <f>C25/(B25+C25)</f>
        <v>1</v>
      </c>
      <c r="F25" s="10">
        <f>J4</f>
        <v>0</v>
      </c>
      <c r="G25" s="10">
        <f>1440-F25</f>
        <v>1440</v>
      </c>
      <c r="H25" s="20">
        <f>F25/(F25+G25)</f>
        <v>0</v>
      </c>
      <c r="I25" s="21">
        <f>G25/(F25+G25)</f>
        <v>1</v>
      </c>
    </row>
    <row r="26" spans="1:13" ht="15" customHeight="1">
      <c r="A26" s="24"/>
      <c r="B26" s="71">
        <f t="shared" ref="B26:B41" si="0">I5</f>
        <v>0</v>
      </c>
      <c r="C26" s="10">
        <f>540-TEXT(B26,"[m]")</f>
        <v>540</v>
      </c>
      <c r="D26" s="20">
        <f>B26/(B26+C26)</f>
        <v>0</v>
      </c>
      <c r="E26" s="20">
        <f>C26/(B26+C26)</f>
        <v>1</v>
      </c>
      <c r="F26" s="10">
        <f>J5</f>
        <v>0</v>
      </c>
      <c r="G26" s="10">
        <f>1440-F26</f>
        <v>1440</v>
      </c>
      <c r="H26" s="20">
        <f>F26/(F26+G26)</f>
        <v>0</v>
      </c>
      <c r="I26" s="21">
        <f>G26/(F26+G26)</f>
        <v>1</v>
      </c>
    </row>
    <row r="27" spans="1:13" ht="15" customHeight="1">
      <c r="A27" s="24"/>
      <c r="B27" s="71">
        <f t="shared" si="0"/>
        <v>0</v>
      </c>
      <c r="C27" s="10">
        <f>540-TEXT(B27,"[m]")</f>
        <v>540</v>
      </c>
      <c r="D27" s="20">
        <f>B27/(B27+C27)</f>
        <v>0</v>
      </c>
      <c r="E27" s="20">
        <f>C27/(B27+C27)</f>
        <v>1</v>
      </c>
      <c r="F27" s="10">
        <f>J6</f>
        <v>0</v>
      </c>
      <c r="G27" s="10">
        <f>1440-F27</f>
        <v>1440</v>
      </c>
      <c r="H27" s="20">
        <f>F27/(F27+G27)</f>
        <v>0</v>
      </c>
      <c r="I27" s="21">
        <f>G27/(F27+G27)</f>
        <v>1</v>
      </c>
    </row>
    <row r="28" spans="1:13" ht="15" customHeight="1">
      <c r="A28" s="24"/>
      <c r="B28" s="71">
        <f t="shared" si="0"/>
        <v>0</v>
      </c>
      <c r="C28" s="10">
        <f>540-TEXT(B28,"[m]")</f>
        <v>540</v>
      </c>
      <c r="D28" s="20">
        <f>B28/(B28+C28)</f>
        <v>0</v>
      </c>
      <c r="E28" s="20">
        <f>C28/(B28+C28)</f>
        <v>1</v>
      </c>
      <c r="F28" s="10">
        <f>J7</f>
        <v>0</v>
      </c>
      <c r="G28" s="10">
        <f>1440-F28</f>
        <v>1440</v>
      </c>
      <c r="H28" s="20">
        <f>F28/(F28+G28)</f>
        <v>0</v>
      </c>
      <c r="I28" s="21">
        <f>G28/(F28+G28)</f>
        <v>1</v>
      </c>
    </row>
    <row r="29" spans="1:13" ht="15" customHeight="1">
      <c r="A29" s="24"/>
      <c r="B29" s="71">
        <f t="shared" si="0"/>
        <v>0</v>
      </c>
      <c r="C29" s="10">
        <f>540-TEXT(B29,"[m]")</f>
        <v>540</v>
      </c>
      <c r="D29" s="20">
        <f>B29/(B29+C29)</f>
        <v>0</v>
      </c>
      <c r="E29" s="20">
        <f>C29/(B29+C29)</f>
        <v>1</v>
      </c>
      <c r="F29" s="10">
        <f>J8</f>
        <v>0</v>
      </c>
      <c r="G29" s="10">
        <f>1440-F29</f>
        <v>1440</v>
      </c>
      <c r="H29" s="20">
        <f>F29/(F29+G29)</f>
        <v>0</v>
      </c>
      <c r="I29" s="21">
        <f>G29/(F29+G29)</f>
        <v>1</v>
      </c>
    </row>
    <row r="30" spans="1:13">
      <c r="A30" s="31" t="s">
        <v>28</v>
      </c>
      <c r="B30" s="73"/>
      <c r="C30" s="19"/>
      <c r="D30" s="36"/>
      <c r="E30" s="36"/>
      <c r="F30" s="19"/>
      <c r="G30" s="19"/>
      <c r="H30" s="36"/>
      <c r="I30" s="37"/>
    </row>
    <row r="31" spans="1:13" ht="15" customHeight="1">
      <c r="A31" s="24"/>
      <c r="B31" s="71">
        <f t="shared" si="0"/>
        <v>0</v>
      </c>
      <c r="C31" s="10">
        <f>540-TEXT(B31,"[m]")</f>
        <v>540</v>
      </c>
      <c r="D31" s="20">
        <f>B31/(B31+C31)</f>
        <v>0</v>
      </c>
      <c r="E31" s="20">
        <f>C31/(B31+C31)</f>
        <v>1</v>
      </c>
      <c r="F31" s="10">
        <f>J10</f>
        <v>0</v>
      </c>
      <c r="G31" s="10">
        <f>1440-F31</f>
        <v>1440</v>
      </c>
      <c r="H31" s="20">
        <f>F31/(F31+G31)</f>
        <v>0</v>
      </c>
      <c r="I31" s="21">
        <f>G31/(F31+G31)</f>
        <v>1</v>
      </c>
    </row>
    <row r="32" spans="1:13" ht="15" customHeight="1">
      <c r="A32" s="24"/>
      <c r="B32" s="71">
        <f t="shared" si="0"/>
        <v>0</v>
      </c>
      <c r="C32" s="10">
        <f>540-TEXT(B32,"[m]")</f>
        <v>540</v>
      </c>
      <c r="D32" s="20">
        <f>B32/(B32+C32)</f>
        <v>0</v>
      </c>
      <c r="E32" s="20">
        <f>C32/(B32+C32)</f>
        <v>1</v>
      </c>
      <c r="F32" s="10">
        <f>J11</f>
        <v>0</v>
      </c>
      <c r="G32" s="10">
        <f>1440-F32</f>
        <v>1440</v>
      </c>
      <c r="H32" s="20">
        <f>F32/(F32+G32)</f>
        <v>0</v>
      </c>
      <c r="I32" s="21">
        <f>G32/(F32+G32)</f>
        <v>1</v>
      </c>
    </row>
    <row r="33" spans="1:9" ht="15" customHeight="1">
      <c r="A33" s="24"/>
      <c r="B33" s="71">
        <f t="shared" si="0"/>
        <v>0</v>
      </c>
      <c r="C33" s="10">
        <f>540-TEXT(B33,"[m]")</f>
        <v>540</v>
      </c>
      <c r="D33" s="20">
        <f>B33/(B33+C33)</f>
        <v>0</v>
      </c>
      <c r="E33" s="20">
        <f>C33/(B33+C33)</f>
        <v>1</v>
      </c>
      <c r="F33" s="10">
        <f>J12</f>
        <v>0</v>
      </c>
      <c r="G33" s="10">
        <f>1440-F33</f>
        <v>1440</v>
      </c>
      <c r="H33" s="20">
        <f>F33/(F33+G33)</f>
        <v>0</v>
      </c>
      <c r="I33" s="21">
        <f>G33/(F33+G33)</f>
        <v>1</v>
      </c>
    </row>
    <row r="34" spans="1:9" ht="15" customHeight="1">
      <c r="A34" s="24"/>
      <c r="B34" s="71">
        <f t="shared" si="0"/>
        <v>0</v>
      </c>
      <c r="C34" s="10">
        <f>540-TEXT(B34,"[m]")</f>
        <v>540</v>
      </c>
      <c r="D34" s="20">
        <f>B34/(B34+C34)</f>
        <v>0</v>
      </c>
      <c r="E34" s="20">
        <f>C34/(B34+C34)</f>
        <v>1</v>
      </c>
      <c r="F34" s="10">
        <f>J13</f>
        <v>0</v>
      </c>
      <c r="G34" s="10">
        <f>1440-F34</f>
        <v>1440</v>
      </c>
      <c r="H34" s="20">
        <f>F34/(F34+G34)</f>
        <v>0</v>
      </c>
      <c r="I34" s="21">
        <f>G34/(F34+G34)</f>
        <v>1</v>
      </c>
    </row>
    <row r="35" spans="1:9" ht="15" customHeight="1">
      <c r="A35" s="24"/>
      <c r="B35" s="71">
        <f t="shared" si="0"/>
        <v>0</v>
      </c>
      <c r="C35" s="10">
        <f>540-TEXT(B35,"[m]")</f>
        <v>540</v>
      </c>
      <c r="D35" s="20">
        <f>B35/(B35+C35)</f>
        <v>0</v>
      </c>
      <c r="E35" s="20">
        <f>C35/(B35+C35)</f>
        <v>1</v>
      </c>
      <c r="F35" s="10">
        <f>J14</f>
        <v>0</v>
      </c>
      <c r="G35" s="10">
        <f>1440-F35</f>
        <v>1440</v>
      </c>
      <c r="H35" s="20">
        <f>F35/(F35+G35)</f>
        <v>0</v>
      </c>
      <c r="I35" s="21">
        <f>G35/(F35+G35)</f>
        <v>1</v>
      </c>
    </row>
    <row r="36" spans="1:9">
      <c r="A36" s="31" t="s">
        <v>29</v>
      </c>
      <c r="B36" s="73"/>
      <c r="C36" s="19"/>
      <c r="D36" s="36"/>
      <c r="E36" s="36"/>
      <c r="F36" s="19"/>
      <c r="G36" s="19"/>
      <c r="H36" s="36"/>
      <c r="I36" s="37"/>
    </row>
    <row r="37" spans="1:9" ht="15" customHeight="1">
      <c r="A37" s="24"/>
      <c r="B37" s="71">
        <f t="shared" si="0"/>
        <v>0</v>
      </c>
      <c r="C37" s="10">
        <f>540-TEXT(B37,"[m]")</f>
        <v>540</v>
      </c>
      <c r="D37" s="20">
        <f>B37/(B37+C37)</f>
        <v>0</v>
      </c>
      <c r="E37" s="20">
        <f>C37/(B37+C37)</f>
        <v>1</v>
      </c>
      <c r="F37" s="10">
        <f>J16</f>
        <v>0</v>
      </c>
      <c r="G37" s="10">
        <f>1440-F37</f>
        <v>1440</v>
      </c>
      <c r="H37" s="20">
        <f>F37/(F37+G37)</f>
        <v>0</v>
      </c>
      <c r="I37" s="21">
        <f>G37/(F37+G37)</f>
        <v>1</v>
      </c>
    </row>
    <row r="38" spans="1:9" ht="15" customHeight="1">
      <c r="A38" s="24"/>
      <c r="B38" s="71">
        <f t="shared" si="0"/>
        <v>0</v>
      </c>
      <c r="C38" s="10">
        <f>540-TEXT(B38,"[m]")</f>
        <v>540</v>
      </c>
      <c r="D38" s="20">
        <f>B38/(B38+C38)</f>
        <v>0</v>
      </c>
      <c r="E38" s="20">
        <f>C38/(B38+C38)</f>
        <v>1</v>
      </c>
      <c r="F38" s="10">
        <f>J17</f>
        <v>0</v>
      </c>
      <c r="G38" s="10">
        <f>1440-F38</f>
        <v>1440</v>
      </c>
      <c r="H38" s="20">
        <f>F38/(F38+G38)</f>
        <v>0</v>
      </c>
      <c r="I38" s="21">
        <f>G38/(F38+G38)</f>
        <v>1</v>
      </c>
    </row>
    <row r="39" spans="1:9" ht="15" customHeight="1">
      <c r="A39" s="24"/>
      <c r="B39" s="71">
        <f t="shared" si="0"/>
        <v>0</v>
      </c>
      <c r="C39" s="10">
        <f>540-TEXT(B39,"[m]")</f>
        <v>540</v>
      </c>
      <c r="D39" s="20">
        <f>B39/(B39+C39)</f>
        <v>0</v>
      </c>
      <c r="E39" s="20">
        <f>C39/(B39+C39)</f>
        <v>1</v>
      </c>
      <c r="F39" s="10">
        <f>J18</f>
        <v>0</v>
      </c>
      <c r="G39" s="10">
        <f>1440-F39</f>
        <v>1440</v>
      </c>
      <c r="H39" s="20">
        <f>F39/(F39+G39)</f>
        <v>0</v>
      </c>
      <c r="I39" s="21">
        <f>G39/(F39+G39)</f>
        <v>1</v>
      </c>
    </row>
    <row r="40" spans="1:9" ht="15" customHeight="1">
      <c r="A40" s="24"/>
      <c r="B40" s="71">
        <f t="shared" si="0"/>
        <v>0</v>
      </c>
      <c r="C40" s="10">
        <f>540-TEXT(B40,"[m]")</f>
        <v>540</v>
      </c>
      <c r="D40" s="20">
        <f>B40/(B40+C40)</f>
        <v>0</v>
      </c>
      <c r="E40" s="20">
        <f>C40/(B40+C40)</f>
        <v>1</v>
      </c>
      <c r="F40" s="10">
        <f>J19</f>
        <v>0</v>
      </c>
      <c r="G40" s="10">
        <f>1440-F40</f>
        <v>1440</v>
      </c>
      <c r="H40" s="20">
        <f>F40/(F40+G40)</f>
        <v>0</v>
      </c>
      <c r="I40" s="21">
        <f>G40/(F40+G40)</f>
        <v>1</v>
      </c>
    </row>
    <row r="41" spans="1:9" ht="15" customHeight="1">
      <c r="A41" s="48"/>
      <c r="B41" s="74">
        <f t="shared" si="0"/>
        <v>0</v>
      </c>
      <c r="C41" s="11">
        <f>540-TEXT(B41,"[m]")</f>
        <v>540</v>
      </c>
      <c r="D41" s="22">
        <f>B41/(B41+C41)</f>
        <v>0</v>
      </c>
      <c r="E41" s="22">
        <f>C41/(B41+C41)</f>
        <v>1</v>
      </c>
      <c r="F41" s="11">
        <f>J20</f>
        <v>0</v>
      </c>
      <c r="G41" s="11">
        <f>1440-F41</f>
        <v>1440</v>
      </c>
      <c r="H41" s="22">
        <f>F41/(F41+G41)</f>
        <v>0</v>
      </c>
      <c r="I41" s="23">
        <f>G41/(F41+G41)</f>
        <v>1</v>
      </c>
    </row>
    <row r="42" spans="1:9">
      <c r="C42" s="10"/>
      <c r="D42" s="10"/>
      <c r="E42" s="10"/>
      <c r="F42" s="10"/>
    </row>
    <row r="44" spans="1:9">
      <c r="I44" s="10"/>
    </row>
    <row r="48" spans="1:9">
      <c r="I48" s="10"/>
    </row>
  </sheetData>
  <mergeCells count="21">
    <mergeCell ref="L11:M11"/>
    <mergeCell ref="A1:J1"/>
    <mergeCell ref="K1:L1"/>
    <mergeCell ref="L2:M2"/>
    <mergeCell ref="L3:M3"/>
    <mergeCell ref="L4:M4"/>
    <mergeCell ref="L5:M5"/>
    <mergeCell ref="L6:M6"/>
    <mergeCell ref="L7:M7"/>
    <mergeCell ref="L8:M8"/>
    <mergeCell ref="L9:M9"/>
    <mergeCell ref="L10:M10"/>
    <mergeCell ref="L18:M18"/>
    <mergeCell ref="L19:M19"/>
    <mergeCell ref="L20:M20"/>
    <mergeCell ref="L12:M12"/>
    <mergeCell ref="L13:M13"/>
    <mergeCell ref="L14:M14"/>
    <mergeCell ref="L15:M15"/>
    <mergeCell ref="L16:M16"/>
    <mergeCell ref="L17:M17"/>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CEF6A48B-F7B5-4185-B9C2-9A616CAE0D01}">
          <x14:formula1>
            <xm:f>Sheet4!$D$1:$D$2</xm:f>
          </x14:formula1>
          <xm:sqref>D4:D8 D10:D14 D16:D20</xm:sqref>
        </x14:dataValidation>
        <x14:dataValidation type="list" allowBlank="1" showInputMessage="1" showErrorMessage="1" xr:uid="{19E6933C-FA84-4B7E-9028-31DB5B3A688B}">
          <x14:formula1>
            <xm:f>Sheet4!$C$1:$C$4</xm:f>
          </x14:formula1>
          <xm:sqref>K4:K8 K10:K14 K16:K20</xm:sqref>
        </x14:dataValidation>
        <x14:dataValidation type="list" allowBlank="1" showInputMessage="1" showErrorMessage="1" xr:uid="{6060938F-1714-4A70-A200-FC28CCDC736A}">
          <x14:formula1>
            <xm:f>Sheet4!$B$1:$B$11</xm:f>
          </x14:formula1>
          <xm:sqref>B4:B8 B10:B14 B16:B20</xm:sqref>
        </x14:dataValidation>
        <x14:dataValidation type="list" allowBlank="1" showInputMessage="1" showErrorMessage="1" xr:uid="{4BA4E7FE-BDD1-4F5B-8CA0-891076C08D97}">
          <x14:formula1>
            <xm:f>Sheet4!$A$1:$A$15</xm:f>
          </x14:formula1>
          <xm:sqref>C10:C14 C4:C8 C16:C20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0BD37-73DF-4EF2-8D85-460E5ACE8B6C}">
  <dimension ref="A1:I15"/>
  <sheetViews>
    <sheetView workbookViewId="0">
      <selection activeCell="J19" sqref="J19"/>
    </sheetView>
  </sheetViews>
  <sheetFormatPr defaultColWidth="8.7109375" defaultRowHeight="14.45"/>
  <cols>
    <col min="1" max="1" width="11.28515625" bestFit="1" customWidth="1"/>
    <col min="2" max="2" width="16.42578125" bestFit="1" customWidth="1"/>
    <col min="3" max="3" width="6.28515625" bestFit="1" customWidth="1"/>
    <col min="4" max="4" width="10.7109375" bestFit="1" customWidth="1"/>
  </cols>
  <sheetData>
    <row r="1" spans="1:9">
      <c r="A1" t="s">
        <v>71</v>
      </c>
      <c r="B1" t="s">
        <v>41</v>
      </c>
      <c r="C1" t="s">
        <v>72</v>
      </c>
      <c r="D1" t="s">
        <v>54</v>
      </c>
      <c r="G1" t="s">
        <v>73</v>
      </c>
      <c r="H1" t="s">
        <v>74</v>
      </c>
      <c r="I1" s="66">
        <v>0.33333333333333331</v>
      </c>
    </row>
    <row r="2" spans="1:9">
      <c r="A2" t="s">
        <v>75</v>
      </c>
      <c r="B2" t="s">
        <v>42</v>
      </c>
      <c r="C2" t="s">
        <v>76</v>
      </c>
      <c r="D2" t="s">
        <v>77</v>
      </c>
      <c r="H2" t="s">
        <v>78</v>
      </c>
      <c r="I2" s="66">
        <v>0.70833333333333337</v>
      </c>
    </row>
    <row r="3" spans="1:9">
      <c r="A3" t="s">
        <v>68</v>
      </c>
      <c r="B3" t="s">
        <v>43</v>
      </c>
      <c r="C3" t="s">
        <v>79</v>
      </c>
    </row>
    <row r="4" spans="1:9">
      <c r="A4" t="s">
        <v>80</v>
      </c>
      <c r="B4" t="s">
        <v>61</v>
      </c>
      <c r="C4" t="s">
        <v>81</v>
      </c>
    </row>
    <row r="5" spans="1:9">
      <c r="A5" t="s">
        <v>82</v>
      </c>
      <c r="B5" t="s">
        <v>83</v>
      </c>
    </row>
    <row r="6" spans="1:9">
      <c r="A6" t="s">
        <v>84</v>
      </c>
      <c r="B6" t="s">
        <v>85</v>
      </c>
    </row>
    <row r="7" spans="1:9">
      <c r="A7" t="s">
        <v>86</v>
      </c>
      <c r="B7" t="s">
        <v>57</v>
      </c>
    </row>
    <row r="8" spans="1:9">
      <c r="A8" t="s">
        <v>87</v>
      </c>
      <c r="B8" t="s">
        <v>88</v>
      </c>
    </row>
    <row r="9" spans="1:9">
      <c r="A9" t="s">
        <v>89</v>
      </c>
      <c r="B9" t="s">
        <v>59</v>
      </c>
    </row>
    <row r="10" spans="1:9">
      <c r="A10" t="s">
        <v>90</v>
      </c>
      <c r="B10" t="s">
        <v>91</v>
      </c>
    </row>
    <row r="11" spans="1:9">
      <c r="A11" t="s">
        <v>92</v>
      </c>
      <c r="B11" t="s">
        <v>93</v>
      </c>
    </row>
    <row r="12" spans="1:9">
      <c r="A12" t="s">
        <v>94</v>
      </c>
    </row>
    <row r="13" spans="1:9">
      <c r="A13" t="s">
        <v>95</v>
      </c>
    </row>
    <row r="14" spans="1:9">
      <c r="A14" t="s">
        <v>62</v>
      </c>
    </row>
    <row r="15" spans="1:9">
      <c r="A15" t="s">
        <v>96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Dylan</dc:creator>
  <cp:keywords/>
  <dc:description/>
  <cp:lastModifiedBy>Chandragiri,Sridhar</cp:lastModifiedBy>
  <cp:revision/>
  <dcterms:created xsi:type="dcterms:W3CDTF">2022-05-17T00:13:44Z</dcterms:created>
  <dcterms:modified xsi:type="dcterms:W3CDTF">2022-08-10T06:39:51Z</dcterms:modified>
  <cp:category/>
  <cp:contentStatus/>
</cp:coreProperties>
</file>