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ailed tests" sheetId="2" r:id="rId2"/>
    <sheet name="overtime tests" sheetId="3" r:id="rId3"/>
    <sheet name="alltests" sheetId="4" r:id="rId4"/>
  </sheets>
  <calcPr calcId="124519" fullCalcOnLoad="1"/>
</workbook>
</file>

<file path=xl/sharedStrings.xml><?xml version="1.0" encoding="utf-8"?>
<sst xmlns="http://schemas.openxmlformats.org/spreadsheetml/2006/main" count="4841" uniqueCount="1602">
  <si>
    <t>SAILIS Performance Test Report</t>
  </si>
  <si>
    <t>Report is generated at 2014-12-23 11:37:28</t>
  </si>
  <si>
    <t>Sample Name</t>
  </si>
  <si>
    <t>Priority</t>
  </si>
  <si>
    <t>Result</t>
  </si>
  <si>
    <t>Time Stamp</t>
  </si>
  <si>
    <t>Response Time</t>
  </si>
  <si>
    <t>Response Code</t>
  </si>
  <si>
    <t>Response Message</t>
  </si>
  <si>
    <t>Type</t>
  </si>
  <si>
    <t>URL</t>
  </si>
  <si>
    <t>Bytes</t>
  </si>
  <si>
    <t>Latency</t>
  </si>
  <si>
    <t>home-login &gt;&gt; Clerical Support (General Privileges) 1</t>
  </si>
  <si>
    <t>true</t>
  </si>
  <si>
    <t>2014-12-10 21:12:20.754</t>
  </si>
  <si>
    <t>200</t>
  </si>
  <si>
    <t>OK</t>
  </si>
  <si>
    <t>text</t>
  </si>
  <si>
    <t>_https://testing.sailis.sa.gov.au/home/workbox</t>
  </si>
  <si>
    <t>home-login &gt;&gt; Clerical Support (General Privileges) 2</t>
  </si>
  <si>
    <t>2014-12-10 21:12:20.985</t>
  </si>
  <si>
    <t>home-login &gt;&gt; Clerical Support (General Privileges) 3</t>
  </si>
  <si>
    <t>2014-12-10 21:12:21.372</t>
  </si>
  <si>
    <t>home-login &gt;&gt; Clerical Support (General Privileges) 4</t>
  </si>
  <si>
    <t>2014-12-10 21:12:21.860</t>
  </si>
  <si>
    <t>home-login &gt;&gt; Clerical Support (General Privileges) 5</t>
  </si>
  <si>
    <t>2014-12-10 21:12:22.394</t>
  </si>
  <si>
    <t>home-login &gt;&gt; Clerical Support (General Privileges) 6</t>
  </si>
  <si>
    <t>2014-12-10 21:12:22.917</t>
  </si>
  <si>
    <t>home-login &gt;&gt; Valuer-Assistant (General Privileges) 1</t>
  </si>
  <si>
    <t>2014-12-10 21:12:23.668</t>
  </si>
  <si>
    <t>home-login &gt;&gt; Valuer-Assistant (General Privileges) 2</t>
  </si>
  <si>
    <t>2014-12-10 21:12:24.048</t>
  </si>
  <si>
    <t>home-login &gt;&gt; Valuer-Assistant (General Privileges) 3</t>
  </si>
  <si>
    <t>2014-12-10 21:12:24.763</t>
  </si>
  <si>
    <t>home-login &gt;&gt; Valuer-Assistant (General Privileges) 4</t>
  </si>
  <si>
    <t>2014-12-10 21:12:25.227</t>
  </si>
  <si>
    <t>Home Workbox &gt;&gt; 0%_WB_USER(Non-WorkBox)</t>
  </si>
  <si>
    <t>2014-12-17 09:39:29.715</t>
  </si>
  <si>
    <t>_https://www.testing.sailis.sa.gov.au/home/workbox</t>
  </si>
  <si>
    <t>2014-12-17 09:39:29.507</t>
  </si>
  <si>
    <t>2014-12-17 09:39:29.831</t>
  </si>
  <si>
    <t>2014-12-17 09:39:29.906</t>
  </si>
  <si>
    <t>2014-12-17 09:39:29.902</t>
  </si>
  <si>
    <t>2014-12-17 09:39:30.032</t>
  </si>
  <si>
    <t>2014-12-17 09:39:29.982</t>
  </si>
  <si>
    <t>2014-12-17 09:39:29.974</t>
  </si>
  <si>
    <t>2014-12-17 09:39:30.046</t>
  </si>
  <si>
    <t>2014-12-17 09:39:30.120</t>
  </si>
  <si>
    <t>Home Workbox &gt;&gt; 50%_WB_USER(Non-WorkBox)</t>
  </si>
  <si>
    <t>2014-12-17 09:39:31.237</t>
  </si>
  <si>
    <t>2014-12-17 09:39:31.247</t>
  </si>
  <si>
    <t>2014-12-17 09:39:31.355</t>
  </si>
  <si>
    <t>2014-12-17 09:39:31.336</t>
  </si>
  <si>
    <t>2014-12-17 09:39:31.403</t>
  </si>
  <si>
    <t>Home Workbox &gt;&gt; 50%_WB_USER(WorkBox)</t>
  </si>
  <si>
    <t>2014-12-17 09:39:31.003</t>
  </si>
  <si>
    <t>2014-12-17 09:39:30.891</t>
  </si>
  <si>
    <t>2014-12-17 09:39:30.849</t>
  </si>
  <si>
    <t>2014-12-17 09:39:31.324</t>
  </si>
  <si>
    <t>2014-12-17 09:39:31.328</t>
  </si>
  <si>
    <t>Home Workbox &gt;&gt; 100%_WB_USER(WorkBox)</t>
  </si>
  <si>
    <t>2014-12-17 09:39:32.101</t>
  </si>
  <si>
    <t>2014-12-17 09:39:32.175</t>
  </si>
  <si>
    <t>2014-12-17 09:39:32.330</t>
  </si>
  <si>
    <t>2014-12-17 09:39:32.398</t>
  </si>
  <si>
    <t>2014-12-17 09:39:32.323</t>
  </si>
  <si>
    <t>2014-12-17 09:39:33.790</t>
  </si>
  <si>
    <t>2014-12-17 09:39:33.784</t>
  </si>
  <si>
    <t>2014-12-17 09:39:34.085</t>
  </si>
  <si>
    <t>2014-12-17 09:39:33.984</t>
  </si>
  <si>
    <t>2014-12-17 09:39:34.362</t>
  </si>
  <si>
    <t>Home Workbox &gt;&gt; 75%_WB_USER(Non-WorkBox)</t>
  </si>
  <si>
    <t>2014-12-17 09:39:34.718</t>
  </si>
  <si>
    <t>2014-12-17 09:39:35.431</t>
  </si>
  <si>
    <t>2014-12-17 09:39:35.502</t>
  </si>
  <si>
    <t>Home Workbox &gt;&gt; 75%_WB_USER(WorkBox)</t>
  </si>
  <si>
    <t>2014-12-17 09:39:34.507</t>
  </si>
  <si>
    <t>2014-12-17 09:39:35.401</t>
  </si>
  <si>
    <t>2014-12-17 09:39:36.536</t>
  </si>
  <si>
    <t>2014-12-17 09:39:36.626</t>
  </si>
  <si>
    <t>2014-12-17 09:39:36.388</t>
  </si>
  <si>
    <t>2014-12-17 09:39:36.575</t>
  </si>
  <si>
    <t>2014-12-17 09:39:37.041</t>
  </si>
  <si>
    <t>Home-BatchAdmin &gt;&gt; Batch Admin 1</t>
  </si>
  <si>
    <t>2014-12-10 21:00:18.155</t>
  </si>
  <si>
    <t>_https://testing.sailis.sa.gov.au/home/batchadmin/home</t>
  </si>
  <si>
    <t>2014-12-10 21:00:19.316</t>
  </si>
  <si>
    <t>2014-12-10 21:00:20.059</t>
  </si>
  <si>
    <t>2014-12-10 21:00:21.000</t>
  </si>
  <si>
    <t>2014-12-10 21:00:22.094</t>
  </si>
  <si>
    <t>land_search_address &gt;&gt; no-input</t>
  </si>
  <si>
    <t>false</t>
  </si>
  <si>
    <t>2014-12-11 15:27:51.414</t>
  </si>
  <si>
    <t>504</t>
  </si>
  <si>
    <t>Gateway Time-out</t>
  </si>
  <si>
    <t>_https://testing.sailis.sa.gov.au/products/titleSearch/titleDetails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</si>
  <si>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land_search_address &gt;&gt; street-no</t>
  </si>
  <si>
    <t>2014-12-11 15:32:51.489</t>
  </si>
  <si>
    <t>No results found. Not a good test data</t>
  </si>
  <si>
    <t>_https://testing.sailis.sa.gov.au/products/titleSearch/titleDetails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</si>
  <si>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land_search_address &gt;&gt; level-no</t>
  </si>
  <si>
    <t>2014-12-11 15:32:52.279</t>
  </si>
  <si>
    <t>_https://testing.sailis.sa.gov.au/products/titleSearch/titleDetails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</si>
  <si>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land_search_address &gt;&gt; unit-no</t>
  </si>
  <si>
    <t>2014-12-11 15:32:53.060</t>
  </si>
  <si>
    <t>_https://testing.sailis.sa.gov.au/products/titleSearch/titleDetails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</si>
  <si>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land_search_address &gt;&gt; lot-no</t>
  </si>
  <si>
    <t>2014-12-11 15:32:54.037</t>
  </si>
  <si>
    <t>_https://testing.sailis.sa.gov.au/products/titleSearch/titleDetails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</si>
  <si>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land_search_address &gt;&gt; street-wildcard</t>
  </si>
  <si>
    <t>2014-12-11 15:32:54.959</t>
  </si>
  <si>
    <t>_https://testing.sailis.sa.gov.au/products/titleSearch/titleDetails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</si>
  <si>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land_search_address &gt;&gt; suburb-wildcard</t>
  </si>
  <si>
    <t>2014-12-11 15:33:00.620</t>
  </si>
  <si>
    <t>_https://testing.sailis.sa.gov.au/products/titleSearch/titleDetails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</si>
  <si>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land_search_address &gt;&gt; specific</t>
  </si>
  <si>
    <t>2014-12-11 15:33:06.852</t>
  </si>
  <si>
    <t>_https://testing.sailis.sa.gov.au/products/delivery/SBxXWDEQhIMlWjCYRdwaXYCzjrAxlIgxaRiegYHwnVjcTwRMLo</t>
  </si>
  <si>
    <t>land_search_plan &gt;&gt; plan no</t>
  </si>
  <si>
    <t>2014-12-11 15:33:19.303</t>
  </si>
  <si>
    <t>_https://testing.sailis.sa.gov.au/products/titleSearch/titleDetailsSearch?currentSearchDtoName=planParcelSearchDto&amp;planParcelSearchDto.pageSize=10&amp;planParcelSearchDto.planType=&amp;planParcelSearchDto.planNo=12345&amp;planParcelSearchDto.parcelType=&amp;planParcelSearchDto.parcelNo=&amp;action=Search</t>
  </si>
  <si>
    <t>land_search_plan &gt;&gt; community plan</t>
  </si>
  <si>
    <t>2014-12-11 15:34:06.457</t>
  </si>
  <si>
    <t>_https://testing.sailis.sa.gov.au/products/titleSearch/titleDetailsSearch?currentSearchDtoName=planParcelSearchDto&amp;planParcelSearchDto.pageSize=10&amp;planParcelSearchDto.planType=C&amp;planParcelSearchDto.planNo=20563&amp;planParcelSearchDto.parcelType=&amp;planParcelSearchDto.parcelNo=&amp;action=Search</t>
  </si>
  <si>
    <t>land_search_title &gt;&gt; volume less than 5000</t>
  </si>
  <si>
    <t>2014-12-11 15:34:50.114</t>
  </si>
  <si>
    <t>_https://testing.sailis.sa.gov.au/products/delivery/QKVlJTslvVXegKURoAwWdOhxqnDHwLCSzcnOgbbWTmUKmlHwPu</t>
  </si>
  <si>
    <t>land_search_title &gt;&gt; volume greater than 5000</t>
  </si>
  <si>
    <t>2014-12-11 15:34:55.359</t>
  </si>
  <si>
    <t>_https://testing.sailis.sa.gov.au/products/delivery/xkedCbypunAMMLUFGoQXPJqsXcxMisFUYqEiKljKCdRPBssKTt</t>
  </si>
  <si>
    <t>land_search_valuation &gt;&gt; record type</t>
  </si>
  <si>
    <t>2014-12-11 15:34:58.556</t>
  </si>
  <si>
    <t>_https://testing.sailis.sa.gov.au/products/titleSearch/titleDetails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</si>
  <si>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16:06:10.434</t>
  </si>
  <si>
    <t>_https://testing.sailis.sa.gov.au/products/titleSearch/check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</si>
  <si>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16:11:10.505</t>
  </si>
  <si>
    <t>_https://testing.sailis.sa.gov.au/products/titleSearch/check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</si>
  <si>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16:11:11.071</t>
  </si>
  <si>
    <t>_https://testing.sailis.sa.gov.au/products/titleSearch/check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</si>
  <si>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16:11:11.656</t>
  </si>
  <si>
    <t>_https://testing.sailis.sa.gov.au/products/titleSearch/check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</si>
  <si>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16:11:12.172</t>
  </si>
  <si>
    <t>_https://testing.sailis.sa.gov.au/products/titleSearch/check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</si>
  <si>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16:11:12.688</t>
  </si>
  <si>
    <t>_https://testing.sailis.sa.gov.au/products/titleSearch/check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</si>
  <si>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16:11:17.470</t>
  </si>
  <si>
    <t>_https://testing.sailis.sa.gov.au/products/titleSearch/check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</si>
  <si>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16:11:21.783</t>
  </si>
  <si>
    <t>_https://testing.sailis.sa.gov.au/products/delivery/SKYoglPGIiPdqjtRYrPCtQfJApAzLHXWlEcsieJqYOmKIOmiGw</t>
  </si>
  <si>
    <t>2014-12-11 16:11:24.302</t>
  </si>
  <si>
    <t>_https://testing.sailis.sa.gov.au/products/titleSearch/check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</si>
  <si>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16:12:09.433</t>
  </si>
  <si>
    <t>_https://testing.sailis.sa.gov.au/products/titleSearch/check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</si>
  <si>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16:12:52.477</t>
  </si>
  <si>
    <t>_https://testing.sailis.sa.gov.au/products/delivery/xMvQPrnKbiKtPtGIQqttvfZnFbqNarRyQtZFbzrFaUDKRlUtfv</t>
  </si>
  <si>
    <t>2014-12-11 16:12:56.476</t>
  </si>
  <si>
    <t>_https://testing.sailis.sa.gov.au/products/delivery/VdJJMTfmQceAtasIvYHIMlNmeKnsGIUPbXRzhmXUhiyXAUgXBU</t>
  </si>
  <si>
    <t>2014-12-11 16:13:02.187</t>
  </si>
  <si>
    <t>_https://testing.sailis.sa.gov.au/products/titleSearch/check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</si>
  <si>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15:48:13.987</t>
  </si>
  <si>
    <t>_https://testing.sailis.sa.gov.au/products/titleSearch/historical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</si>
  <si>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15:51:49.391</t>
  </si>
  <si>
    <t>_https://testing.sailis.sa.gov.au/products/titleSearch/historical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</si>
  <si>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15:51:50.095</t>
  </si>
  <si>
    <t>_https://testing.sailis.sa.gov.au/products/titleSearch/historical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</si>
  <si>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15:51:50.779</t>
  </si>
  <si>
    <t>_https://testing.sailis.sa.gov.au/products/titleSearch/historical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</si>
  <si>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15:51:51.311</t>
  </si>
  <si>
    <t>_https://testing.sailis.sa.gov.au/products/titleSearch/historical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</si>
  <si>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15:51:52.009</t>
  </si>
  <si>
    <t>_https://testing.sailis.sa.gov.au/products/titleSearch/historical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</si>
  <si>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15:51:57.659</t>
  </si>
  <si>
    <t>_https://testing.sailis.sa.gov.au/products/titleSearch/historical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</si>
  <si>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15:52:02.724</t>
  </si>
  <si>
    <t>_https://testing.sailis.sa.gov.au/products/delivery/gzTZAbBelpqRAqytyafpZrLWwzmWsdAfnVnoOtbvdJGgeOWKRl</t>
  </si>
  <si>
    <t>2014-12-11 15:52:12.726</t>
  </si>
  <si>
    <t>_https://testing.sailis.sa.gov.au/products/titleSearch/historical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</si>
  <si>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15:53:03.865</t>
  </si>
  <si>
    <t>_https://testing.sailis.sa.gov.au/products/titleSearch/historical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</si>
  <si>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15:53:48.195</t>
  </si>
  <si>
    <t>_https://testing.sailis.sa.gov.au/products/titleSearch/historicalSearch?currentSearchDtoName=titleSearchDto&amp;titleSearchDto.pageSize=10&amp;titleSearchDto.register=CL&amp;titleSearchDto.volume=103&amp;titleSearchDto.folio=33&amp;action=Search</t>
  </si>
  <si>
    <t>2014-12-11 15:53:48.904</t>
  </si>
  <si>
    <t>_https://testing.sailis.sa.gov.au/products/delivery/pukLEMnPChLXSRJylgiYuTgSANbMSZMvoPalCCPXzFLCjyFsni</t>
  </si>
  <si>
    <t>2014-12-11 15:53:54.392</t>
  </si>
  <si>
    <t>_https://testing.sailis.sa.gov.au/products/titleSearch/historical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</si>
  <si>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15:35:23.131</t>
  </si>
  <si>
    <t>_https://testing.sailis.sa.gov.au/products/titleSearch/register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</si>
  <si>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15:40:23.207</t>
  </si>
  <si>
    <t>_https://testing.sailis.sa.gov.au/products/titleSearch/register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</si>
  <si>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15:40:23.786</t>
  </si>
  <si>
    <t>_https://testing.sailis.sa.gov.au/products/titleSearch/register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</si>
  <si>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15:40:24.321</t>
  </si>
  <si>
    <t>_https://testing.sailis.sa.gov.au/products/titleSearch/register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</si>
  <si>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15:40:24.838</t>
  </si>
  <si>
    <t>_https://testing.sailis.sa.gov.au/products/titleSearch/register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</si>
  <si>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15:40:25.365</t>
  </si>
  <si>
    <t>_https://testing.sailis.sa.gov.au/products/titleSearch/register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</si>
  <si>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15:40:30.291</t>
  </si>
  <si>
    <t>_https://testing.sailis.sa.gov.au/products/titleSearch/register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</si>
  <si>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15:40:34.875</t>
  </si>
  <si>
    <t>_https://testing.sailis.sa.gov.au/products/delivery/ELruSivWVFnkAHhuAFuQeYXKFHMNYlmcrLDcGheHDVtAKCxNCQ</t>
  </si>
  <si>
    <t>2014-12-11 15:40:41.690</t>
  </si>
  <si>
    <t>_https://testing.sailis.sa.gov.au/products/titleSearch/register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</si>
  <si>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15:41:28.469</t>
  </si>
  <si>
    <t>_https://testing.sailis.sa.gov.au/products/titleSearch/register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</si>
  <si>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15:42:11.140</t>
  </si>
  <si>
    <t>_https://testing.sailis.sa.gov.au/products/delivery/nyJmGOITOqqWIWhOtUpAaiLOOtVbiTqArerOEYRkmRKTbJVpQv</t>
  </si>
  <si>
    <t>2014-12-11 15:42:13.500</t>
  </si>
  <si>
    <t>_https://testing.sailis.sa.gov.au/products/delivery/lhKrRdtRCcZbTKUdZxTuONdyuetyPveDEFPUUSxBhDBwTywpGS</t>
  </si>
  <si>
    <t>2014-12-11 15:42:26.836</t>
  </si>
  <si>
    <t>_https://testing.sailis.sa.gov.au/products/titleSearch/register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</si>
  <si>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15:54:21.014</t>
  </si>
  <si>
    <t>_https://testing.sailis.sa.gov.au/products/titleSearch/childParentTitle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</si>
  <si>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15:57:50.993</t>
  </si>
  <si>
    <t>_https://testing.sailis.sa.gov.au/products/titleSearch/childParentTitle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</si>
  <si>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15:57:51.862</t>
  </si>
  <si>
    <t>_https://testing.sailis.sa.gov.au/products/titleSearch/childParentTitle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</si>
  <si>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15:57:52.581</t>
  </si>
  <si>
    <t>_https://testing.sailis.sa.gov.au/products/titleSearch/childParentTitle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</si>
  <si>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15:57:53.235</t>
  </si>
  <si>
    <t>_https://testing.sailis.sa.gov.au/products/titleSearch/childParentTitle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</si>
  <si>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15:57:53.965</t>
  </si>
  <si>
    <t>_https://testing.sailis.sa.gov.au/products/titleSearch/childParentTitle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</si>
  <si>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15:57:59.809</t>
  </si>
  <si>
    <t>_https://testing.sailis.sa.gov.au/products/titleSearch/childParentTitle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</si>
  <si>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15:58:04.356</t>
  </si>
  <si>
    <t>_https://testing.sailis.sa.gov.au/products/delivery/bZFvocOtQBjsBmcTcNqSOBJgfhMbBIxHGytBtwLnhFJqorHWOE</t>
  </si>
  <si>
    <t>2014-12-11 15:58:07.292</t>
  </si>
  <si>
    <t>_https://testing.sailis.sa.gov.au/products/titleSearch/childParentTitle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</si>
  <si>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15:58:51.769</t>
  </si>
  <si>
    <t>_https://testing.sailis.sa.gov.au/products/titleSearch/childParentTitle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</si>
  <si>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15:59:27.439</t>
  </si>
  <si>
    <t>_https://testing.sailis.sa.gov.au/products/delivery/RXNRaWFmGjZNYhSvNVnmsEewkOjkHjhjHFvpfCheFrKtlmPjvs</t>
  </si>
  <si>
    <t>2014-12-11 15:59:29.340</t>
  </si>
  <si>
    <t>_https://testing.sailis.sa.gov.au/products/delivery/XMOLXnopkiuQMNjrvnRMBIVbLnKMIVYVautjGUYtgnXUiklXqH</t>
  </si>
  <si>
    <t>2014-12-11 15:59:32.830</t>
  </si>
  <si>
    <t>_https://testing.sailis.sa.gov.au/products/titleSearch/childParentTitle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</si>
  <si>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16:14:35.768</t>
  </si>
  <si>
    <t>_https://testing.sailis.sa.gov.au/products/titleSearch/property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</si>
  <si>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16:17:35.252</t>
  </si>
  <si>
    <t>_https://testing.sailis.sa.gov.au/products/titleSearch/property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</si>
  <si>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16:17:36.033</t>
  </si>
  <si>
    <t>_https://testing.sailis.sa.gov.au/products/titleSearch/property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</si>
  <si>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16:17:36.655</t>
  </si>
  <si>
    <t>_https://testing.sailis.sa.gov.au/products/titleSearch/property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</si>
  <si>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16:17:37.287</t>
  </si>
  <si>
    <t>_https://testing.sailis.sa.gov.au/products/titleSearch/property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</si>
  <si>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16:17:37.962</t>
  </si>
  <si>
    <t>_https://testing.sailis.sa.gov.au/products/titleSearch/property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</si>
  <si>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16:17:43.090</t>
  </si>
  <si>
    <t>_https://testing.sailis.sa.gov.au/products/titleSearch/property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</si>
  <si>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16:17:48.613</t>
  </si>
  <si>
    <t>_https://testing.sailis.sa.gov.au/products/order/propertySearch/CT%7C5000%7C6%7C6</t>
  </si>
  <si>
    <t>2014-12-11 16:17:50.778</t>
  </si>
  <si>
    <t>_https://testing.sailis.sa.gov.au/products/titleSearch/property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</si>
  <si>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16:18:02.250</t>
  </si>
  <si>
    <t>_https://testing.sailis.sa.gov.au/products/titleSearch/property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</si>
  <si>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16:18:40.644</t>
  </si>
  <si>
    <t>_https://testing.sailis.sa.gov.au/products/order/propertySearch/CL%7C103%7C33%7C1</t>
  </si>
  <si>
    <t>2014-12-11 16:18:44.487</t>
  </si>
  <si>
    <t>_https://testing.sailis.sa.gov.au/products/order/propertySearch/CT%7C5788%7C500%7C2</t>
  </si>
  <si>
    <t>2014-12-11 16:18:47.227</t>
  </si>
  <si>
    <t>_https://testing.sailis.sa.gov.au/products/titleSearch/property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</si>
  <si>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15:42:47.626</t>
  </si>
  <si>
    <t>_https://testing.sailis.sa.gov.au/products/valuationSearch/saWater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</si>
  <si>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15:43:04.005</t>
  </si>
  <si>
    <t>_https://testing.sailis.sa.gov.au/products/valuationSearch/saWater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</si>
  <si>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15:43:11.585</t>
  </si>
  <si>
    <t>_https://testing.sailis.sa.gov.au/products/valuationSearch/saWater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</si>
  <si>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15:43:12.625</t>
  </si>
  <si>
    <t>_https://testing.sailis.sa.gov.au/products/valuationSearch/saWater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</si>
  <si>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15:43:20.082</t>
  </si>
  <si>
    <t>_https://testing.sailis.sa.gov.au/products/valuationSearch/saWater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</si>
  <si>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15:43:27.080</t>
  </si>
  <si>
    <t>_https://testing.sailis.sa.gov.au/products/valuationSearch/saWater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</si>
  <si>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15:43:35.193</t>
  </si>
  <si>
    <t>_https://testing.sailis.sa.gov.au/products/valuationSearch/saWater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</si>
  <si>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15:43:42.761</t>
  </si>
  <si>
    <t>_https://testing.sailis.sa.gov.au/products/order/saWater/1727633081</t>
  </si>
  <si>
    <t>2014-12-11 15:43:46.935</t>
  </si>
  <si>
    <t>_https://testing.sailis.sa.gov.au/products/valuationSearch/saWater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</si>
  <si>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15:44:20.593</t>
  </si>
  <si>
    <t>_https://testing.sailis.sa.gov.au/products/valuationSearch/saWater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</si>
  <si>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15:44:52.186</t>
  </si>
  <si>
    <t>_https://testing.sailis.sa.gov.au/products/order/saWater/6810477000</t>
  </si>
  <si>
    <t>2014-12-11 15:45:07.592</t>
  </si>
  <si>
    <t>_https://testing.sailis.sa.gov.au/products/order/saWater/9801656000</t>
  </si>
  <si>
    <t>2014-12-11 15:45:11.541</t>
  </si>
  <si>
    <t>_https://testing.sailis.sa.gov.au/products/valuationSearch/saWater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</si>
  <si>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15:45:32.835</t>
  </si>
  <si>
    <t>_https://testing.sailis.sa.gov.au/products/valuationSearch/piHistory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</si>
  <si>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15:45:47.614</t>
  </si>
  <si>
    <t>_https://testing.sailis.sa.gov.au/products/valuationSearch/piHistory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</si>
  <si>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15:45:53.859</t>
  </si>
  <si>
    <t>_https://testing.sailis.sa.gov.au/products/valuationSearch/piHistory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</si>
  <si>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15:45:54.701</t>
  </si>
  <si>
    <t>_https://testing.sailis.sa.gov.au/products/valuationSearch/piHistory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</si>
  <si>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15:46:00.177</t>
  </si>
  <si>
    <t>_https://testing.sailis.sa.gov.au/products/valuationSearch/piHistory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</si>
  <si>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15:46:05.140</t>
  </si>
  <si>
    <t>_https://testing.sailis.sa.gov.au/products/valuationSearch/piHistory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</si>
  <si>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15:46:11.155</t>
  </si>
  <si>
    <t>_https://testing.sailis.sa.gov.au/products/valuationSearch/piHistory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</si>
  <si>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15:46:16.814</t>
  </si>
  <si>
    <t>_https://testing.sailis.sa.gov.au/products/delivery/WiajxNVqLzETGpzZQPluYGBFZRtpHujwwGZWFTSsxlEPUwWmYn</t>
  </si>
  <si>
    <t>2014-12-11 15:46:19.979</t>
  </si>
  <si>
    <t>_https://testing.sailis.sa.gov.au/products/valuationSearch/piHistory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</si>
  <si>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15:46:52.892</t>
  </si>
  <si>
    <t>_https://testing.sailis.sa.gov.au/products/valuationSearch/piHistory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</si>
  <si>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15:47:27.678</t>
  </si>
  <si>
    <t>_https://testing.sailis.sa.gov.au/products/delivery/rDzgSJkoVZFWuQvVAgZRDNSZxvbwNhunDnBPSoyxuKywYnOKKI</t>
  </si>
  <si>
    <t>2014-12-11 15:47:30.284</t>
  </si>
  <si>
    <t>_https://testing.sailis.sa.gov.au/products/delivery/gOEESTcnxhjGdeHsRLewFfuMNsjWvhOumxNxnUqnyTsTbRtehx</t>
  </si>
  <si>
    <t>2014-12-11 15:47:34.266</t>
  </si>
  <si>
    <t>_https://testing.sailis.sa.gov.au/products/valuationSearch/piHistory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</si>
  <si>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2014-12-11 16:01:01.372</t>
  </si>
  <si>
    <t>_https://testing.sailis.sa.gov.au/products/valuationSearch/piReportSearch?currentSearchDtoName=addressSearchDto&amp;addressSearchDto.pageSize=10&amp;addressSearchDto.unitNo=&amp;addressSearchDto.lotNo=&amp;addressSearchDto.levelNo=&amp;addressSearchDto.streetNo=&amp;addressSearchDto.street=&amp;addressSearchDto.suburb=&amp;action=Search</t>
  </si>
  <si>
    <t>2014-12-11 16:01:16.097</t>
  </si>
  <si>
    <t>_https://testing.sailis.sa.gov.au/products/valuationSearch/piReportSearch?currentSearchDtoName=addressSearchDto&amp;addressSearchDto.pageSize=10&amp;addressSearchDto.unitNo=&amp;addressSearchDto.lotNo=&amp;addressSearchDto.levelNo=&amp;addressSearchDto.streetNo=53&amp;addressSearchDto.street=&amp;addressSearchDto.suburb=&amp;action=Search</t>
  </si>
  <si>
    <t>2014-12-11 16:01:25.032</t>
  </si>
  <si>
    <t>_https://testing.sailis.sa.gov.au/products/valuationSearch/piReportSearch?currentSearchDtoName=addressSearchDto&amp;addressSearchDto.pageSize=10&amp;addressSearchDto.unitNo=&amp;addressSearchDto.lotNo=&amp;addressSearchDto.levelNo=1&amp;addressSearchDto.streetNo=&amp;addressSearchDto.street=&amp;addressSearchDto.suburb=&amp;action=Search</t>
  </si>
  <si>
    <t>2014-12-11 16:01:25.898</t>
  </si>
  <si>
    <t>_https://testing.sailis.sa.gov.au/products/valuationSearch/piReportSearch?currentSearchDtoName=addressSearchDto&amp;addressSearchDto.pageSize=10&amp;addressSearchDto.unitNo=3&amp;addressSearchDto.lotNo=&amp;addressSearchDto.levelNo=&amp;addressSearchDto.streetNo=&amp;addressSearchDto.street=&amp;addressSearchDto.suburb=&amp;action=Search</t>
  </si>
  <si>
    <t>2014-12-11 16:01:34.788</t>
  </si>
  <si>
    <t>_https://testing.sailis.sa.gov.au/products/valuationSearch/piReportSearch?currentSearchDtoName=addressSearchDto&amp;addressSearchDto.pageSize=10&amp;addressSearchDto.unitNo=&amp;addressSearchDto.lotNo=102&amp;addressSearchDto.levelNo=&amp;addressSearchDto.streetNo=&amp;addressSearchDto.street=&amp;addressSearchDto.suburb=&amp;action=Search</t>
  </si>
  <si>
    <t>2014-12-11 16:01:43.272</t>
  </si>
  <si>
    <t>_https://testing.sailis.sa.gov.au/products/valuationSearch/piReportSearch?currentSearchDtoName=addressSearchDto&amp;addressSearchDto.pageSize=10&amp;addressSearchDto.unitNo=&amp;addressSearchDto.lotNo=&amp;addressSearchDto.levelNo=&amp;addressSearchDto.streetNo=&amp;addressSearchDto.street=HAR%2A&amp;addressSearchDto.suburb=&amp;action=Search</t>
  </si>
  <si>
    <t>2014-12-11 16:01:52.776</t>
  </si>
  <si>
    <t>_https://testing.sailis.sa.gov.au/products/valuationSearch/piReportSearch?currentSearchDtoName=addressSearchDto&amp;addressSearchDto.pageSize=10&amp;addressSearchDto.unitNo=&amp;addressSearchDto.lotNo=&amp;addressSearchDto.levelNo=&amp;addressSearchDto.streetNo=&amp;addressSearchDto.street=&amp;addressSearchDto.suburb=AD%2A&amp;action=Search</t>
  </si>
  <si>
    <t>2014-12-11 16:02:02.269</t>
  </si>
  <si>
    <t>_https://testing.sailis.sa.gov.au/products/order/propertyInterestReport/1727633081</t>
  </si>
  <si>
    <t>2014-12-11 16:02:21.096</t>
  </si>
  <si>
    <t>_https://testing.sailis.sa.gov.au/products/valuationSearch/piReportSearch?currentSearchDtoName=planParcelSearchDto&amp;planParcelSearchDto.pageSize=10&amp;planParcelSearchDto.planType=&amp;planParcelSearchDto.planNo=12345&amp;planParcelSearchDto.parcelType=&amp;planParcelSearchDto.parcelNo=&amp;action=Search</t>
  </si>
  <si>
    <t>2014-12-11 16:02:53.702</t>
  </si>
  <si>
    <t>_https://testing.sailis.sa.gov.au/products/valuationSearch/piReportSearch?currentSearchDtoName=planParcelSearchDto&amp;planParcelSearchDto.pageSize=10&amp;planParcelSearchDto.planType=C&amp;planParcelSearchDto.planNo=20563&amp;planParcelSearchDto.parcelType=&amp;planParcelSearchDto.parcelNo=&amp;action=Search</t>
  </si>
  <si>
    <t>2014-12-11 16:03:22.223</t>
  </si>
  <si>
    <t>_https://testing.sailis.sa.gov.au/products/order/propertyInterestReport/6810477000</t>
  </si>
  <si>
    <t>2014-12-11 16:04:01.815</t>
  </si>
  <si>
    <t>_https://testing.sailis.sa.gov.au/products/order/propertyInterestReport/9801656000</t>
  </si>
  <si>
    <t>2014-12-11 16:04:21.041</t>
  </si>
  <si>
    <t>_https://testing.sailis.sa.gov.au/products/valuationSearch/piReportSearch?currentSearchDtoName=valuationSearchDto&amp;valuationSearchDto.pageSize=10&amp;valuationSearchDto.valuationNo=&amp;valuationSearchDto.recordType=SCV&amp;valuationSearchDto.current=FALSE&amp;valuationSearchDto.proposedCancelled=FALSE&amp;valuationSearchDto.cancelled=FALSE&amp;action=Search</t>
  </si>
  <si>
    <t>Dealing_Detail_Search &gt;&gt; Specific Dealing NO</t>
  </si>
  <si>
    <t>2014-12-11 16:22:38.905</t>
  </si>
  <si>
    <t>_https://testing.sailis.sa.gov.au/products/delivery/VQjbhmHFtfTOHLfJNrdoSGDzrwWQsMZRTUFiUJsKJUrKOQtPwE</t>
  </si>
  <si>
    <t>Series-Details-Search &gt;&gt; Specific Dealing NO</t>
  </si>
  <si>
    <t>2014-12-11 16:23:00.226</t>
  </si>
  <si>
    <t>_https://testing.sailis.sa.gov.au/products/delivery/cGLNgsnoNHBlBQLjWyniPMVaTOFjaNYtfzoUcDwABFMpzqrlMC</t>
  </si>
  <si>
    <t>Benefiting-Name-Search &gt;&gt;  Family Name</t>
  </si>
  <si>
    <t>2014-12-11 16:23:17.799</t>
  </si>
  <si>
    <t>_https://testing.sailis.sa.gov.au/products/dealingDetailsSearch/search?currentSearchDtoName=benefittingNameSearchDto&amp;benefittingNameSearchDto.pageSize=10&amp;benefittingNameSearchDto.familyOrOrgName=John%2A&amp;benefittingNameSearchDto.givenNames=&amp;benefittingNameSearchDto.dealingFromYear=&amp;benefittingNameSearchDto.dealingType=&amp;benefittingNameSearchDto.dealingType__lookup_displaytext=&amp;benefittingNameSearchDto.dealingType__lookup_lookupmapper=lookupmapper.dealingType&amp;action=Search</t>
  </si>
  <si>
    <t>Benefiting-Name-Search &gt;&gt;  Family Name   Dealing type</t>
  </si>
  <si>
    <t>2014-12-11 16:23:29.825</t>
  </si>
  <si>
    <t>_https://testing.sailis.sa.gov.au/products/dealingDetailsSearch/search?currentSearchDtoName=benefittingNameSearchDto&amp;benefittingNameSearchDto.pageSize=10&amp;benefittingNameSearchDto.familyOrOrgName=John%2A&amp;benefittingNameSearchDto.givenNames=&amp;benefittingNameSearchDto.dealingFromYear=&amp;benefittingNameSearchDto.dealingType=A&amp;benefittingNameSearchDto.dealingType__lookup_displaytext=A&amp;benefittingNameSearchDto.dealingType__lookup_lookupmapper=lookupmapper.dealingType&amp;action=Search</t>
  </si>
  <si>
    <t>Benefiting-Name-Search &gt;&gt;  Org Name   Year</t>
  </si>
  <si>
    <t>2014-12-11 16:23:31.315</t>
  </si>
  <si>
    <t>_https://testing.sailis.sa.gov.au/products/dealingDetailsSearch/search?currentSearchDtoName=benefittingNameSearchDto&amp;benefittingNameSearchDto.pageSize=10&amp;benefittingNameSearchDto.familyOrOrgName=WATER%2A&amp;benefittingNameSearchDto.givenNames=&amp;benefittingNameSearchDto.dealingFromYear=1987&amp;benefittingNameSearchDto.dealingType=&amp;benefittingNameSearchDto.dealingType__lookup_displaytext=&amp;benefittingNameSearchDto.dealingType__lookup_lookupmapper=lookupmapper.dealingType&amp;action=Search</t>
  </si>
  <si>
    <t>Benefiting-Name-Search &gt;&gt;  Specific Org</t>
  </si>
  <si>
    <t>2014-12-11 16:23:38.837</t>
  </si>
  <si>
    <t>_https://testing.sailis.sa.gov.au/products/delivery/vVpXCnQHxxgFaPKayarqwZsZkFiiIRVVLbFYyAJvUbnwZHBXpk</t>
  </si>
  <si>
    <t>Benefiting-Name-Search &gt;&gt;  Specific Org download as pdf</t>
  </si>
  <si>
    <t>2014-12-11 16:23:54.958</t>
  </si>
  <si>
    <t>_https://testing.sailis.sa.gov.au/products/delivery/vVpXCnQHxxgFaPKayarqwZsZkFiiIRVVLbFYyAJvUbnwZHBXpk/607588801/pdf</t>
  </si>
  <si>
    <t>Benefiting-Name-Search &gt;&gt;  Specific Person</t>
  </si>
  <si>
    <t>2014-12-11 16:24:00.120</t>
  </si>
  <si>
    <t>_https://testing.sailis.sa.gov.au/products/delivery/lGvXPNSxKqMtZwvxCHXunxmpVOEBrxeutdEExlfZoGrspvmbWT</t>
  </si>
  <si>
    <t>Benefiting-Name-Search &gt;&gt;  Specific Person download as pdf</t>
  </si>
  <si>
    <t>2014-12-11 16:24:16.837</t>
  </si>
  <si>
    <t>_https://testing.sailis.sa.gov.au/products/delivery/lGvXPNSxKqMtZwvxCHXunxmpVOEBrxeutdEExlfZoGrspvmbWT/607588914/pdf</t>
  </si>
  <si>
    <t>Plan Order Search &gt;&gt;  Rack Plan</t>
  </si>
  <si>
    <t>2014-12-11 16:20:53.040</t>
  </si>
  <si>
    <t>_https://testing.sailis.sa.gov.au/products/imageDelivery/vciPEGmBSBtNNPppIeCJchQFcZSQVgNPmFQjflagRvRMHwWsUx/pdf</t>
  </si>
  <si>
    <t>Plan Order Search &gt;&gt;  Rack Plan with Tiff</t>
  </si>
  <si>
    <t>2014-12-11 16:20:57.358</t>
  </si>
  <si>
    <t>_https://testing.sailis.sa.gov.au/products/imageDelivery/pfEdRBsssyipdnGyMlbWzTskHxnUbouikIXvEApKUsiBTjnYmx/tiff</t>
  </si>
  <si>
    <t>Plan Order Search &gt;&gt;  Deposited Plan</t>
  </si>
  <si>
    <t>2014-12-11 16:21:01.074</t>
  </si>
  <si>
    <t>_https://testing.sailis.sa.gov.au/products/search/planImageSearch?currentSearchDtoName=plansOrderSearchDto&amp;plansOrderSearchDto.pageSize=10&amp;plansOrderSearchDto.planType=D&amp;plansOrderSearchDto.planNumber=12345&amp;action=Search&amp;plansOrderSearchDto.showHistorical=true&amp;plansOrderSearchDto.showTiffFormat=true</t>
  </si>
  <si>
    <t>Diagram Order Search &gt;&gt;  Addison</t>
  </si>
  <si>
    <t>2014-12-11 16:21:03.279</t>
  </si>
  <si>
    <t>_https://testing.sailis.sa.gov.au/products/search/planImageSearch?currentSearchDtoName=diagramBookPagesSearchDto&amp;diagramBookPagesSearchDto.pageSize=10&amp;diagramBookPagesSearchDto.diagramBookName=&amp;diagramBookPagesSearchDto.diagramBookName__lookup_displaytext=Addison&amp;diagramBookPagesSearchDto.diagramBookName__lookup_lookupmapper=lookupmapper.diagramBookName&amp;diagramBookPagesSearchDto.diagramBookPage=1&amp;action=Search</t>
  </si>
  <si>
    <t>Diagram Order Search &gt;&gt;  Addison selecting the first delivery</t>
  </si>
  <si>
    <t>2014-12-11 16:21:04.659</t>
  </si>
  <si>
    <t>_https://testing.sailis.sa.gov.au/products/imageDelivery/jQGghKSinKjBQAFTfzBmcSeXexUOUhovKZLXBDtPTbgVXvClGQ/pdf</t>
  </si>
  <si>
    <t>Hundred Parcel Search &gt;&gt;  one plan</t>
  </si>
  <si>
    <t>2014-12-11 16:21:07.721</t>
  </si>
  <si>
    <t>_https://testing.sailis.sa.gov.au/products/search/planImageSearch?currentSearchDtoName=hundredParcelSearchDto&amp;hundredParcelSearchDto.pageSize=10&amp;hundredParcelSearchDto.hundredName=&amp;hundredParcelSearchDto.hundredName__lookup_displaytext=Addison&amp;hundredParcelSearchDto.hundredName__lookup_lookupmapper=lookupmapper.hundredName&amp;hundredParcelSearchDto.parcelNumber=23&amp;action=Search</t>
  </si>
  <si>
    <t>Hundred Parcel Search &gt;&gt;  one plan seleted all items of one page</t>
  </si>
  <si>
    <t>2014-12-11 16:21:08.790</t>
  </si>
  <si>
    <t>_https://testing.sailis.sa.gov.au/products/imageDelivery/AFFYVCKMTjGaNeTyknZcjYYJYFlrQEfVSKphFrUzFUrWryLkFT/pdf</t>
  </si>
  <si>
    <t>Govt Town Search &gt;&gt;  TownName</t>
  </si>
  <si>
    <t>2014-12-11 16:21:11.565</t>
  </si>
  <si>
    <t>_https://testing.sailis.sa.gov.au/products/search/planImageSearch?currentSearchDtoName=govtTownAllotSearchDto&amp;govtTownAllotSearchDto.pageSize=10&amp;govtTownAllotSearchDto.governmentTownName=&amp;govtTownAllotSearchDto.governmentTownName__lookup_displaytext=Adelaide&amp;govtTownAllotSearchDto.governmentTownName__lookup_lookupmapper=lookupmapper.govTownAllot&amp;govtTownAllotSearchDto.allotmentNumber=&amp;action=Search</t>
  </si>
  <si>
    <t>Govt Town Search &gt;&gt;  TownName seleted all items of one page</t>
  </si>
  <si>
    <t>2014-12-11 16:21:16.810</t>
  </si>
  <si>
    <t>_https://testing.sailis.sa.gov.au/products/order/planImageSearch/APLP17%3AAPLP20%3AAPLP22%3AAPLP29%3AD49898%3AD55620%3AD68114%3AD71011%3AF45478%3AF46571%3AF46699%3AF46853%3AF48046%3AF48206%3AF48296%3AF48915%3AF48920%3AF48963%3AH106100P602%3AR5594</t>
  </si>
  <si>
    <t>Govt Town Search &gt;&gt;  TownName delivery all selected</t>
  </si>
  <si>
    <t>2014-12-11 16:21:20.367</t>
  </si>
  <si>
    <t>_https://testing.sailis.sa.gov.au/products/imageDelivery/YkdRluFghmyWEPdPrNSGMDMmLepUzDNkYSRYjoJIKwfRjdSqtR/pdf</t>
  </si>
  <si>
    <t>City of Adelaide &gt;&gt;  Town Acre Number</t>
  </si>
  <si>
    <t>2014-12-11 16:21:32.136</t>
  </si>
  <si>
    <t>_https://testing.sailis.sa.gov.au/products/search/planImageSearch?currentSearchDtoName=cityOfAdelaideSearchDto&amp;cityOfAdelaideSearchDto.pageSize=10&amp;cityOfAdelaideSearchDto.townAcreNumber=23&amp;action=Search</t>
  </si>
  <si>
    <t>City of Adelaide &gt;&gt;  Town Acre Number seleted all items of one page</t>
  </si>
  <si>
    <t>2014-12-11 16:21:34.293</t>
  </si>
  <si>
    <t>_https://testing.sailis.sa.gov.au/products/order/planImageSearch/F37809%3AF46557%3ALA2537%3ALA3756%3ALA4181%3ALA4182%3ALA4655%3ALB1558%3ALB1593%3ALB2039%3APLOT63</t>
  </si>
  <si>
    <t>City of Adelaide &gt;&gt;  Town Acre Number delivery all selected</t>
  </si>
  <si>
    <t>2014-12-11 16:21:36.362</t>
  </si>
  <si>
    <t>_https://testing.sailis.sa.gov.au/products/imageDelivery/anZljHJbrVhVakuRqevbJsbDOGLUiyBTVYcTHUVLmnMlVkoYcM/pdf</t>
  </si>
  <si>
    <t>Cross Reference Search &gt;&gt; Application</t>
  </si>
  <si>
    <t>2014-12-11 16:21:41.972</t>
  </si>
  <si>
    <t>_https://testing.sailis.sa.gov.au/products/search/planImageSearch?currentSearchDtoName=crossReferenceSearchDto&amp;crossReferenceSearchDto.pageSize=10&amp;crossReferenceSearchDto.referenceType=DOCA&amp;crossReferenceSearchDto.referenceNumber=27470&amp;action=Search</t>
  </si>
  <si>
    <t>Council Plan Number &gt;&gt;  Adelaide Corp</t>
  </si>
  <si>
    <t>2014-12-11 16:21:44.686</t>
  </si>
  <si>
    <t>_https://testing.sailis.sa.gov.au/products/search/planImageSearch?currentSearchDtoName=councilPlanNumberSearchDto&amp;councilPlanNumberSearchDto.pageSize=10&amp;councilPlanNumberSearchDto.councilName=&amp;councilPlanNumberSearchDto.councilName__lookup_displaytext=Adelaide+Corp&amp;councilPlanNumberSearchDto.councilName__lookup_lookupmapper=lookupmapper.councilName&amp;councilPlanNumberSearchDto.councilPlanNumber=1&amp;action=Search</t>
  </si>
  <si>
    <t>Council Plan Number &gt;&gt;  Adelaide Corp seleted all items of one page</t>
  </si>
  <si>
    <t>2014-12-11 16:21:45.735</t>
  </si>
  <si>
    <t>_https://testing.sailis.sa.gov.au/products/imageDelivery/GAivIPvxHsMVbrOApvDxLKkroNNFNlyfhprtScbMdoePZdSwId/pdf</t>
  </si>
  <si>
    <t>Survey Marks Search &gt;&gt; 100 results</t>
  </si>
  <si>
    <t>2014-12-11 16:21:48.722</t>
  </si>
  <si>
    <t>_https://testing.sailis.sa.gov.au/products/search/planImageSearch?currentSearchDtoName=surveyMarksSearchDto&amp;surveyMarksSearchDto.pageSize=10&amp;surveyMarksSearchDto.surveyMarks=662850930&amp;action=Search</t>
  </si>
  <si>
    <t>Dealing Image Search &gt;&gt; General Query</t>
  </si>
  <si>
    <t>2014-12-11 16:20:04.412</t>
  </si>
  <si>
    <t>_https://testing.sailis.sa.gov.au/products/order/miscellaneousSearch/DE%3ANzQzMDI2Ng?messages=YSpsRYFvPHQnStYmpDwhSjTkNrPVCOsb</t>
  </si>
  <si>
    <t>Dealing Image Search &gt;&gt; General Query   showHistory</t>
  </si>
  <si>
    <t>2014-12-11 16:20:07.146</t>
  </si>
  <si>
    <t>_https://testing.sailis.sa.gov.au/products/order/miscellaneousSearch/DE%3ANzQzMDI2Ng?messages=khiOdZyVVmaCfHsVRiXIwOdlsrYoewtn</t>
  </si>
  <si>
    <t>Title Image Search &gt;&gt;  General</t>
  </si>
  <si>
    <t>2014-12-11 16:20:09.528</t>
  </si>
  <si>
    <t>_https://testing.sailis.sa.gov.au/products/delivery/oHewMXEmVaEzTcnejhmdCsgboFOcIhxsBkckOKycrVTpjTXrIu?messages=WntmpPmeaGeXIjRVTumGrejSSzXmbhPv</t>
  </si>
  <si>
    <t>Title Image Search &gt;&gt;  General   showTiff</t>
  </si>
  <si>
    <t>2014-12-11 16:20:12.963</t>
  </si>
  <si>
    <t>_https://testing.sailis.sa.gov.au/products/delivery/XCKiMbENuYxaEpxbWpKDqtARPxryfXBTbPRjyElHmVGOYBqZlE?messages=SOUcZrENddgFPCCWStOIEkUYVBnEekrP</t>
  </si>
  <si>
    <t>Title Image Search &gt;&gt;  General   showHistorical</t>
  </si>
  <si>
    <t>2014-12-11 16:20:14.988</t>
  </si>
  <si>
    <t>_https://testing.sailis.sa.gov.au/products/delivery/VTizaNGLMjgbNqUcEruYJutZdbxGDQGVBNbwKcXxQUPLkcxdCG?messages=DCcHlRMDmLdZsxTQXohrWoFFCyliTlNJ</t>
  </si>
  <si>
    <t>Property Book Search &gt;&gt;  Hundred (A-B)</t>
  </si>
  <si>
    <t>2014-12-11 16:20:17.397</t>
  </si>
  <si>
    <t>_https://testing.sailis.sa.gov.au/products/search/propertyBooksImageSearch?currentSearchDtoName=hundredPbSearchDto&amp;hundredPbSearchDto.pageSize=50&amp;hundredPbSearchDto.name=A-B&amp;action=Search</t>
  </si>
  <si>
    <t>Property Book Search &gt;&gt;  Hundred (A-B) select the pageNo 3</t>
  </si>
  <si>
    <t>2014-12-11 16:20:18.402</t>
  </si>
  <si>
    <t>_https://testing.sailis.sa.gov.au/products/imageDelivery/propertyBooks/A-B/HUNDRED/3</t>
  </si>
  <si>
    <t>Property Book Search &gt;&gt;  Township (A-B)</t>
  </si>
  <si>
    <t>2014-12-11 16:20:19.959</t>
  </si>
  <si>
    <t>_https://testing.sailis.sa.gov.au/products/search/propertyBooksImageSearch?currentSearchDtoName=townshipPbSearchDto&amp;townshipPbSearchDto.pageSize=50&amp;townshipPbSearchDto.name=A-B&amp;action=Search</t>
  </si>
  <si>
    <t>Property Book Search &gt;&gt;  Township (A-B) select the pageNo 1</t>
  </si>
  <si>
    <t>2014-12-11 16:20:20.939</t>
  </si>
  <si>
    <t>_https://testing.sailis.sa.gov.au/products/imageDelivery/propertyBooks/A-B/TOWNSHIP/1</t>
  </si>
  <si>
    <t>Property Book Search &gt;&gt;  Subdivision (A-Z)</t>
  </si>
  <si>
    <t>2014-12-11 16:20:23.147</t>
  </si>
  <si>
    <t>_https://testing.sailis.sa.gov.au/products/search/propertyBooksImageSearch?currentSearchDtoName=subdivisionPbSearchDto&amp;subdivisionPbSearchDto.pageSize=50&amp;subdivisionPbSearchDto.name=A-Z&amp;action=Search</t>
  </si>
  <si>
    <t>Property Book Search &gt;&gt;  Subdivision (A-Z) select the pageNo 5</t>
  </si>
  <si>
    <t>2014-12-11 16:20:23.974</t>
  </si>
  <si>
    <t>_https://testing.sailis.sa.gov.au/products/imageDelivery/propertyBooks/A-Z/SUBDIVISION/5</t>
  </si>
  <si>
    <t>Historical Name Index Search &gt;&gt;  (A|1858-1863|PRIVATE)</t>
  </si>
  <si>
    <t>2014-12-11 16:20:26.107</t>
  </si>
  <si>
    <t>500</t>
  </si>
  <si>
    <t>Internal Server Error</t>
  </si>
  <si>
    <t>_https://testing.sailis.sa.gov.au/products/search/historicalNameIndexImageSearch?currentSearchDtoName=histNameIndexImageSearchDto&amp;histNameIndexImageSearchDto.pageSize=50&amp;histNameIndexImageSearchDto.firstCharacter=A&amp;histNameIndexImageSearchDto.year=1858-1863&amp;histNameIndexImageSearchDto.type=PRIVATE&amp;action=Search</t>
  </si>
  <si>
    <t>Historical Name Index Search &gt;&gt;  (A|1858-1863|PRIVATE) select the page 1</t>
  </si>
  <si>
    <t>2014-12-11 16:20:26.870</t>
  </si>
  <si>
    <t>_https://testing.sailis.sa.gov.au/products/imageDelivery/historicalNameIndex/A/1858-1863/PRIVATE/1</t>
  </si>
  <si>
    <t>Historical Valuation Listing Search &gt;&gt; General One(1976-77|9803001008)</t>
  </si>
  <si>
    <t>2014-12-11 16:20:27.803</t>
  </si>
  <si>
    <t>_https://testing.sailis.sa.gov.au/products/search/annualValuationListImageSearch?currentSearchDtoName=annualValuationListSearchDto&amp;annualValuationListSearchDto.pageSize=50&amp;annualValuationListSearchDto.financialYear=1976%2F77&amp;annualValuationListSearchDto.valuationNumber=9803001008&amp;action=Search</t>
  </si>
  <si>
    <t>Title Diagram Search &gt;&gt; F162440</t>
  </si>
  <si>
    <t>2014-12-11 16:20:29.381</t>
  </si>
  <si>
    <t>bin</t>
  </si>
  <si>
    <t>_https://testing.sailis.sa.gov.au/products/imageDelivery/titleDiagram/F162440</t>
  </si>
  <si>
    <t>Title Diagram Search &gt;&gt; F162440   show history</t>
  </si>
  <si>
    <t>2014-12-11 16:20:31.849</t>
  </si>
  <si>
    <t>_https://testing.sailis.sa.gov.au/products/search/titleDiagramImageSearch?currentSearchDtoName=titleDiagramSearchDto&amp;titleDiagramSearchDto.pageSize=50&amp;titleDiagramSearchDto.diagramReference=F162440&amp;titleDiagramSearchDto.showHistorical=true&amp;action=Search</t>
  </si>
  <si>
    <t>Title for Owner Name Search &gt;&gt;  Surname(John*)</t>
  </si>
  <si>
    <t>2014-12-16 14:49:19.392</t>
  </si>
  <si>
    <t>_https://www.testing.sailis.sa.gov.au/products/search/ownerName?currentSearchDtoName=nameSearchDto&amp;nameSearchDto.pageSize=10&amp;nameSearchDto.surname=John%2A&amp;nameSearchDto.givenName=&amp;nameSearchDto.acn=&amp;action=Search</t>
  </si>
  <si>
    <t>Title for Owner Name Search &gt;&gt;  Surname(John*) select the first item</t>
  </si>
  <si>
    <t>2014-12-16 14:49:55.067</t>
  </si>
  <si>
    <t>_https://www.testing.sailis.sa.gov.au/products/delivery/xOQkcqFOIeaWcSsyhisKzhoBAXcxOsFHqTJsYEkYKWDIYfczdO</t>
  </si>
  <si>
    <t>Plan detail Search &gt;&gt;  Deposited plan</t>
  </si>
  <si>
    <t>2014-12-16 14:49:59.460</t>
  </si>
  <si>
    <t>_https://www.testing.sailis.sa.gov.au/products/delivery/ZahcGcvYAxoqCDrjdxSJYOOWdfDnYGIsMuOTSBaUekdKTLeGTC</t>
  </si>
  <si>
    <t>Bulk Check Search &gt;&gt;  CT 5788</t>
  </si>
  <si>
    <t>2014-12-16 14:50:07.811</t>
  </si>
  <si>
    <t>_https://www.testing.sailis.sa.gov.au:443/products/order/bulkCheckSearch/CT_5788_123_:CT_5788_124_:CT_5788_125_:CT_5788_126_:CT_5788_127_:CT_5788_128_:CT_5788_129_:CT_5788_130_:CT_5788_131_:CT_5788_132_:CT_5788_133_:CT_5788_134_:CT_5788_135_:CT_5788_136_:CT_5788_137_:CT_5788_138_:CT_5788_139_:CT_5788_140_:CT_5788_141_:CT_5788_142_</t>
  </si>
  <si>
    <t>Bulk Check Search &gt;&gt;  CT 5788 get all products</t>
  </si>
  <si>
    <t>2014-12-16 14:50:50.450</t>
  </si>
  <si>
    <t>_https://www.testing.sailis.sa.gov.au/products/delivery/nwfoeHoFtlnPNgtVGYdQCOzMlYsabEGoYmFuenrYDEqXGyOYvs</t>
  </si>
  <si>
    <t>Bulk Check Search &gt;&gt;  CT 5788 get all products as ZIP</t>
  </si>
  <si>
    <t>2014-12-16 14:51:33.287</t>
  </si>
  <si>
    <t>_https://www.testing.sailis.sa.gov.au/products/delivery/nwfoeHoFtlnPNgtVGYdQCOzMlYsabEGoYmFuenrYDEqXGyOYvs/zip</t>
  </si>
  <si>
    <t>Bulk Register Search &gt;&gt; CT 5788</t>
  </si>
  <si>
    <t>2014-12-16 14:51:56.050</t>
  </si>
  <si>
    <t>_https://www.testing.sailis.sa.gov.au:443/products/delivery/RouJkoJexCVzoaYfYtgHDDxtpQpIaLEBZbyiopmdyFymVtcGfH</t>
  </si>
  <si>
    <t>Bulk Register Search &gt;&gt; CT 5788 get all products as ZIP</t>
  </si>
  <si>
    <t>2014-12-16 14:52:49.979</t>
  </si>
  <si>
    <t>_https://www.testing.sailis.sa.gov.au/products/delivery/RouJkoJexCVzoaYfYtgHDDxtpQpIaLEBZbyiopmdyFymVtcGfH/zip</t>
  </si>
  <si>
    <t>Item Delivery Search &gt;&gt;  Register</t>
  </si>
  <si>
    <t>2014-12-11 16:04:45.541</t>
  </si>
  <si>
    <t>_https://testing.sailis.sa.gov.au/products/delivery/UGArqUkYTmdDVMbSOEzULFCkZJuGxdFzubhPHZwCFBjMKkJnqD</t>
  </si>
  <si>
    <t>Delivery Reference Search &gt;&gt; Reference</t>
  </si>
  <si>
    <t>2014-12-11 16:04:47.835</t>
  </si>
  <si>
    <t>_https://testing.sailis.sa.gov.au/products/delivery/euKOQvtvyXSOsFgjzCKmTSysATAmHKtikPGNGxFyMgrJqAYNGR</t>
  </si>
  <si>
    <t>Dealing Location Search &gt;&gt; DealingNo(11943631)</t>
  </si>
  <si>
    <t>2014-12-11 16:04:51.503</t>
  </si>
  <si>
    <t>_https://testing.sailis.sa.gov.au/products/delivery/mJentpPcqEVXTrpwKmHwkAcGbSgIlNUWRkkIScKeLkNYVOaMHw</t>
  </si>
  <si>
    <t>Plan location Search &gt;&gt; Deposited Plan(93189)</t>
  </si>
  <si>
    <t>2014-12-11 16:05:13.037</t>
  </si>
  <si>
    <t>_https://testing.sailis.sa.gov.au/products/locationRequestSearch/search?currentSearchDtoName=planLocationRequestSearchDto&amp;planLocationRequestSearchDto.pageSize=10&amp;planLocationRequestSearchDto.planType=D&amp;planLocationRequestSearchDto.planNumber=93189&amp;planLocationRequestSearchDto.showPriorLocations=true&amp;action=Search</t>
  </si>
  <si>
    <t>Plan location Search &gt;&gt; Deposited Plan(93189) select the first item</t>
  </si>
  <si>
    <t>2014-12-11 16:05:15.589</t>
  </si>
  <si>
    <t>_https://testing.sailis.sa.gov.au/products/delivery/FKfyyjzHguADnuhyjmhflVPeARcpKiJVeklmtKDuvYmWDGSIRs</t>
  </si>
  <si>
    <t>Title Location Search &gt;&gt;  title(CT5788-500)</t>
  </si>
  <si>
    <t>2014-12-11 16:05:34.111</t>
  </si>
  <si>
    <t>_https://testing.sailis.sa.gov.au/products/locationRequestSearch/search?currentSearchDtoName=titleLocationRequestSearchDto&amp;titleLocationRequestSearchDto.pageSize=10&amp;titleLocationRequestSearchDto.register=CT&amp;titleLocationRequestSearchDto.volume=5788&amp;titleLocationRequestSearchDto.folio=500&amp;action=Search</t>
  </si>
  <si>
    <t>Dealing Microfilm Search &gt;&gt;  dealing(12135723)</t>
  </si>
  <si>
    <t>2014-12-11 16:05:37.055</t>
  </si>
  <si>
    <t>_https://testing.sailis.sa.gov.au/products/imageDelivery/QzLdtbHubfESoGrnvdUjicvLmqvhumKDERDKWwRJlEMjXjQOzn/pdf</t>
  </si>
  <si>
    <t>Dealing Microfilm Search &gt;&gt;  dealing(12135723) deliver the product</t>
  </si>
  <si>
    <t>2014-12-11 16:05:47.348</t>
  </si>
  <si>
    <t>_https://testing.sailis.sa.gov.au/products/order/confirmLsg</t>
  </si>
  <si>
    <t>Miscellaneous Search &gt;&gt;  Deposition Plan(12345)</t>
  </si>
  <si>
    <t>2014-12-11 16:14:12.610</t>
  </si>
  <si>
    <t>_https://testing.sailis.sa.gov.au/products/order/miscellaneousSearch/DP%3AJHtpdGVtTnVtYmVyfQ</t>
  </si>
  <si>
    <t>Miscellaneous Search &gt;&gt;  Deposition Plan(12345) deliver the product</t>
  </si>
  <si>
    <t>2014-12-11 16:14:14.793</t>
  </si>
  <si>
    <t>_https://testing.sailis.sa.gov.au/products/delivery/HpjSEfpnCBjBKjeVdlWeeHgMVpLBaeJSxdLSwaLIgTlrBmdvuS</t>
  </si>
  <si>
    <t>Survey Mark Search &gt;&gt; surveyMarks(662850930)</t>
  </si>
  <si>
    <t>2014-12-11 16:14:07.510</t>
  </si>
  <si>
    <t>_https://testing.sailis.sa.gov.au/products/delivery/qDYvmalaqscOYsdDeLkjLstBkKhlYKxXVdigaabASllNAFACED</t>
  </si>
  <si>
    <t>Agent Code Search &gt;&gt;  Agent Code(A*)</t>
  </si>
  <si>
    <t>2014-12-11 16:14:10.197</t>
  </si>
  <si>
    <t>_https://testing.sailis.sa.gov.au/products/agentcode/search?currentSearchDtoName=searchDto&amp;searchDto.pageSize=10&amp;searchDto.agentCode=A%2A&amp;searchDto.agentName=&amp;action=Search</t>
  </si>
  <si>
    <t>Agent Code Search &gt;&gt;  Agent Name</t>
  </si>
  <si>
    <t>2014-12-11 16:14:11.053</t>
  </si>
  <si>
    <t>_https://testing.sailis.sa.gov.au/products/agentcode/search?currentSearchDtoName=searchDto&amp;searchDto.pageSize=10&amp;searchDto.agentCode=&amp;searchDto.agentName=Test&amp;action=Search</t>
  </si>
  <si>
    <t>Agent Code Search &gt;&gt;  Code   Name</t>
  </si>
  <si>
    <t>2014-12-11 16:14:11.690</t>
  </si>
  <si>
    <t>_https://testing.sailis.sa.gov.au/products/agentcode/search?currentSearchDtoName=searchDto&amp;searchDto.pageSize=10&amp;searchDto.agentCode=AAAA1&amp;searchDto.agentName=Test+Agent+13&amp;action=Search</t>
  </si>
  <si>
    <t>Miscellaneous Order Search &gt;&gt;  Certificate of Dealing</t>
  </si>
  <si>
    <t>2014-12-11 16:14:16.724</t>
  </si>
  <si>
    <t>_https://testing.sailis.sa.gov.au/products/miscitemorder/search?currentSearchDtoName=searchDto&amp;searchDto.pageSize=10&amp;searchDto.itemType=CD&amp;searchDto.reference=121315723&amp;action=Search</t>
  </si>
  <si>
    <t>Valuation Record Search &gt;&gt; no input</t>
  </si>
  <si>
    <t>2014-12-11 17:56:00.694</t>
  </si>
  <si>
    <t>_https://testing.sailis.sa.gov.au/valuation/valuationrecord/search/result?currentSearchDtoName=valuationSearchDto&amp;valuationSearchDto.valuationNumber=&amp;valuationSearchDto.vrType=&amp;_valuationSearchDto.effectiveFrom=on&amp;action=Search</t>
  </si>
  <si>
    <t>Valuation Record Search &gt;&gt; Specific one(1506002913)</t>
  </si>
  <si>
    <t>2014-12-11 17:56:11.550</t>
  </si>
  <si>
    <t>_https://testing.sailis.sa.gov.au/valuation/valuationrecord/699355</t>
  </si>
  <si>
    <t>Valuation Record Search &gt;&gt; Specific one(1506002913) select the first valuation</t>
  </si>
  <si>
    <t>2014-12-11 17:56:47.469</t>
  </si>
  <si>
    <t>Valuation Record Search &gt;&gt; Record Type(SCV)</t>
  </si>
  <si>
    <t>2014-12-11 17:56:56.659</t>
  </si>
  <si>
    <t>_https://testing.sailis.sa.gov.au/valuation/valuationrecord/search/result?currentSearchDtoName=valuationSearchDto&amp;valuationSearchDto.valuationNumber=&amp;valuationSearchDto.vrType=SCV&amp;_valuationSearchDto.effectiveFrom=on&amp;action=Search</t>
  </si>
  <si>
    <t>Valuation Record Search &gt;&gt; Record Type(SCV)   CURRENT Status</t>
  </si>
  <si>
    <t>2014-12-11 18:01:56.783</t>
  </si>
  <si>
    <t>_https://testing.sailis.sa.gov.au/valuation/valuationrecord/search/result?currentSearchDtoName=valuationSearchDto&amp;valuationSearchDto.valuationNumber=&amp;valuationSearchDto.vrType=SCV&amp;_valuationSearchDto.effectiveFrom=on&amp;action=Search&amp;valuationSearchDto.effectiveFrom=CANCELLED&amp;valuationSearchDto.effectiveFrom=CURRENT&amp;valuationSearchDto.effectiveFrom=PROPOSED_CANCELLED&amp;valuationSearchDto.effectiveFrom=PROPOSED_CURRENT</t>
  </si>
  <si>
    <t>Valuation Address Search &gt;&gt; no input</t>
  </si>
  <si>
    <t>2014-12-11 18:06:57.171</t>
  </si>
  <si>
    <t>_https://testing.sailis.sa.gov.au/valuation/valuationrecord/search/result?currentSearchDtoName=addressSearchDto&amp;addressSearchDto.unitNo=&amp;addressSearchDto.lotNo=&amp;addressSearchDto.levelNo=&amp;addressSearchDto.streetNo=&amp;addressSearchDto.streetName=&amp;addressSearchDto.suburb=&amp;action=Search</t>
  </si>
  <si>
    <t>Valuation Address Search &gt;&gt; one suburb(ADELAIDE)</t>
  </si>
  <si>
    <t>2014-12-11 18:07:06.074</t>
  </si>
  <si>
    <t>_https://testing.sailis.sa.gov.au/valuation/valuationrecord/search/result?currentSearchDtoName=addressSearchDto&amp;addressSearchDto.unitNo=&amp;addressSearchDto.lotNo=&amp;addressSearchDto.levelNo=&amp;addressSearchDto.streetNo=&amp;addressSearchDto.streetName=&amp;addressSearchDto.suburb=ADELAIDE&amp;action=Search</t>
  </si>
  <si>
    <t>Valuation Address Search &gt;&gt; one suburb(ADELAIDE) select the first valuation</t>
  </si>
  <si>
    <t>2014-12-11 18:07:31.513</t>
  </si>
  <si>
    <t>_https://testing.sailis.sa.gov.au/valuation/valuationrecord/854293</t>
  </si>
  <si>
    <t>Valuation Owner Search &gt;&gt; no input</t>
  </si>
  <si>
    <t>2014-12-11 18:07:54.900</t>
  </si>
  <si>
    <t>_https://testing.sailis.sa.gov.au/valuation/valuationrecord/search/result?currentSearchDtoName=ownerSearchDto&amp;ownerSearchDto.ownerName1=&amp;ownerSearchDto.ownerName2=&amp;ownerSearchDto.ownerName3=&amp;ownerSearchDto.ownerName4=&amp;ownerSearchDto.ownershipNumber=&amp;ownerSearchDto.suburb=&amp;ownerSearchDto.viewDisplayedSuppressedNamesCheckbox=No&amp;action=Search</t>
  </si>
  <si>
    <t>Valuation Plan Search &gt;&gt; only with plan no(12345)</t>
  </si>
  <si>
    <t>2014-12-11 18:07:57.067</t>
  </si>
  <si>
    <t>_https://testing.sailis.sa.gov.au/valuation/valuationrecord/search/result?currentSearchDtoName=planParcelSearchDto&amp;planParcelSearchDto.planType=&amp;planParcelSearchDto.planNumber=12345&amp;planParcelSearchDto.parcelType=&amp;planParcelSearchDto.parcelNumber=&amp;action=Search</t>
  </si>
  <si>
    <t>Valuation Plan Search &gt;&gt; only with plan no(12345) select the first valuation</t>
  </si>
  <si>
    <t>2014-12-11 18:08:01.095</t>
  </si>
  <si>
    <t>_https://testing.sailis.sa.gov.au/valuation/valuationrecord/986509</t>
  </si>
  <si>
    <t>Valuation Title Search &gt;&gt; title(5788-500)</t>
  </si>
  <si>
    <t>2014-12-11 18:08:07.245</t>
  </si>
  <si>
    <t>_https://testing.sailis.sa.gov.au/valuation/valuationrecord/62134</t>
  </si>
  <si>
    <t>Valuation Advanced Search &gt;&gt; one LGA(ADELAIDE)</t>
  </si>
  <si>
    <t>2014-12-11 18:08:17.951</t>
  </si>
  <si>
    <t>_https://testing.sailis.sa.gov.au/valuation/valuationrecord/search/result?currentSearchDtoName=advancedSearchDto&amp;advancedSearchDto.streetName=&amp;advancedSearchDto.suburb=&amp;advancedSearchDto.suburb__lookup_displaytext=&amp;advancedSearchDto.suburb__lookup_lookupmapper=lookupmapper.lookupableSuburbItems&amp;advancedSearchDto.postCode=&amp;advancedSearchDto.postCode__lookup_displaytext=&amp;advancedSearchDto.postCode__lookup_lookupmapper=lookupmapper.lookupablePostcodeItems&amp;advancedSearchDto.localGovernment=&amp;advancedSearchDto.localGovernment__lookup_displaytext=ADELAIDE&amp;advancedSearchDto.localGovernment__lookup_lookupmapper=lookupmapper.lookupableLgaItems&amp;advancedSearchDto.landUse=&amp;advancedSearchDto.landUse__lookup_displaytext=&amp;advancedSearchDto.landUse__lookup_lookupmapper=lookupmapper.lookupableLandUses&amp;advancedSearchDto.propertyType=&amp;advancedSearchDto.propertyType__lookup_displaytext=&amp;advancedSearchDto.propertyType__lookup_lookupmapper=lookupmapper.lookupablePropertyTypes&amp;advancedSearchDto.yearBuiltFrom=&amp;advancedSearchDto.yearBuiltTo=&amp;advancedSearchDto.areaMin=&amp;advancedSearchDto.areaMax=&amp;advancedSearchDto.style=&amp;advancedSearchDto.style__lookup_displaytext=&amp;advancedSearchDto.style__lookup_lookupmapper=lookupmapper.lookupableStyleItems&amp;advancedSearchDto.wall=&amp;advancedSearchDto.wall__lookup_displaytext=&amp;advancedSearchDto.wall__lookup_lookupmapper=lookupmapper.lookupableWallItems&amp;advancedSearchDto.condition=&amp;advancedSearchDto.condition__lookup_displaytext=&amp;advancedSearchDto.condition__lookup_lookupmapper=lookupmapper.lookupableConditionItems&amp;advancedSearchDto.bedroomsMin=&amp;advancedSearchDto.bedroomsMax=&amp;advancedSearchDto.bathroomsMin=&amp;advancedSearchDto.bathroomsMax=&amp;advancedSearchDto.siteAreaMin=&amp;advancedSearchDto.siteAreaMinUnits=&amp;advancedSearchDto.siteAreaMax=&amp;advancedSearchDto.siteAreaMaxUnits=&amp;advancedSearchDto.zoneCategory=&amp;advancedSearchDto.heritageIndicator=&amp;advancedSearchDto.subMarketGroup=&amp;advancedSearchDto.subMarketGroup__lookup_displaytext=&amp;advancedSearchDto.subMarketGroup__lookup_lookupmapper=lookupmapper.lookupableSubmarketGroupsWithLga&amp;advancedSearchDto.marketGroup=&amp;advancedSearchDto.marketGroup__lookup_displaytext=&amp;advancedSearchDto.marketGroup__lookup_lookupmapper=lookupmapper.lookupableMarketGroups&amp;advancedSearchDto.siteValue=&amp;advancedSearchDto.capitalValue=&amp;advancedSearchDto.excludeSiteValue=&amp;action=Search</t>
  </si>
  <si>
    <t>Valuation Advanced Search &gt;&gt; one LGA(ADELAIDE) select the first valuation</t>
  </si>
  <si>
    <t>2014-12-11 18:08:51.234</t>
  </si>
  <si>
    <t>Valuation Lookup Items &gt;&gt; postcode</t>
  </si>
  <si>
    <t>2014-12-11 18:08:56.567</t>
  </si>
  <si>
    <t>_https://testing.sailis.sa.gov.au/valuation/lookup/show?lookupMapper=lookupmapper.lookupablePostcodeItems&amp;fieldId=advancedSearchDto.postCode__lookup_displaytext&amp;display=postcode&amp;code=&amp;additionalColumnsStr=&amp;multiSelect=true&amp;itemsProviderParameter=&amp;hlid=93772263b20796a8f99e34a688b72d6d32fa94d745cf5236d04ebf1a027d1ced</t>
  </si>
  <si>
    <t>Valuation Lookup Items &gt;&gt; suburbName</t>
  </si>
  <si>
    <t>2014-12-11 18:09:00.415</t>
  </si>
  <si>
    <t>_https://testing.sailis.sa.gov.au/valuation/lookup/show?lookupMapper=lookupmapper.lookupableSuburbItems&amp;fieldId=advancedSearchDto.suburb__lookup_displaytext&amp;display=suburbName&amp;code=&amp;additionalColumnsStr=&amp;multiSelect=true&amp;itemsProviderParameter=&amp;hlid=2750740c2486f98f183f5908bcbb49bea737de939dd0d25944ab90dc3bfbf4a0</t>
  </si>
  <si>
    <t>Valuation Lookup Items &gt;&gt; lgaName</t>
  </si>
  <si>
    <t>2014-12-11 18:09:05.468</t>
  </si>
  <si>
    <t>_https://testing.sailis.sa.gov.au/valuation/lookup/show?lookupMapper=lookupmapper.lookupableLgaItems&amp;fieldId=advancedSearchDto.localGovernment__lookup_displaytext&amp;display=lgaName&amp;code=&amp;additionalColumnsStr=&amp;multiSelect=true&amp;itemsProviderParameter=&amp;hlid=334d727a4c5e7efbffbf0eb4bb9e90a8979f18c7d3201dae27d43c2d67f165af</t>
  </si>
  <si>
    <t>Valuation Lookup Items &gt;&gt; land Use</t>
  </si>
  <si>
    <t>2014-12-11 18:09:07.343</t>
  </si>
  <si>
    <t>_https://testing.sailis.sa.gov.au/valuation/lookup/show?lookupMapper=lookupmapper.lookupableLandUses&amp;fieldId=advancedSearchDto.landUse__lookup_displaytext&amp;display=codeAndDescription&amp;code=&amp;additionalColumnsStr=&amp;multiSelect=true&amp;itemsProviderParameter=&amp;hlid=e85e16dfdcb3c9d0d4aa241575601c99f67c01f012fd551b0b91d58ccab40ed0</t>
  </si>
  <si>
    <t>Valuation Lookup Items &gt;&gt; Property Type</t>
  </si>
  <si>
    <t>2014-12-11 18:09:11.364</t>
  </si>
  <si>
    <t>_https://testing.sailis.sa.gov.au/valuation/lookup/show?lookupMapper=lookupmapper.lookupablePropertyTypes&amp;fieldId=advancedSearchDto.propertyType__lookup_displaytext&amp;display=name&amp;code=code&amp;additionalColumnsStr=&amp;multiSelect=true&amp;itemsProviderParameter=&amp;hlid=25add24457a3ea716eb3eb8cc5f1b25b0712ebd571d3bea274a6f4381f39ba96</t>
  </si>
  <si>
    <t>Valuation Lookup Items &gt;&gt; Style</t>
  </si>
  <si>
    <t>2014-12-11 18:09:14.121</t>
  </si>
  <si>
    <t>_https://testing.sailis.sa.gov.au/valuation/lookup/show?lookupMapper=lookupmapper.lookupableStyleItems&amp;fieldId=advancedSearchDto.style__lookup_displaytext&amp;display=value&amp;code=&amp;additionalColumnsStr=&amp;multiSelect=true&amp;itemsProviderParameter=&amp;hlid=b157958bc03661c861eb7094c4408d08bd29bcbbfedadd886d4d87773f9f8217</t>
  </si>
  <si>
    <t>Valuation Lookup Items &gt;&gt; Wall</t>
  </si>
  <si>
    <t>2014-12-11 18:09:16.064</t>
  </si>
  <si>
    <t>_https://testing.sailis.sa.gov.au/valuation/lookup/show?lookupMapper=lookupmapper.lookupableWallItems&amp;fieldId=advancedSearchDto.wall__lookup_displaytext&amp;display=value&amp;code=&amp;additionalColumnsStr=&amp;multiSelect=true&amp;itemsProviderParameter=&amp;hlid=53fb6fc2d120c9a854392934544b2808761349060d04d0f0e41a4bdfb770a5a3</t>
  </si>
  <si>
    <t>Valuation Lookup Items &gt;&gt; SubmarketGroups</t>
  </si>
  <si>
    <t>2014-12-11 18:09:18.107</t>
  </si>
  <si>
    <t>_https://testing.sailis.sa.gov.au/valuation/lookup/show?lookupMapper=lookupmapper.lookupableSubmarketGroupsWithLga&amp;fieldId=advancedSearchDto.subMarketGroup__lookup_displaytext&amp;display=lgaNameAndSubmarketNameString&amp;code=&amp;additionalColumnsStr=&amp;multiSelect=false&amp;itemsProviderParameter=&amp;hlid=0b03bc0a0d6d56cbdcbf619815afa019b90ac7b7ceee66dfde7ca978415afb81</t>
  </si>
  <si>
    <t>Valuation Lookup Items &gt;&gt; MarketGroups</t>
  </si>
  <si>
    <t>2014-12-11 18:09:22.287</t>
  </si>
  <si>
    <t>_https://testing.sailis.sa.gov.au/valuation/lookup/show?lookupMapper=lookupmapper.lookupableMarketGroups&amp;fieldId=advancedSearchDto.marketGroup__lookup_displaytext&amp;display=name&amp;code=&amp;additionalColumnsStr=description&amp;multiSelect=false&amp;itemsProviderParameter=&amp;hlid=ac8a4ace7c81d66874b4d43ef5125fa88f3ebaf3bfeac6e23543cf04ccb09f7c</t>
  </si>
  <si>
    <t>Valuation Parcel Valuation Search &gt;&gt; no input</t>
  </si>
  <si>
    <t>2014-12-12 06:59:42.454</t>
  </si>
  <si>
    <t>_https://testing.sailis.sa.gov.au/valuation/parcel/search/result?currentSearchDtoName=parcelSearchDto&amp;parcelSearchDto.valuationNumber=&amp;parcelSearchDto.vrType=&amp;_parcelSearchDto.effectiveFrom=on&amp;action=Search</t>
  </si>
  <si>
    <t>Valuation Parcel Valuation Search &gt;&gt; Specific one(1506002913)</t>
  </si>
  <si>
    <t>2014-12-12 06:59:43.900</t>
  </si>
  <si>
    <t>_https://testing.sailis.sa.gov.au/valuation/parcel/search/result?currentSearchDtoName=parcelSearchDto&amp;parcelSearchDto.valuationNumber=1506002913&amp;parcelSearchDto.vrType=&amp;_parcelSearchDto.effectiveFrom=on&amp;action=Search</t>
  </si>
  <si>
    <t>Valuation Parcel Valuation Search &gt;&gt; Record Type(SCV)</t>
  </si>
  <si>
    <t>2014-12-12 06:59:54.829</t>
  </si>
  <si>
    <t>_https://testing.sailis.sa.gov.au/valuation/parcel/search/result?currentSearchDtoName=parcelSearchDto&amp;parcelSearchDto.valuationNumber=&amp;parcelSearchDto.vrType=SCV&amp;_parcelSearchDto.effectiveFrom=on&amp;action=Search</t>
  </si>
  <si>
    <t>Valuation Parcel Valuation Search &gt;&gt; Record Type(SCV)   CURRENT Status</t>
  </si>
  <si>
    <t>2014-12-12 07:04:54.914</t>
  </si>
  <si>
    <t>_https://testing.sailis.sa.gov.au/valuation/parcel/search/result?currentSearchDtoName=parcelSearchDto&amp;parcelSearchDto.valuationNumber=&amp;parcelSearchDto.vrType=SCV&amp;_parcelSearchDto.effectiveFrom=on&amp;action=Search&amp;parcelSearchDto.effectiveFrom=CANCELLED&amp;parcelSearchDto.effectiveFrom=CURRENT&amp;parcelSearchDto.effectiveFrom=PROPOSED_CANCELLED&amp;parcelSearchDto.effectiveFrom=PROPOSED_CURRENT</t>
  </si>
  <si>
    <t>Valuation Parcel Address Search &gt;&gt; no input</t>
  </si>
  <si>
    <t>2014-12-12 07:09:55.448</t>
  </si>
  <si>
    <t>_https://testing.sailis.sa.gov.au/valuation/parcel/search/result?currentSearchDtoName=addressSearchDto&amp;addressSearchDto.unitNo=&amp;addressSearchDto.lotNo=&amp;addressSearchDto.levelNo=&amp;addressSearchDto.streetNo=&amp;addressSearchDto.streetName=&amp;addressSearchDto.suburb=&amp;action=Search</t>
  </si>
  <si>
    <t>Valuation Parcel Address Search &gt;&gt; suburb(ADELAIDE)</t>
  </si>
  <si>
    <t>2014-12-12 07:09:56.270</t>
  </si>
  <si>
    <t>_https://testing.sailis.sa.gov.au/valuation/parcel/search/result?currentSearchDtoName=addressSearchDto&amp;addressSearchDto.unitNo=&amp;addressSearchDto.lotNo=&amp;addressSearchDto.levelNo=&amp;addressSearchDto.streetNo=&amp;addressSearchDto.streetName=&amp;addressSearchDto.suburb=ADELAIDE&amp;action=Search</t>
  </si>
  <si>
    <t>Valuation Parcel Owner Search &gt;&gt;    no input</t>
  </si>
  <si>
    <t>2014-12-12 07:10:22.319</t>
  </si>
  <si>
    <t>_https://testing.sailis.sa.gov.au/valuation/parcel/search/result?currentSearchDtoName=ownerSearchDto&amp;ownerSearchDto.ownerName1=&amp;ownerSearchDto.ownerName2=&amp;ownerSearchDto.ownerName3=&amp;ownerSearchDto.ownerName4=&amp;ownerSearchDto.ownershipNumber=&amp;ownerSearchDto.suburb=&amp;ownerSearchDto.viewDisplayedSuppressedNamesCheckbox=No&amp;action=Search</t>
  </si>
  <si>
    <t>Valuation Parcel Plan Search &gt;&gt; only with plan no(12345)</t>
  </si>
  <si>
    <t>2014-12-12 07:10:23.348</t>
  </si>
  <si>
    <t>_https://testing.sailis.sa.gov.au/valuation/parcel/search/result?currentSearchDtoName=planParcelSearchDto&amp;planParcelSearchDto.planType=&amp;planParcelSearchDto.planNumber=12345&amp;planParcelSearchDto.parcelType=&amp;planParcelSearchDto.parcelNumber=&amp;action=Search</t>
  </si>
  <si>
    <t>Valuation Parcel Title Search &gt;&gt; title(5788-500)</t>
  </si>
  <si>
    <t>2014-12-12 07:10:32.920</t>
  </si>
  <si>
    <t>_https://testing.sailis.sa.gov.au/valuation/parcel/search/result?currentSearchDtoName=titleSearchDto&amp;titleSearchDto.register=CT&amp;titleSearchDto.volume=5788&amp;titleSearchDto.folio=500&amp;action=Search</t>
  </si>
  <si>
    <t>Valuation Sales Search &gt;&gt; one month duration + one LGA</t>
  </si>
  <si>
    <t>2014-12-12 07:12:54.259</t>
  </si>
  <si>
    <t>_https://testing.sailis.sa.gov.au/valuation/sales/search/result</t>
  </si>
  <si>
    <t>Valuation Record Creation &gt;&gt; Reinstate with 5 parcel attached creation</t>
  </si>
  <si>
    <t>2014-12-16 14:35:54.989</t>
  </si>
  <si>
    <t>302</t>
  </si>
  <si>
    <t>Found</t>
  </si>
  <si>
    <t>_https://www.testing.sailis.sa.gov.au/valuation/valuationrecordcreate/request</t>
  </si>
  <si>
    <t>Valuation Record Creation &gt;&gt; Reinstate with 5 parcel attached configure 1 GET</t>
  </si>
  <si>
    <t>2014-12-16 14:35:56.800</t>
  </si>
  <si>
    <t>_https://www.testing.sailis.sa.gov.au/valuation//valuationrecordcreate/configure1/609617604?form</t>
  </si>
  <si>
    <t>Valuation Record Creation &gt;&gt; Reinstate with 5 parcel attached Configure 1 EDIT</t>
  </si>
  <si>
    <t>2014-12-16 14:36:41.307</t>
  </si>
  <si>
    <t>Valuation Record Creation &gt;&gt; Reinstate with 5 parcel attached configure 2 GET</t>
  </si>
  <si>
    <t>2014-12-16 14:36:50.943</t>
  </si>
  <si>
    <t>_https://www.testing.sailis.sa.gov.au/valuation/valuationrecordcreate/configure2/609617604?form</t>
  </si>
  <si>
    <t>Valuation Record Creation &gt;&gt; Reinstate with 5 parcel attached configure 2 Edit</t>
  </si>
  <si>
    <t>2014-12-16 14:36:57.336</t>
  </si>
  <si>
    <t>_https://www.testing.sailis.sa.gov.au/valuation/valuationrecordcreate/configure2/609617604</t>
  </si>
  <si>
    <t>Valuation Record Creation &gt;&gt; Reinstate with 5 parcel attached update new record GET</t>
  </si>
  <si>
    <t>2014-12-16 14:37:03.193</t>
  </si>
  <si>
    <t>_https://www.testing.sailis.sa.gov.au/valuation//valuationrecord/1132906</t>
  </si>
  <si>
    <t>Valuation Record Creation &gt;&gt; Reinstate with 5 parcel attached update new record edit GET</t>
  </si>
  <si>
    <t>2014-12-16 14:37:05.215</t>
  </si>
  <si>
    <t>_https://www.testing.sailis.sa.gov.au/valuation//valuationrecord/1132906?form&amp;releaseId=609617927</t>
  </si>
  <si>
    <t>Valuation Record Creation &gt;&gt; Reinstate with 5 parcel attached select submarketGroups</t>
  </si>
  <si>
    <t>2014-12-16 14:37:06.265</t>
  </si>
  <si>
    <t>_https://www.testing.sailis.sa.gov.au/valuation/lookup/show?lookupMapper=lookupmapper.parameterized.submarketGroupsLga&amp;fieldId=submarketGroupName__lookup_displaytext&amp;display=name&amp;code=&amp;additionalColumnsStr=&amp;multiSelect=false&amp;itemsProviderParameter=500000190&amp;hlid=778f5b8a8fde7ff9823d59fcb78f4291cf0d95cd350804c652ebc69cdfb83153</t>
  </si>
  <si>
    <t>Valuation Record Creation &gt;&gt; Reinstate with 5 parcel attached select zonePolicy</t>
  </si>
  <si>
    <t>2014-12-16 14:37:06.763</t>
  </si>
  <si>
    <t>_https://www.testing.sailis.sa.gov.au/valuation/lookup/show?lookupMapper=items.parameterized.zonePolicyPrecincts&amp;fieldId=zonePolicyPrecinct__lookup_displaytext&amp;display=zonePolicyPrecinct&amp;code=&amp;additionalColumnsStr=zoneDescription,policyDescription,precinctDescription&amp;multiSelect=false&amp;itemsProviderParameter=500000190&amp;hlid=c6653f8b97d537c0411e68e10c19f2f51f06aa8623a2a5968b93d0bbdd6e997d</t>
  </si>
  <si>
    <t>Valuation Record Creation &gt;&gt; Reinstate with 5 parcel attached select land use</t>
  </si>
  <si>
    <t>2014-12-16 14:37:07.341</t>
  </si>
  <si>
    <t>_https://www.testing.sailis.sa.gov.au/valuation/lookup/show?lookupMapper=lookupmapper.lookupableNonAdminLandUses&amp;fieldId=landUse__lookup_displaytext&amp;display=codeAndDescription&amp;code=&amp;additionalColumnsStr=&amp;multiSelect=false&amp;itemsProviderParameter=&amp;hlid=628b4fb8dd6415a16c04b1ea2cbb5620f9a8d66e6867d164ceebe80b1b59d581</t>
  </si>
  <si>
    <t>Valuation Record Creation &gt;&gt; Reinstate with 5 parcel attached select PropertyTypes</t>
  </si>
  <si>
    <t>2014-12-16 14:37:09.640</t>
  </si>
  <si>
    <t>_https://www.testing.sailis.sa.gov.au/valuation/lookup/show?lookupMapper=lookupmapper.lookupablePropertyTypes&amp;fieldId=propertyType__lookup_displaytext&amp;display=name&amp;code=code&amp;additionalColumnsStr=&amp;multiSelect=false&amp;itemsProviderParameter=&amp;hlid=25add24457a3ea716eb3eb8cc5f1b25b0712ebd571d3bea274a6f4381f39ba96</t>
  </si>
  <si>
    <t>Valuation Record Creation &gt;&gt; Reinstate with 5 parcel attached update new record submit</t>
  </si>
  <si>
    <t>2014-12-16 14:37:11.258</t>
  </si>
  <si>
    <t>Valuation Record Creation &gt;&gt; Reinstate with 5 parcel attached copy from parent</t>
  </si>
  <si>
    <t>2014-12-16 14:37:15.306</t>
  </si>
  <si>
    <t>_https://www.testing.sailis.sa.gov.au/valuation/valuationrecord/1132906?messages=KzkFbPkSiYiFKZNstBEIVTCCfYoaVBty</t>
  </si>
  <si>
    <t>Valuation Record Creation &gt;&gt; Reinstate with 5 parcel attached complete updating new valuation record</t>
  </si>
  <si>
    <t>2014-12-16 14:37:17.962</t>
  </si>
  <si>
    <t>_https://www.testing.sailis.sa.gov.au/valuation/valuationrecordcreate/complete/record/1132906</t>
  </si>
  <si>
    <t>2014-12-16 14:37:19.480</t>
  </si>
  <si>
    <t>_https://www.testing.sailis.sa.gov.au/valuation//valuationrecord/1132907</t>
  </si>
  <si>
    <t>2014-12-16 14:37:21.520</t>
  </si>
  <si>
    <t>_https://www.testing.sailis.sa.gov.au/valuation//valuationrecord/1132907?form&amp;releaseId=609617931</t>
  </si>
  <si>
    <t>2014-12-16 14:37:22.496</t>
  </si>
  <si>
    <t>2014-12-16 14:37:22.962</t>
  </si>
  <si>
    <t>2014-12-16 14:37:23.545</t>
  </si>
  <si>
    <t>2014-12-16 14:37:25.970</t>
  </si>
  <si>
    <t>2014-12-16 14:37:27.716</t>
  </si>
  <si>
    <t>2014-12-16 14:37:31.054</t>
  </si>
  <si>
    <t>_https://www.testing.sailis.sa.gov.au/valuation/valuationrecord/1132907?messages=pqmRQyheEBSWREwMdubrjTLxZlyIfFQQ</t>
  </si>
  <si>
    <t>2014-12-16 14:37:33.274</t>
  </si>
  <si>
    <t>_https://www.testing.sailis.sa.gov.au/valuation/valuationrecordcreate/complete/record/1132907</t>
  </si>
  <si>
    <t>2014-12-16 14:37:34.541</t>
  </si>
  <si>
    <t>_https://www.testing.sailis.sa.gov.au/valuation//valuationrecord/1132908</t>
  </si>
  <si>
    <t>2014-12-16 14:37:35.875</t>
  </si>
  <si>
    <t>_https://www.testing.sailis.sa.gov.au/valuation//valuationrecord/1132908?form&amp;releaseId=609617939</t>
  </si>
  <si>
    <t>2014-12-16 14:37:36.603</t>
  </si>
  <si>
    <t>2014-12-16 14:37:37.330</t>
  </si>
  <si>
    <t>2014-12-16 14:37:37.762</t>
  </si>
  <si>
    <t>2014-12-16 14:37:39.882</t>
  </si>
  <si>
    <t>2014-12-16 14:37:41.259</t>
  </si>
  <si>
    <t>2014-12-16 14:37:44.375</t>
  </si>
  <si>
    <t>_https://www.testing.sailis.sa.gov.au/valuation/valuationrecord/1132908?messages=NVRfIEABGQboZpUcyLqaTlShQkDnPUCk</t>
  </si>
  <si>
    <t>2014-12-16 14:37:46.679</t>
  </si>
  <si>
    <t>_https://www.testing.sailis.sa.gov.au/valuation/valuationrecordcreate/complete/record/1132908</t>
  </si>
  <si>
    <t>2014-12-16 14:37:47.931</t>
  </si>
  <si>
    <t>_https://www.testing.sailis.sa.gov.au/valuation//valuationrecord/1132909</t>
  </si>
  <si>
    <t>2014-12-16 14:37:49.391</t>
  </si>
  <si>
    <t>_https://www.testing.sailis.sa.gov.au/valuation//valuationrecord/1132909?form&amp;releaseId=609617942</t>
  </si>
  <si>
    <t>2014-12-16 14:37:50.113</t>
  </si>
  <si>
    <t>2014-12-16 14:37:50.486</t>
  </si>
  <si>
    <t>2014-12-16 14:37:50.902</t>
  </si>
  <si>
    <t>2014-12-16 14:37:52.935</t>
  </si>
  <si>
    <t>2014-12-16 14:37:54.225</t>
  </si>
  <si>
    <t>2014-12-16 14:37:57.379</t>
  </si>
  <si>
    <t>_https://www.testing.sailis.sa.gov.au/valuation/valuationrecord/1132909?messages=DYMFWIgpjgOavTnhEAUwxxiQfOOCfOVI</t>
  </si>
  <si>
    <t>2014-12-16 14:37:59.380</t>
  </si>
  <si>
    <t>_https://www.testing.sailis.sa.gov.au/valuation/valuationrecordcreate/complete/record/1132909</t>
  </si>
  <si>
    <t>2014-12-16 14:38:00.660</t>
  </si>
  <si>
    <t>_https://www.testing.sailis.sa.gov.au/valuation//valuationrecord/1132910</t>
  </si>
  <si>
    <t>2014-12-16 14:38:02.041</t>
  </si>
  <si>
    <t>_https://www.testing.sailis.sa.gov.au/valuation//valuationrecord/1132910?form&amp;releaseId=609617944</t>
  </si>
  <si>
    <t>2014-12-16 14:38:02.780</t>
  </si>
  <si>
    <t>2014-12-16 14:38:03.172</t>
  </si>
  <si>
    <t>2014-12-16 14:38:03.609</t>
  </si>
  <si>
    <t>2014-12-16 14:38:05.657</t>
  </si>
  <si>
    <t>2014-12-16 14:38:07.228</t>
  </si>
  <si>
    <t>2014-12-16 14:38:10.317</t>
  </si>
  <si>
    <t>_https://www.testing.sailis.sa.gov.au/valuation/valuationrecord/1132910?messages=KXjolljrBoNwSRAbrlmfbtwlVWCLxyQj</t>
  </si>
  <si>
    <t>2014-12-16 14:38:12.241</t>
  </si>
  <si>
    <t>_https://www.testing.sailis.sa.gov.au/valuation/valuationrecordcreate/complete/record/1132910</t>
  </si>
  <si>
    <t>Valuation Sales Edit &gt;&gt; test GET</t>
  </si>
  <si>
    <t>2014-12-12 17:32:16.948</t>
  </si>
  <si>
    <t>_https://www.testing.sailis.sa.gov.au/valuation/sales/update/557405673</t>
  </si>
  <si>
    <t>Valuation Sales Edit &gt;&gt; test PUT</t>
  </si>
  <si>
    <t>2014-12-12 17:32:18.412</t>
  </si>
  <si>
    <t>Valuation Administrative Record &gt;&gt; General one GET</t>
  </si>
  <si>
    <t>2014-12-12 07:21:44.818</t>
  </si>
  <si>
    <t>_https://testing.sailis.sa.gov.au/valuation/administrativerecord/create?form=</t>
  </si>
  <si>
    <t>2014-12-12 07:21:44.683</t>
  </si>
  <si>
    <t>2014-12-12 07:21:44.295</t>
  </si>
  <si>
    <t>2014-12-12 07:21:44.787</t>
  </si>
  <si>
    <t>2014-12-12 07:21:44.835</t>
  </si>
  <si>
    <t>Valuation Administrative Record &gt;&gt; General one save with 6600200038</t>
  </si>
  <si>
    <t>2014-12-12 07:21:47.594</t>
  </si>
  <si>
    <t>_https://testing.sailis.sa.gov.au/valuation/administrativerecord/save</t>
  </si>
  <si>
    <t>Valuation Administrative Record &gt;&gt; General one save with 6600100037</t>
  </si>
  <si>
    <t>Valuation Administrative Record &gt;&gt; General one save with 660040003*</t>
  </si>
  <si>
    <t>2014-12-12 07:21:47.682</t>
  </si>
  <si>
    <t>Valuation Administrative Record &gt;&gt; General one save with 6600300039</t>
  </si>
  <si>
    <t>2014-12-12 07:21:47.667</t>
  </si>
  <si>
    <t>Valuation Administrative Record &gt;&gt; General one save with 660000052*</t>
  </si>
  <si>
    <t>2014-12-12 07:21:47.613</t>
  </si>
  <si>
    <t>Submarket Group Edit &gt;&gt; change description Get</t>
  </si>
  <si>
    <t>2014-12-16 15:01:31.042</t>
  </si>
  <si>
    <t>_https://www.testing.sailis.sa.gov.au/valuation/submarket/500009252?form</t>
  </si>
  <si>
    <t>Submarket Group Edit &gt;&gt; change description Edit</t>
  </si>
  <si>
    <t>2014-12-16 15:01:31.871</t>
  </si>
  <si>
    <t>_https://www.testing.sailis.sa.gov.au/valuation/submarket/500009252</t>
  </si>
  <si>
    <t>Submarket Group Search &gt;&gt; LGA(ADELAIDE)</t>
  </si>
  <si>
    <t>2014-12-12 17:26:55.961</t>
  </si>
  <si>
    <t>_https://www.testing.sailis.sa.gov.au/valuation/submarket/search/result?lga=&amp;lga__lookup_displaytext=ADELAIDE&amp;lga__lookup_lookupmapper=lookupmapper.lookupableLgaItems&amp;name=&amp;description=&amp;residential=&amp;commercial=&amp;industrial=&amp;rural=&amp;other=&amp;suburbs=&amp;suburbs__lookup_displaytext=&amp;suburbs__lookup_lookupmapper=lookupmapper.lookupableValuationSuburbItems&amp;marketGroup=&amp;marketGroup__lookup_displaytext=&amp;marketGroup__lookup_lookupmapper=lookupmapper.lookupableMarketGroups&amp;action=Search</t>
  </si>
  <si>
    <t>Submarket Group Creation &gt;&gt; LGA(ADELAIDE)</t>
  </si>
  <si>
    <t>2014-12-12 08:39:02.843</t>
  </si>
  <si>
    <t>_https://testing.sailis.sa.gov.au/valuation/submarket/</t>
  </si>
  <si>
    <t>Valuation Bulk Edit &gt;&gt; Edit 5 records</t>
  </si>
  <si>
    <t>2014-12-12 08:42:42.937</t>
  </si>
  <si>
    <t>_https://testing.sailis.sa.gov.au/valuation/bulk/search/result/select?valuationIds=53369%2C53524%2C53525%2C53527%2C53530&amp;hideBackButton=No</t>
  </si>
  <si>
    <t>Valuation Bulk Edit &gt;&gt; Edit 5 records apply the request</t>
  </si>
  <si>
    <t>2014-12-12 08:42:46.039</t>
  </si>
  <si>
    <t>_https://testing.sailis.sa.gov.au/valuation/bulk/search/result/save?selectedAttributes=address%2Ccomment%2CnrmRegion%2CpropertyType%2CsubmarketGroup&amp;valuationIds=53369%2C53524%2C53525%2C53527%2C53530</t>
  </si>
  <si>
    <t>Valuation Bulk Edit &gt;&gt; Edit 5 records select property Type</t>
  </si>
  <si>
    <t>2014-12-12 08:42:54.882</t>
  </si>
  <si>
    <t>_https://testing.sailis.sa.gov.au/valuation/lookup/show?lookupMapper=lookupmapper.lookupablePropertyTypes&amp;fieldId=propertyType__lookup_displaytext&amp;display=name&amp;code=code&amp;additionalColumnsStr=&amp;multiSelect=false&amp;itemsProviderParameter=&amp;hlid=25add24457a3ea716eb3eb8cc5f1b25b0712ebd571d3bea274a6f4381f39ba96</t>
  </si>
  <si>
    <t>Valuation Bulk Edit &gt;&gt; Edit 5 records select submarket group</t>
  </si>
  <si>
    <t>2014-12-12 08:42:57.271</t>
  </si>
  <si>
    <t>_https://testing.sailis.sa.gov.au/valuation/lookup/show?lookupMapper=lookupmapper.parameterized.submarketGroupsLga&amp;fieldId=submarketGroupName__lookup_displaytext&amp;display=name&amp;code=&amp;additionalColumnsStr=&amp;multiSelect=false&amp;itemsProviderParameter=500000020&amp;hlid=778f5b8a8fde7ff9823d59fcb78f4291cf0d95cd350804c652ebc69cdfb83153</t>
  </si>
  <si>
    <t>Valuation Bulk Edit &gt;&gt; Edit 5 records Edit Submit</t>
  </si>
  <si>
    <t>2014-12-12 08:42:57.786</t>
  </si>
  <si>
    <t>_https://testing.sailis.sa.gov.au/valuation/bulk/search?messages=xAGkobtMdKdBVDkMYXKpTTfDFKrDKxqt:XWuapvRCSYdlcKpprDWafFHumnlbefUE&amp;displaySuppressedNamesOverride=true</t>
  </si>
  <si>
    <t>Valuation Rate Search &gt;&gt; no input</t>
  </si>
  <si>
    <t>2014-12-12 08:48:19.041</t>
  </si>
  <si>
    <t>_https://testing.sailis.sa.gov.au/valuation/ratetable/search?componentCategory=&amp;componentType=&amp;componentType__lookup_displaytext=&amp;componentType__lookup_lookupmapper=lookupmapper.lookupableComponentTypes&amp;rateTableLevel=&amp;rateTableCategory=&amp;lga=&amp;lga__lookup_displaytext=&amp;lga__lookup_lookupmapper=lookupmapper.lookupableLgaItems&amp;submarketGroup=&amp;action=Search</t>
  </si>
  <si>
    <t>Valuation Edit Record &gt;&gt; update value GET</t>
  </si>
  <si>
    <t>2014-12-12 16:00:00.513</t>
  </si>
  <si>
    <t>_https://www.testing.sailis.sa.gov.au/valuation/valuationrecord/491206</t>
  </si>
  <si>
    <t>Valuation Edit Record &gt;&gt; update value valuation record GET</t>
  </si>
  <si>
    <t>2014-12-12 16:00:03.537</t>
  </si>
  <si>
    <t>_https://www.testing.sailis.sa.gov.au/valuation/valuationrecord/491206?form=&amp;releaseId=607993896</t>
  </si>
  <si>
    <t>Valuation Edit Record &gt;&gt; update value update record with specific descriptor</t>
  </si>
  <si>
    <t>2014-12-12 16:00:04.381</t>
  </si>
  <si>
    <t>Valuation Edit Record &gt;&gt; update value GET Componennt</t>
  </si>
  <si>
    <t>2014-12-12 16:00:06.694</t>
  </si>
  <si>
    <t>_https://www.testing.sailis.sa.gov.au/valuation/component/value/607993897?form=&amp;substantiveValue=true</t>
  </si>
  <si>
    <t>Valuation Edit Record &gt;&gt; update value update component value</t>
  </si>
  <si>
    <t>2014-12-12 16:00:06.999</t>
  </si>
  <si>
    <t>_https://www.testing.sailis.sa.gov.au/valuation/component/value/607993897</t>
  </si>
  <si>
    <t>Valuation Edit Record &gt;&gt; update value GET After Edit</t>
  </si>
  <si>
    <t>2014-12-12 16:00:07.628</t>
  </si>
  <si>
    <t>Valuation Edit Record &gt;&gt; update value submit for approval</t>
  </si>
  <si>
    <t>2014-12-12 16:00:10.069</t>
  </si>
  <si>
    <t>_https://www.testing.sailis.sa.gov.au/valuation/valueapproval/reason</t>
  </si>
  <si>
    <t>Valuation Edit Record &gt;&gt; update value supplementary approval search</t>
  </si>
  <si>
    <t>2014-12-12 16:00:10.691</t>
  </si>
  <si>
    <t>_https://www.testing.sailis.sa.gov.au/valuation/valueapproval/supplementary?lga=&amp;lga__lookup_displaytext=CLARE+%26+GILBERT+VALLEYS&amp;lga__lookup_lookupmapper=lookupmapper.lookupableLgaItems&amp;submarketGroup=&amp;submarketGroup__lookup_displaytext=&amp;submarketGroup__lookup_lookupmapper=lookupmapper.lookupableSubmarketGroupsWithLga&amp;valueChangeReason=&amp;valuationNumber=&amp;dateSubmitted=&amp;submittedBy=&amp;action=Search</t>
  </si>
  <si>
    <t>Valuation Edit Record &gt;&gt; update value  supplementary approve</t>
  </si>
  <si>
    <t>2014-12-12 16:00:11.835</t>
  </si>
  <si>
    <t>_https://www.testing.sailis.sa.gov.au/valuation/valueapproval/supplementary</t>
  </si>
  <si>
    <t>Valuation Rate Management &gt;&gt; general test GET</t>
  </si>
  <si>
    <t>2014-12-12 16:41:26.750</t>
  </si>
  <si>
    <t>_https://www.testing.sailis.sa.gov.au/valuation/ratetable/544349394</t>
  </si>
  <si>
    <t>Valuation Rate Management &gt;&gt; general test export data</t>
  </si>
  <si>
    <t>2014-12-12 16:41:27.686</t>
  </si>
  <si>
    <t>Valuation Rate Management &gt;&gt; general test import file</t>
  </si>
  <si>
    <t>2014-12-12 16:41:28.364</t>
  </si>
  <si>
    <t>_https://www.testing.sailis.sa.gov.au/valuation/ratetable/544349394?action=Import</t>
  </si>
  <si>
    <t>Valuation Rate Management &gt;&gt; general test GET after import file</t>
  </si>
  <si>
    <t>2014-12-12 16:41:29.836</t>
  </si>
  <si>
    <t>Valuation Rate Management &gt;&gt; general test get the first rate</t>
  </si>
  <si>
    <t>2014-12-12 16:41:30.898</t>
  </si>
  <si>
    <t>_https://www.testing.sailis.sa.gov.au/valuation/ratetable/rate/608006848?form</t>
  </si>
  <si>
    <t>Valuation Rate Management &gt;&gt; general test edit the first rate</t>
  </si>
  <si>
    <t>2014-12-12 16:41:31.595</t>
  </si>
  <si>
    <t>_https://www.testing.sailis.sa.gov.au/valuation/ratetable/rate/608006848</t>
  </si>
  <si>
    <t>Valuation Rate Management &gt;&gt; general test add rate GET</t>
  </si>
  <si>
    <t>2014-12-12 16:41:32.151</t>
  </si>
  <si>
    <t>_https://www.testing.sailis.sa.gov.au/valuation/ratetable/rate?form&amp;rateTableId=544349394</t>
  </si>
  <si>
    <t>Valuation Rate Management &gt;&gt; general test add rate POST</t>
  </si>
  <si>
    <t>2014-12-12 16:41:33.223</t>
  </si>
  <si>
    <t>_https://www.testing.sailis.sa.gov.au/valuation/ratetable/rate</t>
  </si>
  <si>
    <t>Valuation Rate Management &gt;&gt; general test GET after add a new rate</t>
  </si>
  <si>
    <t>2014-12-12 16:41:33.764</t>
  </si>
  <si>
    <t>Valuation Rate Management &gt;&gt; general test get the new added rate</t>
  </si>
  <si>
    <t>2014-12-12 16:41:34.870</t>
  </si>
  <si>
    <t>_https://www.testing.sailis.sa.gov.au/valuation/ratetable/rate/608006881?form</t>
  </si>
  <si>
    <t>Valuation Rate Management &gt;&gt; general test delete new added rate</t>
  </si>
  <si>
    <t>2014-12-12 16:41:35.375</t>
  </si>
  <si>
    <t>_https://www.testing.sailis.sa.gov.au/valuation/ratetable/rate/608006881?action=Delete</t>
  </si>
  <si>
    <t>Valuation File Import &gt;&gt; import revisit</t>
  </si>
  <si>
    <t>2014-12-12 16:43:08.264</t>
  </si>
  <si>
    <t>Failed in rule : There were errors</t>
  </si>
  <si>
    <t>_https://www.testing.sailis.sa.gov.au/valuation/fileImport</t>
  </si>
  <si>
    <t>2014-12-12 16:43:11.399</t>
  </si>
  <si>
    <t>Non HTTP response code: java.io.FileNotFoundException</t>
  </si>
  <si>
    <t>Non HTTP response message: c:\SAILIS\Valuation\Data\revisit_3.csv (The system cannot find the file specified)</t>
  </si>
  <si>
    <t>2014-12-12 16:43:09.916</t>
  </si>
  <si>
    <t>Title Prepare Lodgement &gt;&gt; 1 Dealing 0 title</t>
  </si>
  <si>
    <t>2014-12-16 15:22:08.776</t>
  </si>
  <si>
    <t>_https://www.testing.sailis.sa.gov.au/titling/lodgement/prepare?form</t>
  </si>
  <si>
    <t>Title Prepare Lodgement &gt;&gt; 1 Dealing 0 title lookup agent</t>
  </si>
  <si>
    <t>2014-12-16 15:22:18.984</t>
  </si>
  <si>
    <t>_https://www.testing.sailis.sa.gov.au/titling/lookup/show?lookupMapper=lookupmapper.agentreadonly&amp;fieldId=lodgingAgent__lookup_displaytext&amp;display=name&amp;code=code&amp;additionalColumnsStr=&amp;multiSelect=false&amp;itemsProviderParameter=&amp;hlid=616e7e6adce29b2e6797710070748c8c3d6f83d51b4c45a7093b216276f8dc06</t>
  </si>
  <si>
    <t>Title Prepare Lodgement &gt;&gt; 1 Dealing 0 title prepare lodgement</t>
  </si>
  <si>
    <t>2014-12-16 15:22:41.023</t>
  </si>
  <si>
    <t>_https://www.testing.sailis.sa.gov.au/titling/lodgement/lodge?numberOfDealings=1&amp;lodgingAgent=AGENT+SAILIS+A</t>
  </si>
  <si>
    <t>Title Prepare Lodgement &gt;&gt; 1 Dealing 0 title lookup Dealing Type</t>
  </si>
  <si>
    <t>2014-12-16 15:22:46.218</t>
  </si>
  <si>
    <t>_https://www.testing.sailis.sa.gov.au/titling/lookup/show?lookupMapper=lookupmapper.titling.dealingType&amp;fieldId=dealings0.dealingMetadata__lookup_displaytext&amp;display=dealingType&amp;code=label&amp;additionalColumnsStr=&amp;multiSelect=false&amp;itemsProviderParameter=&amp;hlid=6e5a4ff172e48f6990409c5f102e64c43e2bb2aaa8e1e4dac5f098998a502220</t>
  </si>
  <si>
    <t>Title Prepare Lodgement &gt;&gt; 1 Dealing 0 title lookup handred township</t>
  </si>
  <si>
    <t>2014-12-16 15:22:47.049</t>
  </si>
  <si>
    <t>_https://www.testing.sailis.sa.gov.au/titling/lookup/show?lookupMapper=lookupmapper.hundredTownshipName&amp;fieldId=dealings0.affectedTitles0.portionsOfLand.hundredTownshipName__lookup_displaytext&amp;display=name&amp;code=&amp;additionalColumnsStr=&amp;multiSelect=false&amp;itemsProviderParameter=&amp;hlid=2e7b9c36341b82081f39bda95687c32694983d804ef541bd9635050b352ac4c3</t>
  </si>
  <si>
    <t>Title Prepare Lodgement &gt;&gt; 10 Dealings 10 titles</t>
  </si>
  <si>
    <t>2014-12-16 15:22:49.245</t>
  </si>
  <si>
    <t>Title Prepare Lodgement &gt;&gt; 10 Dealings 10 titles lookup agent</t>
  </si>
  <si>
    <t>2014-12-16 15:22:49.722</t>
  </si>
  <si>
    <t>Title Prepare Lodgement &gt;&gt; 10 Dealings 10 titles prepare lodgement</t>
  </si>
  <si>
    <t>2014-12-16 15:23:07.408</t>
  </si>
  <si>
    <t>_https://www.testing.sailis.sa.gov.au/titling/lodgement/lodge?numberOfDealings=10&amp;lodgingAgent=AGENT+SAILIS+A&amp;affectedTitles=CT+5788%2F102%2CCT+5788%2F103%2CCT+5777%2F100%2CCT+5779%2F101%2CCT+5780%2F102%2CCT+5788%2F105%2CCT+5789%2F100%2CCT+5790%2F101%2CCT+5791%2F102%2CCT+5792%2F103</t>
  </si>
  <si>
    <t>Title Prepare Lodgement &gt;&gt; 10 Dealings 10 titles lookup Dealing Type</t>
  </si>
  <si>
    <t>2014-12-16 15:23:11.314</t>
  </si>
  <si>
    <t>Title Prepare Lodgement &gt;&gt; 10 Dealings 10 titles lookup handred township</t>
  </si>
  <si>
    <t>2014-12-16 15:23:12.213</t>
  </si>
  <si>
    <t>Titling Simple Lodgement &gt;&gt; Simple Test prepare lodge</t>
  </si>
  <si>
    <t>2014-12-16 15:23:47.829</t>
  </si>
  <si>
    <t>_https://www.testing.sailis.sa.gov.au/titling/lodgement/lodge?numberOfDealings=1&amp;lodgingAgent=Test+Agent+1</t>
  </si>
  <si>
    <t>Titling Simple Lodgement &gt;&gt; Simple Test Lodge</t>
  </si>
  <si>
    <t>2014-12-16 15:23:54.343</t>
  </si>
  <si>
    <t>_https://www.testing.sailis.sa.gov.au/titling/lodgement/summary/NOTFOUND</t>
  </si>
  <si>
    <t>Titling Simple Lodgement &gt;&gt; Simple Test lookup party code</t>
  </si>
  <si>
    <t>2014-12-16 15:23:55.482</t>
  </si>
  <si>
    <t>_https://www.testing.sailis.sa.gov.au/titling/lookup/show?lookupMapper=lookupmapper.partycode&amp;fieldId=partyCode__lookup_lookupmapper&amp;display=${display}&amp;code=${code}&amp;additionalColumnsStr=${colstr}&amp;multiSelect=${mulselect}&amp;itemsProviderParameter=${param}&amp;hlid=${hlid}</t>
  </si>
  <si>
    <t>Titling Simple Lodgement &gt;&gt; Simple Test data capture</t>
  </si>
  <si>
    <t>2014-12-16 15:23:56.234</t>
  </si>
  <si>
    <t>_https://www.testing.sailis.sa.gov.au/titling/datacapture/edit/NOTFOUND</t>
  </si>
  <si>
    <t>Titling Simple Lodgement &gt;&gt; Simple Test Get Payment Data</t>
  </si>
  <si>
    <t>2014-12-16 15:23:57.044</t>
  </si>
  <si>
    <t>_https://www.testing.sailis.sa.gov.au/titling/payment/NOTFOUND</t>
  </si>
  <si>
    <t>Titling Simple Lodgement &gt;&gt; Simple Test Payment Process</t>
  </si>
  <si>
    <t>2014-12-16 15:23:57.751</t>
  </si>
  <si>
    <t>Titling Simple Lodgement &gt;&gt; Simple Test complete series</t>
  </si>
  <si>
    <t>2014-12-16 15:23:59.962</t>
  </si>
  <si>
    <t>_https://www.testing.sailis.sa.gov.au/titling/datacapture/series/NOTFOUND</t>
  </si>
  <si>
    <t>Titling Simple Lodgement &gt;&gt; Simple Test private party prepare lodge</t>
  </si>
  <si>
    <t>2014-12-16 15:24:00.702</t>
  </si>
  <si>
    <t>Titling Simple Lodgement &gt;&gt; Simple Test private party Lodge</t>
  </si>
  <si>
    <t>2014-12-16 15:24:02.008</t>
  </si>
  <si>
    <t>Titling Simple Lodgement &gt;&gt; Simple Test private party lookup party code</t>
  </si>
  <si>
    <t>2014-12-16 15:24:02.711</t>
  </si>
  <si>
    <t>Titling Simple Lodgement &gt;&gt; Simple Test private party data capture</t>
  </si>
  <si>
    <t>2014-12-16 15:24:03.316</t>
  </si>
  <si>
    <t>Titling Simple Lodgement &gt;&gt; Simple Test private party Get Payment Data</t>
  </si>
  <si>
    <t>2014-12-16 15:24:04.084</t>
  </si>
  <si>
    <t>Titling Simple Lodgement &gt;&gt; Simple Test private party Payment Process</t>
  </si>
  <si>
    <t>2014-12-16 15:24:04.849</t>
  </si>
  <si>
    <t>Titling Simple Lodgement &gt;&gt; Simple Test private party complete series</t>
  </si>
  <si>
    <t>2014-12-16 15:24:05.571</t>
  </si>
  <si>
    <t>Titling Series Lodgement &gt;&gt; Plan Repair prepare lodge</t>
  </si>
  <si>
    <t>2014-12-16 15:24:06.912</t>
  </si>
  <si>
    <t>Plan Number Search &gt;&gt; D12345</t>
  </si>
  <si>
    <t>2014-12-16 15:35:35.052</t>
  </si>
  <si>
    <t>_https://www.testing.sailis.sa.gov.au/titling/plan/details/53</t>
  </si>
  <si>
    <t>Plan Title Search &gt;&gt; (CT|5000|189)</t>
  </si>
  <si>
    <t>2014-12-16 15:35:40.828</t>
  </si>
  <si>
    <t>Failed in rule : No results found</t>
  </si>
  <si>
    <t>_https://www.testing.sailis.sa.gov.au/titling/plan/search/results?currentSearchDtoName=titleSearchTab&amp;titleSearchTab.register=CT&amp;titleSearchTab.volume=5000&amp;titleSearchTab.folio=189&amp;action=Search</t>
  </si>
  <si>
    <t>Plan Dealing Search &gt;&gt; DealingNO(12135275)</t>
  </si>
  <si>
    <t>2014-12-16 15:35:47.486</t>
  </si>
  <si>
    <t>_https://www.testing.sailis.sa.gov.au/titling/plan/search/results?currentSearchDtoName=dealingSearchTab&amp;dealingSearchTab.dealingNo=12135275&amp;action=Search</t>
  </si>
  <si>
    <t>Plan DAC Search &gt;&gt; Year(2001)</t>
  </si>
  <si>
    <t>2014-12-16 15:35:48.873</t>
  </si>
  <si>
    <t>_https://www.testing.sailis.sa.gov.au/titling/plan/search/results?currentSearchDtoName=dacSearchTab&amp;dacSearchTab.council=&amp;dacSearchTab.type=&amp;dacSearchTab.dacNo=&amp;dacSearchTab.dacYear=2001&amp;action=Search</t>
  </si>
  <si>
    <t>Delivery Slip Search &gt;&gt; agentName</t>
  </si>
  <si>
    <t>2014-12-16 15:26:24.713</t>
  </si>
  <si>
    <t>503</t>
  </si>
  <si>
    <t>Service Unavailable</t>
  </si>
  <si>
    <t>_https://www.training.sailis.sa.gov.au:443/titling/deliveryslips/search/results?currentSearchDtoName=deliverySlipSearch&amp;deliverySlipSearch.agent=&amp;deliverySlipSearch.agent__lookup_displaytext=AAAA1&amp;deliverySlipSearch.agent__lookup_lookupmapper=lookupmapper.agentreadonly&amp;deliverySlipSearch.slipNo=&amp;deliverySlipSearch.historic=true&amp;action=Search?currentSearchDtoName=deliverySlipSearch&amp;deliverySlipSearch.agent=&amp;deliverySlipSearch.agent__lookup_displaytext=AAAA1&amp;deliverySlipSearch.agent__lookup_lookupmapper=lookupmapper.agentreadonly&amp;deliverySlipSearch.slipNo=&amp;deliverySlipSearch.historic=true&amp;action=Search</t>
  </si>
  <si>
    <t>Delivery Title Search &gt;&gt; (CT|5052|189)</t>
  </si>
  <si>
    <t>2014-12-16 15:26:25.662</t>
  </si>
  <si>
    <t>_https://www.training.sailis.sa.gov.au:443/titling/deliveryslips/search/results?currentSearchDtoName=titleReferenceSearch&amp;titleReferenceSearch.register=CT&amp;titleReferenceSearch.volume=5052&amp;titleReferenceSearch.folio=189&amp;action=Search?currentSearchDtoName=titleReferenceSearch&amp;titleReferenceSearch.register=CT&amp;titleReferenceSearch.volume=5052&amp;titleReferenceSearch.folio=189&amp;action=Search</t>
  </si>
  <si>
    <t>Delivery Reference Search &gt;&gt; Reference No</t>
  </si>
  <si>
    <t>2014-12-16 15:26:26.234</t>
  </si>
  <si>
    <t>_https://www.training.sailis.sa.gov.au:443/titling/deliveryslips/search/results?currentSearchDtoName=otherSearch&amp;otherSearch.reference=123456&amp;action=Search?currentSearchDtoName=otherSearch&amp;otherSearch.reference=123456&amp;action=Search</t>
  </si>
  <si>
    <t>Delivery Item Add &gt;&gt; add item</t>
  </si>
  <si>
    <t>2014-12-16 15:26:26.680</t>
  </si>
  <si>
    <t>_https://www.training.sailis.sa.gov.au:443/titling/deliveryslips/add</t>
  </si>
  <si>
    <t>Ownership Name Search &gt;&gt; general one</t>
  </si>
  <si>
    <t>2014-12-16 15:24:42.727</t>
  </si>
  <si>
    <t>_https://www.testing.sailis.sa.gov.au/titling/uniqueownership/enquiry/results?currentSearchDtoName=nameSearch&amp;nameSearch.ownerName=John*&amp;action=Search</t>
  </si>
  <si>
    <t>Ownership Number Search &gt;&gt; general one</t>
  </si>
  <si>
    <t>2014-12-16 15:25:32.892</t>
  </si>
  <si>
    <t>_https://www.testing.sailis.sa.gov.au/titling/uniqueownership/ownership/8978</t>
  </si>
  <si>
    <t>Ownership Title Search &gt;&gt; CT(5052|189)</t>
  </si>
  <si>
    <t>2014-12-16 15:25:41.561</t>
  </si>
  <si>
    <t>_https://www.testing.sailis.sa.gov.au/titling/uniqueownership/ownership/1637826</t>
  </si>
  <si>
    <t>Ownership Title Search &gt;&gt; CT(5052|189) update ownership</t>
  </si>
  <si>
    <t>2014-12-16 15:25:46.940</t>
  </si>
  <si>
    <t>_https://www.testing.sailis.sa.gov.au/titling/uniqueownership/ownership/1637826?messages=bzErRfSYNeIhbGBuMwEZBdPMzdASLWrV</t>
  </si>
  <si>
    <t>Ownership Name Create &gt;&gt; general one</t>
  </si>
  <si>
    <t>2014-12-16 15:25:52.682</t>
  </si>
  <si>
    <t>_https://www.testing.sailis.sa.gov.au/titling/uniqueownership/ownership/609632337?messages=GmLxSbsVSgydZfzQqmzcaHNpPjQpLcwb</t>
  </si>
  <si>
    <t>Title Ownership Change &gt;&gt; general one search</t>
  </si>
  <si>
    <t>2014-12-16 15:25:56.539</t>
  </si>
  <si>
    <t>_https://www.testing.sailis.sa.gov.au/titling/uniqueownership/change/888944</t>
  </si>
  <si>
    <t>Title Ownership Change &gt;&gt; general one create a new ownership</t>
  </si>
  <si>
    <t>2014-12-16 15:26:01.679</t>
  </si>
  <si>
    <t>_https://www.testing.sailis.sa.gov.au/titling/uniqueownership/ownership/popup/new?titleId=888944</t>
  </si>
  <si>
    <t>Title Ownership Change &gt;&gt; general one change ownership</t>
  </si>
  <si>
    <t>2014-12-16 15:26:03.686</t>
  </si>
  <si>
    <t>_https://www.testing.sailis.sa.gov.au/titling/uniqueownership/change/888944?messages=WbJaTrFJZrErCODMGqqzheiJGmfNxSUI</t>
  </si>
  <si>
    <t>Dealing Number Search &gt;&gt; dealing Number(12135276)</t>
  </si>
  <si>
    <t>2014-12-16 15:26:44.536</t>
  </si>
  <si>
    <t>_https://www.testing.sailis.sa.gov.au/titling/dealingsearch/search/results?currentSearchDtoName=numberSearch&amp;numberSearch.pageSize=10&amp;numberSearch.dealingNo=12135276&amp;action=Search</t>
  </si>
  <si>
    <t>Associate Dealing Search &gt;&gt; dealing Number(12135276)</t>
  </si>
  <si>
    <t>2014-12-16 15:26:47.572</t>
  </si>
  <si>
    <t>_https://www.testing.sailis.sa.gov.au/titling/dealingsearch/search/results?currentSearchDtoName=associatedDealingSearch&amp;associatedDealingSearch.pageSize=10&amp;associatedDealingSearch.dealingNo=12135276&amp;action=Search</t>
  </si>
  <si>
    <t>Dealing Title Search &gt;&gt; dealing Number</t>
  </si>
  <si>
    <t>2014-12-16 15:26:49.827</t>
  </si>
  <si>
    <t>_https://www.testing.sailis.sa.gov.au/titling/dealingsearch/search/results?currentSearchDtoName=titleRefSearch&amp;titleRefSearch.pageSize=10&amp;titleRefSearch.register=CT&amp;titleRefSearch.volume=5052&amp;titleRefSearch.folio=189&amp;action=Search</t>
  </si>
  <si>
    <t>Dealing Plan Search &gt;&gt; dealing Number</t>
  </si>
  <si>
    <t>2014-12-16 15:26:51.226</t>
  </si>
  <si>
    <t>_https://www.testing.sailis.sa.gov.au/titling/dealingsearch/search/results?currentSearchDtoName=parcelSearch&amp;parcelSearch.pageSize=10&amp;parcelSearch.planType=D&amp;parcelSearch.planNo=12345&amp;parcelSearch.parcelType=&amp;parcelSearch.ParcelNo=&amp;action=Search</t>
  </si>
  <si>
    <t>Dealing Party Search &gt;&gt; name and type</t>
  </si>
  <si>
    <t>2014-12-16 15:26:54.855</t>
  </si>
  <si>
    <t>_https://www.testing.sailis.sa.gov.au/titling/dealingsearch/search/results?currentSearchDtoName=partySearch&amp;partySearch.pageSize=10&amp;partySearch.dealingType=&amp;partySearch.dealingType__lookup_displaytext=T&amp;partySearch.dealingType__lookup_lookupmapper=lookupmapper.allDealingTypes&amp;partySearch.givenNames=&amp;partySearch.famOrgName=LIU&amp;partySearch.acn=&amp;action=Search</t>
  </si>
  <si>
    <t>Dealing Coversheet Search &gt;&gt; ReferenceNO(123456)</t>
  </si>
  <si>
    <t>2014-12-16 15:27:12.910</t>
  </si>
  <si>
    <t>_https://www.testing.sailis.sa.gov.au/titling/dealingsearch/search/results?currentSearchDtoName=coversheetSearch&amp;coversheetSearch.pageSize=10&amp;coversheetSearch.referenceNo=123456&amp;action=Search</t>
  </si>
  <si>
    <t>User Search &gt;&gt; Search using wildcard character in User ID - A*</t>
  </si>
  <si>
    <t>2014-11-18 11:29:47.369</t>
  </si>
  <si>
    <t>_https://training.sailis.sa.gov.au/admin/user/search?pageSize=10&amp;userId=A%2A&amp;name=&amp;organisationName=&amp;branchName=&amp;location=&amp;lsgUser=&amp;roleName=&amp;action=Search</t>
  </si>
  <si>
    <t>User Search &gt;&gt; Search using wildcard character in Name - A*</t>
  </si>
  <si>
    <t>2014-11-18 11:29:48.999</t>
  </si>
  <si>
    <t>_https://training.sailis.sa.gov.au/admin/user/search?pageSize=10&amp;userId=&amp;name=A%2A&amp;organisationName=&amp;branchName=&amp;location=&amp;lsgUser=&amp;roleName=&amp;action=Search</t>
  </si>
  <si>
    <t>User Search &gt;&gt; Search using wildcard character in Organisation - L*</t>
  </si>
  <si>
    <t>2014-11-18 11:29:50.671</t>
  </si>
  <si>
    <t>_https://training.sailis.sa.gov.au/admin/user/search?pageSize=10&amp;userId=&amp;name=&amp;organisationName=L%2A&amp;branchName=&amp;location=&amp;lsgUser=&amp;roleName=&amp;action=Search</t>
  </si>
  <si>
    <t>User Search &gt;&gt; Search using wildcard character in Branch - L*</t>
  </si>
  <si>
    <t>2014-11-18 11:29:52.778</t>
  </si>
  <si>
    <t>_https://training.sailis.sa.gov.au/admin/user/search?pageSize=10&amp;userId=&amp;name=&amp;organisationName=&amp;branchName=L%2A&amp;location=&amp;lsgUser=&amp;roleName=&amp;action=Search</t>
  </si>
  <si>
    <t>User Search &gt;&gt; Search using wildcard character in Location - 101*</t>
  </si>
  <si>
    <t>2014-11-18 11:29:54.861</t>
  </si>
  <si>
    <t>_https://training.sailis.sa.gov.au/admin/user/search?pageSize=10&amp;userId=&amp;name=&amp;organisationName=&amp;branchName=&amp;location=101%2A&amp;lsgUser=&amp;roleName=&amp;action=Search</t>
  </si>
  <si>
    <t>User Search &gt;&gt; Search using wildcard character in Role - V*</t>
  </si>
  <si>
    <t>2014-11-18 11:29:57.071</t>
  </si>
  <si>
    <t>_https://training.sailis.sa.gov.au/admin/user/search?pageSize=10&amp;userId=&amp;name=&amp;organisationName=&amp;branchName=&amp;location=&amp;lsgUser=&amp;roleName=V%2A&amp;action=Search</t>
  </si>
  <si>
    <t>User Search &gt;&gt; Search using a specific value in UserID -test001</t>
  </si>
  <si>
    <t>2014-11-18 11:29:59.114</t>
  </si>
  <si>
    <t>_https://training.sailis.sa.gov.au/admin/user/test001</t>
  </si>
  <si>
    <t>Agent Search &gt;&gt; Search using wildcard character for organisation name - E*</t>
  </si>
  <si>
    <t>2014-11-18 11:30:10.719</t>
  </si>
  <si>
    <t>_https://training.sailis.sa.gov.au/admin/agent/search?organisationName=E%2A&amp;agentName=&amp;contactName=&amp;agentCode=&amp;ltoBox=&amp;action=Search</t>
  </si>
  <si>
    <t>Agent Search &gt;&gt; Search using wildcard character for agent name - A*</t>
  </si>
  <si>
    <t>2014-11-18 11:30:11.957</t>
  </si>
  <si>
    <t>_https://training.sailis.sa.gov.au/admin/agent/search?organisationName=&amp;agentName=A%2A&amp;contactName=&amp;agentCode=&amp;ltoBox=&amp;action=Search</t>
  </si>
  <si>
    <t>Agent Search &gt;&gt; Search using wildcard character for contact name - A*</t>
  </si>
  <si>
    <t>2014-11-18 11:30:13.397</t>
  </si>
  <si>
    <t>_https://training.sailis.sa.gov.au/admin/agent/search?organisationName=&amp;agentName=&amp;contactName=A%2A&amp;agentCode=&amp;ltoBox=&amp;action=Search</t>
  </si>
  <si>
    <t>Agent Search &gt;&gt; Search using wildcard character for agent code - A*</t>
  </si>
  <si>
    <t>2014-11-18 11:30:14.687</t>
  </si>
  <si>
    <t>_https://training.sailis.sa.gov.au/admin/agent/search?organisationName=&amp;agentName=&amp;contactName=&amp;agentCode=A%2A&amp;ltoBox=&amp;action=Search</t>
  </si>
  <si>
    <t>Agent Search &gt;&gt; Search using specific value for organisation name - External Test Org 1</t>
  </si>
  <si>
    <t>2014-11-18 11:30:16.046</t>
  </si>
  <si>
    <t>_https://training.sailis.sa.gov.au/admin/agent/search?organisationName=External+Test+Org+1&amp;agentName=&amp;contactName=&amp;agentCode=&amp;ltoBox=&amp;action=Search</t>
  </si>
  <si>
    <t>Agent Search &gt;&gt; Search using specific value for contact name - Lester Freamon</t>
  </si>
  <si>
    <t>2014-11-18 11:30:17.275</t>
  </si>
  <si>
    <t>_https://training.sailis.sa.gov.au/admin/agent/search?organisationName=&amp;agentName=&amp;contactName=Lester+Freamon&amp;agentCode=&amp;ltoBox=&amp;action=Search</t>
  </si>
  <si>
    <t>Role Search &gt;&gt; Search using wildcard character in name - R*</t>
  </si>
  <si>
    <t>2014-11-18 11:30:20.037</t>
  </si>
  <si>
    <t>_https://training.sailis.sa.gov.au/admin/role/search?name=R%2A&amp;description=&amp;branchId=&amp;action=Search</t>
  </si>
  <si>
    <t>Organisation Search &gt;&gt; Search using wildcard character for organisation name - A*</t>
  </si>
  <si>
    <t>2014-11-18 11:30:02.458</t>
  </si>
  <si>
    <t>_https://training.sailis.sa.gov.au/admin/organisation/search?lookup=FALSE&amp;targetId=&amp;organisationName=A%2A&amp;tradingAs=&amp;agentCode=&amp;acnAbn=&amp;organisationType=&amp;industryType=&amp;action=Search</t>
  </si>
  <si>
    <t>Organisation Search &gt;&gt; Search using wildcard character for trading as - A*</t>
  </si>
  <si>
    <t>2014-11-18 11:30:03.770</t>
  </si>
  <si>
    <t>_https://training.sailis.sa.gov.au/admin/organisation/search?lookup=FALSE&amp;targetId=&amp;organisationName=&amp;tradingAs=A%2A&amp;agentCode=&amp;acnAbn=&amp;organisationType=&amp;industryType=&amp;action=Search</t>
  </si>
  <si>
    <t>Organisation Search &gt;&gt; Search using wildcard character for agent code - A*</t>
  </si>
  <si>
    <t>2014-11-18 11:30:04.770</t>
  </si>
  <si>
    <t>_https://training.sailis.sa.gov.au/admin/organisation/search?lookup=FALSE&amp;targetId=&amp;organisationName=&amp;tradingAs=&amp;agentCode=A%2A&amp;acnAbn=&amp;organisationType=&amp;industryType=&amp;action=Search</t>
  </si>
  <si>
    <t>Organisation Search &gt;&gt; Search using specific value for organisation name- APT O &amp; M SERVICES-PIPELINES</t>
  </si>
  <si>
    <t>2014-11-18 11:30:05.922</t>
  </si>
  <si>
    <t>_https://training.sailis.sa.gov.au/admin/organisation/10000030</t>
  </si>
  <si>
    <t>Organisation Search &gt;&gt; Search using specific value for trading as -APT O &amp; M SERVICES-PIPELINES</t>
  </si>
  <si>
    <t>2014-11-18 11:30:07.875</t>
  </si>
  <si>
    <t>User create update &gt;&gt; 1 createLsgUser</t>
  </si>
  <si>
    <t>2014-11-20 15:16:54.944</t>
  </si>
  <si>
    <t>_https://training.sailis.sa.gov.au/admin/user/createLsgUser</t>
  </si>
  <si>
    <t>User create update &gt;&gt; 1 Edit user</t>
  </si>
  <si>
    <t>2014-11-20 15:16:56.408</t>
  </si>
  <si>
    <t>_https://training.sailis.sa.gov.au/admin/user/jc6pi9dqmpxlsfo</t>
  </si>
  <si>
    <t>Agent Create update &gt;&gt; 1 Create Agent</t>
  </si>
  <si>
    <t>2014-11-20 15:17:11.506</t>
  </si>
  <si>
    <t>_https://training.sailis.sa.gov.au/admin/agent/search?messages=kabWOlBnoJsDGJlwteoxNtwFFmwiajbC</t>
  </si>
  <si>
    <t>Agent Create update &gt;&gt; 1 Agent Search</t>
  </si>
  <si>
    <t>2014-11-20 15:17:13.724</t>
  </si>
  <si>
    <t>_https://training.sailis.sa.gov.au/admin/agent/search?organisationName=&amp;agentName=test&amp;contactName=&amp;agentCode=&amp;ltoBox=&amp;action=Search</t>
  </si>
  <si>
    <t>Agent Create update &gt;&gt; 1 Agent Search AGENTID</t>
  </si>
  <si>
    <t>2014-11-20 15:17:14.933</t>
  </si>
  <si>
    <t>_https://training.sailis.sa.gov.au/admin/agent/edit/612149384</t>
  </si>
  <si>
    <t>Agent Create update &gt;&gt; 1 Agent Edit</t>
  </si>
  <si>
    <t>2014-11-20 15:17:16.258</t>
  </si>
  <si>
    <t>_https://training.sailis.sa.gov.au/admin/agent/search?messages=HjOaCOXDZSAmGBzooEOmCDColPQLFQsI</t>
  </si>
  <si>
    <t>Organisation Create update &gt;&gt; 1 Create Organisation</t>
  </si>
  <si>
    <t>2014-11-20 15:17:03.388</t>
  </si>
  <si>
    <t>_https://training.sailis.sa.gov.au/admin/organisation/edit</t>
  </si>
  <si>
    <t>Organisation Create update &gt;&gt; 1 Organisation Search</t>
  </si>
  <si>
    <t>2014-11-20 15:17:04.521</t>
  </si>
  <si>
    <t>_https://training.sailis.sa.gov.au/admin/organisation/619263225</t>
  </si>
  <si>
    <t>Organisation Create update &gt;&gt; 1 Organisation Search ORGNUMBER</t>
  </si>
  <si>
    <t>2014-11-20 15:17:06.800</t>
  </si>
  <si>
    <t>_https://training.sailis.sa.gov.au/admin/organisation/619263225?targetId=__lookup_displaytext</t>
  </si>
  <si>
    <t>Organisation Create update &gt;&gt; 1 Organisation Edit</t>
  </si>
  <si>
    <t>2014-11-20 15:17:08.985</t>
  </si>
  <si>
    <t>Role Create Update &gt;&gt; 1 Create Role</t>
  </si>
  <si>
    <t>2014-11-20 15:17:20.334</t>
  </si>
  <si>
    <t>_https://training.sailis.sa.gov.au/admin/role/create</t>
  </si>
  <si>
    <t>Role Create Update &gt;&gt; 1 Role Search</t>
  </si>
  <si>
    <t>2014-11-20 15:17:22.727</t>
  </si>
  <si>
    <t>_https://training.sailis.sa.gov.au/admin/role/619263325</t>
  </si>
  <si>
    <t>Role Create Update &gt;&gt; 1 Role Search- ROLEID</t>
  </si>
  <si>
    <t>2014-11-20 15:17:24.744</t>
  </si>
  <si>
    <t>_https://training.sailis.sa.gov.au/admin/role/edit/619263325</t>
  </si>
  <si>
    <t>Role Create Update &gt;&gt; 1 Role Edit</t>
  </si>
  <si>
    <t>2014-11-20 15:17:25.518</t>
  </si>
  <si>
    <t>_https://training.sailis.sa.gov.au/admin/role/edit</t>
  </si>
  <si>
    <t>Totals</t>
  </si>
  <si>
    <t>Application</t>
  </si>
  <si>
    <t>Passed Tests</t>
  </si>
  <si>
    <t>Failed Tests</t>
  </si>
  <si>
    <t>Overtime Tests</t>
  </si>
  <si>
    <t>Max Response Time</t>
  </si>
  <si>
    <t>Average Response Time</t>
  </si>
  <si>
    <t>Home</t>
  </si>
  <si>
    <t>Product</t>
  </si>
  <si>
    <t>Valuation</t>
  </si>
  <si>
    <t>Titling</t>
  </si>
  <si>
    <t>Admin</t>
  </si>
  <si>
    <t>Application : Product</t>
  </si>
  <si>
    <t>Module : Land_Search</t>
  </si>
  <si>
    <t>Function : Titling Search</t>
  </si>
  <si>
    <t>Scenario : land_search_address</t>
  </si>
  <si>
    <t>sample</t>
  </si>
  <si>
    <t>unitNo</t>
  </si>
  <si>
    <t>lotNo</t>
  </si>
  <si>
    <t>levelNo</t>
  </si>
  <si>
    <t>streetNo</t>
  </si>
  <si>
    <t>street</t>
  </si>
  <si>
    <t>suburb</t>
  </si>
  <si>
    <t>Step</t>
  </si>
  <si>
    <t>Message</t>
  </si>
  <si>
    <t>53</t>
  </si>
  <si>
    <t>1</t>
  </si>
  <si>
    <t>3</t>
  </si>
  <si>
    <t>102</t>
  </si>
  <si>
    <t>Function : Check Search</t>
  </si>
  <si>
    <t>Function : Historical Search</t>
  </si>
  <si>
    <t>Scenario : land_search_title</t>
  </si>
  <si>
    <t>register</t>
  </si>
  <si>
    <t>volume</t>
  </si>
  <si>
    <t>folio</t>
  </si>
  <si>
    <t>CL</t>
  </si>
  <si>
    <t>103</t>
  </si>
  <si>
    <t>33</t>
  </si>
  <si>
    <t>Function : Register Search</t>
  </si>
  <si>
    <t>Function : Child Parent Search</t>
  </si>
  <si>
    <t>Function : Property Interest History</t>
  </si>
  <si>
    <t>Module : Plan_Image_Search</t>
  </si>
  <si>
    <t>Function : Plan Image Search</t>
  </si>
  <si>
    <t>Scenario : Survey Marks Search</t>
  </si>
  <si>
    <t>surveyMarks</t>
  </si>
  <si>
    <t>662850930</t>
  </si>
  <si>
    <t>Module : Other_Image_Search</t>
  </si>
  <si>
    <t>Function : Other Image Search</t>
  </si>
  <si>
    <t>Scenario : Historical Name Index Search</t>
  </si>
  <si>
    <t>firstChar</t>
  </si>
  <si>
    <t>year</t>
  </si>
  <si>
    <t>type</t>
  </si>
  <si>
    <t>pageNo</t>
  </si>
  <si>
    <t>A</t>
  </si>
  <si>
    <t>1858-1863</t>
  </si>
  <si>
    <t>PRIVATE</t>
  </si>
  <si>
    <t>Module : Other_Dealing_Search</t>
  </si>
  <si>
    <t>Function : Other Dealing Search</t>
  </si>
  <si>
    <t>Scenario : Dealing Microfilm Search</t>
  </si>
  <si>
    <t>dealingNo</t>
  </si>
  <si>
    <t>deliveryType</t>
  </si>
  <si>
    <t>agentName</t>
  </si>
  <si>
    <t>phone</t>
  </si>
  <si>
    <t>email</t>
  </si>
  <si>
    <t>12135723</t>
  </si>
  <si>
    <t>C</t>
  </si>
  <si>
    <t>test+agent+2</t>
  </si>
  <si>
    <t>88888888</t>
  </si>
  <si>
    <t>test%40fujixerox.com</t>
  </si>
  <si>
    <t>Module : Other_General_Search</t>
  </si>
  <si>
    <t>Function : Other General Search</t>
  </si>
  <si>
    <t>Scenario : Miscellaneous Order Search</t>
  </si>
  <si>
    <t>itemType</t>
  </si>
  <si>
    <t>itemReference</t>
  </si>
  <si>
    <t>CD</t>
  </si>
  <si>
    <t>121315723</t>
  </si>
  <si>
    <t>Application : Valuation</t>
  </si>
  <si>
    <t>Module : Valuation_Record_Search</t>
  </si>
  <si>
    <t>Function : Valuation Record Search</t>
  </si>
  <si>
    <t>Scenario : Valuation Record Search</t>
  </si>
  <si>
    <t>valuationNo</t>
  </si>
  <si>
    <t>valuationRecordType</t>
  </si>
  <si>
    <t>status</t>
  </si>
  <si>
    <t>$Priority$</t>
  </si>
  <si>
    <t>5</t>
  </si>
  <si>
    <t>SCV</t>
  </si>
  <si>
    <t>Scenario : Valuation Address Search</t>
  </si>
  <si>
    <t>streetName</t>
  </si>
  <si>
    <t>Module : Parcel_Valuation_Search</t>
  </si>
  <si>
    <t>Function : Valuation Parcel Search</t>
  </si>
  <si>
    <t>Scenario : Valuation Parcel Valuation Search</t>
  </si>
  <si>
    <t>Scenario : Valuation Parcel Address Search</t>
  </si>
  <si>
    <t>Scenario : Valuation Parcel Owner Search</t>
  </si>
  <si>
    <t>ownerName1</t>
  </si>
  <si>
    <t>ownerName2</t>
  </si>
  <si>
    <t>ownerName3</t>
  </si>
  <si>
    <t>ownerName4</t>
  </si>
  <si>
    <t>ownershipeNumber</t>
  </si>
  <si>
    <t>Module : Valuation_Submarket_Edit</t>
  </si>
  <si>
    <t>Function : Submarket Group Edit</t>
  </si>
  <si>
    <t>Scenario : Submarket Group Edit</t>
  </si>
  <si>
    <t>thread1_id</t>
  </si>
  <si>
    <t>thread2_id</t>
  </si>
  <si>
    <t>thread3_id</t>
  </si>
  <si>
    <t>thread4_id</t>
  </si>
  <si>
    <t>thread5_id</t>
  </si>
  <si>
    <t>Submarket Group Edit &gt;&gt; change description</t>
  </si>
  <si>
    <t>500009252</t>
  </si>
  <si>
    <t>500009253</t>
  </si>
  <si>
    <t>500009254</t>
  </si>
  <si>
    <t>500009255</t>
  </si>
  <si>
    <t>500009256</t>
  </si>
  <si>
    <t>Module : Valuation_File_Import</t>
  </si>
  <si>
    <t>Function : Valuation Import File</t>
  </si>
  <si>
    <t>Scenario : Valuation File Import</t>
  </si>
  <si>
    <t>fileprefix</t>
  </si>
  <si>
    <t>Revisits</t>
  </si>
  <si>
    <t>revisit</t>
  </si>
  <si>
    <t>Application : Titling</t>
  </si>
  <si>
    <t>Module : Title_Series_Lodgement</t>
  </si>
  <si>
    <t>Function : Titling Series Lodgement</t>
  </si>
  <si>
    <t>Scenario : Titling Simple Lodgement</t>
  </si>
  <si>
    <t>dealingType</t>
  </si>
  <si>
    <t>partyType</t>
  </si>
  <si>
    <t>billAgent</t>
  </si>
  <si>
    <t>Titling Simple Lodgement &gt;&gt; Simple Test</t>
  </si>
  <si>
    <t>AAAA1</t>
  </si>
  <si>
    <t>TC</t>
  </si>
  <si>
    <t>Scenario : Titling Series Lodgement</t>
  </si>
  <si>
    <t>dealingNO</t>
  </si>
  <si>
    <t>datafile</t>
  </si>
  <si>
    <t>Titling Series Lodgement &gt;&gt; Plan Repair</t>
  </si>
  <si>
    <t>PR</t>
  </si>
  <si>
    <t>titing_lodgement_plan.csv</t>
  </si>
  <si>
    <t>Module : Title_Plan_Search</t>
  </si>
  <si>
    <t>Function : Title Plan Search</t>
  </si>
  <si>
    <t>Scenario : Plan Title Search</t>
  </si>
  <si>
    <t>CT</t>
  </si>
  <si>
    <t>5000</t>
  </si>
  <si>
    <t>189</t>
  </si>
  <si>
    <t>Scenario : Plan Dealing Search</t>
  </si>
  <si>
    <t>12135275</t>
  </si>
  <si>
    <t>Module : Title_Delivery_Search</t>
  </si>
  <si>
    <t>Function : Title Delivery Search</t>
  </si>
  <si>
    <t>Scenario : Delivery Slip Search</t>
  </si>
  <si>
    <t>slipNo</t>
  </si>
  <si>
    <t>showHistoric</t>
  </si>
  <si>
    <t>Scenario : Delivery Title Search</t>
  </si>
  <si>
    <t>5052</t>
  </si>
  <si>
    <t>Scenario : Delivery Reference Search</t>
  </si>
  <si>
    <t>referenceNo</t>
  </si>
  <si>
    <t>123456</t>
  </si>
  <si>
    <t>Scenario : Delivery Item Add</t>
  </si>
  <si>
    <t>title-agent-list.csv</t>
  </si>
  <si>
    <t>Module : Title_Ownership_Management</t>
  </si>
  <si>
    <t>Function : Ownership Management</t>
  </si>
  <si>
    <t>Scenario : Ownership Name Search</t>
  </si>
  <si>
    <t>ownerName</t>
  </si>
  <si>
    <t>John*</t>
  </si>
  <si>
    <t>Module : Title_Dealing_Search</t>
  </si>
  <si>
    <t>Function : Titling Dealing Search</t>
  </si>
  <si>
    <t>Scenario : Dealing Number Search</t>
  </si>
  <si>
    <t>12135276</t>
  </si>
  <si>
    <t>Scenario : Associate Dealing Search</t>
  </si>
  <si>
    <t>Scenario : Dealing Coversheet Search</t>
  </si>
  <si>
    <t>Application : Admin</t>
  </si>
  <si>
    <t>Module : Admin_Search</t>
  </si>
  <si>
    <t>Function : Admin Search</t>
  </si>
  <si>
    <t>Scenario : User Search</t>
  </si>
  <si>
    <t>userId</t>
  </si>
  <si>
    <t>name</t>
  </si>
  <si>
    <t>organisationName</t>
  </si>
  <si>
    <t>branchName</t>
  </si>
  <si>
    <t>location</t>
  </si>
  <si>
    <t>lsgUser</t>
  </si>
  <si>
    <t>roleName</t>
  </si>
  <si>
    <t>L%2A</t>
  </si>
  <si>
    <t>Application : Home</t>
  </si>
  <si>
    <t>Module : Login</t>
  </si>
  <si>
    <t>Function : Login</t>
  </si>
  <si>
    <t>Scenario : home-login</t>
  </si>
  <si>
    <t>username</t>
  </si>
  <si>
    <t>password</t>
  </si>
  <si>
    <t>val001</t>
  </si>
  <si>
    <t>test</t>
  </si>
  <si>
    <t>val002</t>
  </si>
  <si>
    <t>val003</t>
  </si>
  <si>
    <t>val004</t>
  </si>
  <si>
    <t>val005</t>
  </si>
  <si>
    <t>val006</t>
  </si>
  <si>
    <t>val007</t>
  </si>
  <si>
    <t>val008</t>
  </si>
  <si>
    <t>val009</t>
  </si>
  <si>
    <t>val010</t>
  </si>
  <si>
    <t>HAR%2A</t>
  </si>
  <si>
    <t>AD%2A</t>
  </si>
  <si>
    <t>113</t>
  </si>
  <si>
    <t>REID</t>
  </si>
  <si>
    <t>HECTORVILLE</t>
  </si>
  <si>
    <t>Scenario : land_search_plan</t>
  </si>
  <si>
    <t>planType</t>
  </si>
  <si>
    <t>planNo</t>
  </si>
  <si>
    <t>parcelType</t>
  </si>
  <si>
    <t>parcelNo</t>
  </si>
  <si>
    <t>12345</t>
  </si>
  <si>
    <t>20563</t>
  </si>
  <si>
    <t>5788</t>
  </si>
  <si>
    <t>Function : Property Search</t>
  </si>
  <si>
    <t>Function : SA Water</t>
  </si>
  <si>
    <t>Function : Property Interest Report</t>
  </si>
  <si>
    <t>Module : Dealing_Detail_Search</t>
  </si>
  <si>
    <t>Function : Dealing Details Search</t>
  </si>
  <si>
    <t>Scenario : Dealing_Detail_Search</t>
  </si>
  <si>
    <t>12131434</t>
  </si>
  <si>
    <t>Scenario : Series-Details-Search</t>
  </si>
  <si>
    <t>Scenario : Benefiting-Name-Search</t>
  </si>
  <si>
    <t>surname</t>
  </si>
  <si>
    <t>givenname</t>
  </si>
  <si>
    <t>John%2A</t>
  </si>
  <si>
    <t>WATER%2A</t>
  </si>
  <si>
    <t>1987</t>
  </si>
  <si>
    <t>WATER+%26+ENERGY+SYSTEMS+PTY.+LTD.</t>
  </si>
  <si>
    <t>JOHNSTON</t>
  </si>
  <si>
    <t>AARON+PHILIP</t>
  </si>
  <si>
    <t>1986</t>
  </si>
  <si>
    <t>Scenario : Plan Order Search</t>
  </si>
  <si>
    <t>showHistorical</t>
  </si>
  <si>
    <t>showTiff</t>
  </si>
  <si>
    <t>J</t>
  </si>
  <si>
    <t>1019</t>
  </si>
  <si>
    <t>Scenario : Govt Town Search</t>
  </si>
  <si>
    <t>TownName</t>
  </si>
  <si>
    <t>allotNo</t>
  </si>
  <si>
    <t>Adelaide</t>
  </si>
  <si>
    <t>Scenario : City of Adelaide</t>
  </si>
  <si>
    <t>TownAcreNo</t>
  </si>
  <si>
    <t>23</t>
  </si>
  <si>
    <t>Scenario : Title Image Search</t>
  </si>
  <si>
    <t>Module : Other_Land_Search</t>
  </si>
  <si>
    <t>Function : Other Land Search</t>
  </si>
  <si>
    <t>Scenario : Title for Owner Name Search</t>
  </si>
  <si>
    <t>acn</t>
  </si>
  <si>
    <t>Title for Owner Name Search &gt;&gt; Surname(John*)</t>
  </si>
  <si>
    <t>Scenario : Plan detail Search</t>
  </si>
  <si>
    <t>D</t>
  </si>
  <si>
    <t>Scenario : Bulk Check Search</t>
  </si>
  <si>
    <t>type1</t>
  </si>
  <si>
    <t>volume1</t>
  </si>
  <si>
    <t>folio1</t>
  </si>
  <si>
    <t>customerRef1</t>
  </si>
  <si>
    <t>type2</t>
  </si>
  <si>
    <t>volume2</t>
  </si>
  <si>
    <t>folio2</t>
  </si>
  <si>
    <t>customerRef2</t>
  </si>
  <si>
    <t>type3</t>
  </si>
  <si>
    <t>volume3</t>
  </si>
  <si>
    <t>folio3</t>
  </si>
  <si>
    <t>customerRef3</t>
  </si>
  <si>
    <t>type4</t>
  </si>
  <si>
    <t>volume4</t>
  </si>
  <si>
    <t>folio4</t>
  </si>
  <si>
    <t>customerRef4</t>
  </si>
  <si>
    <t>type5</t>
  </si>
  <si>
    <t>volume5</t>
  </si>
  <si>
    <t>folio5</t>
  </si>
  <si>
    <t>customerRef5</t>
  </si>
  <si>
    <t>type6</t>
  </si>
  <si>
    <t>volume6</t>
  </si>
  <si>
    <t>folio6</t>
  </si>
  <si>
    <t>customerRef6</t>
  </si>
  <si>
    <t>type7</t>
  </si>
  <si>
    <t>volume7</t>
  </si>
  <si>
    <t>folio7</t>
  </si>
  <si>
    <t>customerRef7</t>
  </si>
  <si>
    <t>type8</t>
  </si>
  <si>
    <t>volume8</t>
  </si>
  <si>
    <t>folio8</t>
  </si>
  <si>
    <t>customerRef8</t>
  </si>
  <si>
    <t>type9</t>
  </si>
  <si>
    <t>volume9</t>
  </si>
  <si>
    <t>folio9</t>
  </si>
  <si>
    <t>customerRef9</t>
  </si>
  <si>
    <t>type10</t>
  </si>
  <si>
    <t>volume10</t>
  </si>
  <si>
    <t>folio10</t>
  </si>
  <si>
    <t>customerRef10</t>
  </si>
  <si>
    <t>type11</t>
  </si>
  <si>
    <t>volume11</t>
  </si>
  <si>
    <t>folio11</t>
  </si>
  <si>
    <t>customerRef11</t>
  </si>
  <si>
    <t>type12</t>
  </si>
  <si>
    <t>volume12</t>
  </si>
  <si>
    <t>folio12</t>
  </si>
  <si>
    <t>customerRef12</t>
  </si>
  <si>
    <t>type13</t>
  </si>
  <si>
    <t>volume13</t>
  </si>
  <si>
    <t>folio13</t>
  </si>
  <si>
    <t>customerRef13</t>
  </si>
  <si>
    <t>type14</t>
  </si>
  <si>
    <t>volume14</t>
  </si>
  <si>
    <t>folio14</t>
  </si>
  <si>
    <t>customerRef14</t>
  </si>
  <si>
    <t>type15</t>
  </si>
  <si>
    <t>volume15</t>
  </si>
  <si>
    <t>folio15</t>
  </si>
  <si>
    <t>customerRef15</t>
  </si>
  <si>
    <t>type16</t>
  </si>
  <si>
    <t>volume16</t>
  </si>
  <si>
    <t>folio16</t>
  </si>
  <si>
    <t>customerRef16</t>
  </si>
  <si>
    <t>type17</t>
  </si>
  <si>
    <t>volume17</t>
  </si>
  <si>
    <t>folio17</t>
  </si>
  <si>
    <t>customerRef17</t>
  </si>
  <si>
    <t>type18</t>
  </si>
  <si>
    <t>volume18</t>
  </si>
  <si>
    <t>folio18</t>
  </si>
  <si>
    <t>customerRef18</t>
  </si>
  <si>
    <t>type19</t>
  </si>
  <si>
    <t>volume19</t>
  </si>
  <si>
    <t>folio19</t>
  </si>
  <si>
    <t>customerRef19</t>
  </si>
  <si>
    <t>type20</t>
  </si>
  <si>
    <t>volume20</t>
  </si>
  <si>
    <t>folio20</t>
  </si>
  <si>
    <t>customerRef20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</si>
  <si>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</si>
  <si>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</si>
  <si>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</si>
  <si>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</si>
  <si>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</si>
  <si>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</si>
  <si>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</si>
  <si>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</si>
  <si>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</si>
  <si>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</si>
  <si>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</si>
  <si>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</si>
  <si>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</si>
  <si>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</si>
  <si>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</si>
  <si>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</si>
  <si>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</si>
  <si>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</si>
  <si>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</si>
  <si>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</si>
  <si>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Scenario : Bulk Register Search</t>
  </si>
  <si>
    <t>479</t>
  </si>
  <si>
    <t>reference</t>
  </si>
  <si>
    <t>11698112</t>
  </si>
  <si>
    <t>Scenario : Dealing Location Search</t>
  </si>
  <si>
    <t>showPriorLocation</t>
  </si>
  <si>
    <t>11943631</t>
  </si>
  <si>
    <t>Scenario : Plan location Search</t>
  </si>
  <si>
    <t>showPirorLocation</t>
  </si>
  <si>
    <t>93189</t>
  </si>
  <si>
    <t>1506002913</t>
  </si>
  <si>
    <t>ADELAIDE</t>
  </si>
  <si>
    <t>Scenario : Valuation Plan Search</t>
  </si>
  <si>
    <t>Scenario : Valuation Title Search</t>
  </si>
  <si>
    <t>Scenario : Valuation Advanced Search</t>
  </si>
  <si>
    <t>postCode</t>
  </si>
  <si>
    <t>localGov</t>
  </si>
  <si>
    <t>landUse</t>
  </si>
  <si>
    <t>propertyType</t>
  </si>
  <si>
    <t>yearBuiltFrom</t>
  </si>
  <si>
    <t>yearBuiltTo</t>
  </si>
  <si>
    <t>areaMin</t>
  </si>
  <si>
    <t>areaMax</t>
  </si>
  <si>
    <t>style</t>
  </si>
  <si>
    <t>wall</t>
  </si>
  <si>
    <t>condition</t>
  </si>
  <si>
    <t>bedroomsMin</t>
  </si>
  <si>
    <t>bedroomsMax</t>
  </si>
  <si>
    <t>bethroomsMin</t>
  </si>
  <si>
    <t>bathroomsMax</t>
  </si>
  <si>
    <t>siteAreaMin</t>
  </si>
  <si>
    <t>siteAreaMinUnit</t>
  </si>
  <si>
    <t>siteAreaMax</t>
  </si>
  <si>
    <t>siteAreaMaxUnits</t>
  </si>
  <si>
    <t>zoneCategory</t>
  </si>
  <si>
    <t>heritageIndeicator</t>
  </si>
  <si>
    <t>subMarketGroup</t>
  </si>
  <si>
    <t>marketGroup</t>
  </si>
  <si>
    <t>siteValue</t>
  </si>
  <si>
    <t>capitalValue</t>
  </si>
  <si>
    <t>excludeSiteValue</t>
  </si>
  <si>
    <t>Scenario : Valuation Lookup Items</t>
  </si>
  <si>
    <t>SuburbItems</t>
  </si>
  <si>
    <t>Scenario : Valuation Parcel Plan Search</t>
  </si>
  <si>
    <t>Scenario : Valuation Parcel Title Search</t>
  </si>
  <si>
    <t>Module : Valuation_Sales_Search</t>
  </si>
  <si>
    <t>Function : Valuation Sales Search</t>
  </si>
  <si>
    <t>Scenario : Valuation Sales Search</t>
  </si>
  <si>
    <t>saleDateFrom</t>
  </si>
  <si>
    <t>saleDateTo</t>
  </si>
  <si>
    <t>considerationMin</t>
  </si>
  <si>
    <t>considerationMax</t>
  </si>
  <si>
    <t>marketIndicator</t>
  </si>
  <si>
    <t>saleType</t>
  </si>
  <si>
    <t>adjoiningOwnerYn</t>
  </si>
  <si>
    <t>aggregatedSiteYn</t>
  </si>
  <si>
    <t>benchmarkSaleYn</t>
  </si>
  <si>
    <t>houseLandPackageYn</t>
  </si>
  <si>
    <t>outlierYn</t>
  </si>
  <si>
    <t>planningApprovalYn</t>
  </si>
  <si>
    <t>preleasingCommitmentYn</t>
  </si>
  <si>
    <t>significantSaleYn</t>
  </si>
  <si>
    <t>vacantPossessionYn</t>
  </si>
  <si>
    <t>vendor</t>
  </si>
  <si>
    <t>purchaser</t>
  </si>
  <si>
    <t>LGA</t>
  </si>
  <si>
    <t>bathroomsMin</t>
  </si>
  <si>
    <t>heritageIndicator</t>
  </si>
  <si>
    <t>01%2F08%2F2012</t>
  </si>
  <si>
    <t>01%2F09%2F2012</t>
  </si>
  <si>
    <t>Module : Valuation_Record_Creation</t>
  </si>
  <si>
    <t>Function : Valuation Record Creation</t>
  </si>
  <si>
    <t>Scenario : Valuation Record Creation</t>
  </si>
  <si>
    <t>createType</t>
  </si>
  <si>
    <t>cfgType</t>
  </si>
  <si>
    <t>thread_1_blob</t>
  </si>
  <si>
    <t>thread_2_blob</t>
  </si>
  <si>
    <t>thread_3_blob</t>
  </si>
  <si>
    <t>thread_4_blob</t>
  </si>
  <si>
    <t>thread_5_blob</t>
  </si>
  <si>
    <t>Valuation Record Creation &gt;&gt; Reinstate with 5 parcel attached</t>
  </si>
  <si>
    <t>R</t>
  </si>
  <si>
    <t>INDI</t>
  </si>
  <si>
    <t>542207928%2C606737%2C%7C542195124%2C590105%2C%7C542207926%2C606734%2C%7C541889353%2C127638%2C%7C542064763%2C405621%2C</t>
  </si>
  <si>
    <t>542047476%2C368891%2C%7C542208060%2C603799%2C%7C542209874%2C606253%2C%7C542416701%2C896313%2C%7C542208282%2C604114%2C</t>
  </si>
  <si>
    <t>542293172%2C723702%2C%7C542154213%2C533371%2C%7C541859066%2C73732%2C%7C542208276%2C604102%2C%7C542471089%2C966348</t>
  </si>
  <si>
    <t>542380437%2C847686%2C%7C542477378%2C975083%2C%7C542576859%2C1112004%2C%7C542208289%2C604124%2C%7C542437360%2C923701%2C</t>
  </si>
  <si>
    <t>542438363%2C924880%2C%7C542208161%2C603945%2C%7C542064715%2C401077%2C%7C542135950%2C506153%2C%7C542448370%2C937407%2C</t>
  </si>
  <si>
    <t>Module : Valuation_Administrative_Record</t>
  </si>
  <si>
    <t>Function : Valuation Administrative Record</t>
  </si>
  <si>
    <t>Scenario : Valuation Administrative Record</t>
  </si>
  <si>
    <t>postcode</t>
  </si>
  <si>
    <t>Valuation Administrative Record &gt;&gt; General one</t>
  </si>
  <si>
    <t>Module : Valuation_Bulk_Edit</t>
  </si>
  <si>
    <t>Function : Valuation Bulk Edit</t>
  </si>
  <si>
    <t>Scenario : Valuation Bulk Edit</t>
  </si>
  <si>
    <t>all_comment</t>
  </si>
  <si>
    <t>thread1_noOfRecords</t>
  </si>
  <si>
    <t>thread1_ids</t>
  </si>
  <si>
    <t>thread2_noOfRecords</t>
  </si>
  <si>
    <t>thread2_ids</t>
  </si>
  <si>
    <t>thread3_noOfRecords</t>
  </si>
  <si>
    <t>thread3_ids</t>
  </si>
  <si>
    <t>thread4_noOfRecords</t>
  </si>
  <si>
    <t>thread4_ids</t>
  </si>
  <si>
    <t>thread5_noOfRecords</t>
  </si>
  <si>
    <t>thread5_ids</t>
  </si>
  <si>
    <t>performance+test</t>
  </si>
  <si>
    <t>%3C53369%2C53524%2C53525%2C53527%2C53530%3E</t>
  </si>
  <si>
    <t>%3C553531%2C53532%2C53537%2C53538%2C53539%3E</t>
  </si>
  <si>
    <t>%3C5354653547%2C53548%2C53549%2C53554%3E</t>
  </si>
  <si>
    <t>%3C53557%2C624062%2C53347%2C53518%2C1045963%3E</t>
  </si>
  <si>
    <t>20</t>
  </si>
  <si>
    <t>%3C1093343%2C1093315%2C1093316%2C1025873%2C1093771%2C1093612%2C1093613%2C1079840%2C1105942%2C1105943%2C1080203%2C1024717%2C53626%2C53627%2C53632%2C53745%2C53693%2C53695%2C53699%2C53704%3E</t>
  </si>
  <si>
    <t>Module : Valuation_Edit_Record</t>
  </si>
  <si>
    <t>Function : Valuation Edit Record</t>
  </si>
  <si>
    <t>Scenario : Valuation Edit Record</t>
  </si>
  <si>
    <t>descriptor</t>
  </si>
  <si>
    <t>increment</t>
  </si>
  <si>
    <t>Valuation Edit Record &gt;&gt; update value</t>
  </si>
  <si>
    <t>performance%20test</t>
  </si>
  <si>
    <t>1000</t>
  </si>
  <si>
    <t>491206</t>
  </si>
  <si>
    <t>491213</t>
  </si>
  <si>
    <t>873419</t>
  </si>
  <si>
    <t>1004993</t>
  </si>
  <si>
    <t>911815</t>
  </si>
  <si>
    <t>Module : Title_Prepare_Lodgement</t>
  </si>
  <si>
    <t>Function : Titling Prepare Lodgement</t>
  </si>
  <si>
    <t>Scenario : Title Prepare Lodgement</t>
  </si>
  <si>
    <t>dealing-zero-title.csv</t>
  </si>
  <si>
    <t>dealing-ten-title.csv</t>
  </si>
  <si>
    <t>Scenario : Plan Number Search</t>
  </si>
  <si>
    <t>planNO</t>
  </si>
  <si>
    <t>Scenario : Ownership Number Search</t>
  </si>
  <si>
    <t>ownershipNO</t>
  </si>
  <si>
    <t>0008978</t>
  </si>
  <si>
    <t>Scenario : Ownership Title Search</t>
  </si>
  <si>
    <t>address</t>
  </si>
  <si>
    <t>Test+Address</t>
  </si>
  <si>
    <t>Scenario : Ownership Name Create</t>
  </si>
  <si>
    <t>ownerType</t>
  </si>
  <si>
    <t>givenName</t>
  </si>
  <si>
    <t>P</t>
  </si>
  <si>
    <t>Performance</t>
  </si>
  <si>
    <t>Test</t>
  </si>
  <si>
    <t>Scenario : Title Ownership Change</t>
  </si>
  <si>
    <t>Title Ownership Change &gt;&gt; general one</t>
  </si>
  <si>
    <t>title-register-list.csv</t>
  </si>
  <si>
    <t>Scenario : Dealing Plan Search</t>
  </si>
  <si>
    <t>parcelNO</t>
  </si>
  <si>
    <t>Scenario : Dealing Party Search</t>
  </si>
  <si>
    <t>famOrgName</t>
  </si>
  <si>
    <t>T</t>
  </si>
  <si>
    <t>LIU</t>
  </si>
  <si>
    <t>Module : Admin_Create_Update</t>
  </si>
  <si>
    <t>Function : Admin Create Update</t>
  </si>
  <si>
    <t>Scenario : User create update</t>
  </si>
  <si>
    <t>version</t>
  </si>
  <si>
    <t>title</t>
  </si>
  <si>
    <t>familyname</t>
  </si>
  <si>
    <t>id</t>
  </si>
  <si>
    <t>phoneNo</t>
  </si>
  <si>
    <t>emailID</t>
  </si>
  <si>
    <t>branch</t>
  </si>
  <si>
    <t>billingType</t>
  </si>
  <si>
    <t>sessionTO</t>
  </si>
  <si>
    <t>challQuest</t>
  </si>
  <si>
    <t>challA</t>
  </si>
  <si>
    <t>User create update &gt;&gt; 1</t>
  </si>
  <si>
    <t>Mr</t>
  </si>
  <si>
    <t>pftestA</t>
  </si>
  <si>
    <t>fnameA</t>
  </si>
  <si>
    <t>289899000</t>
  </si>
  <si>
    <t>joicy.subin%40fujixerox.com</t>
  </si>
  <si>
    <t>28494</t>
  </si>
  <si>
    <t>101+Grenfell+Street%2C+Adelaide</t>
  </si>
  <si>
    <t>Front+Counter</t>
  </si>
  <si>
    <t>5+minutes</t>
  </si>
  <si>
    <t>Questa</t>
  </si>
  <si>
    <t>Answera</t>
  </si>
</sst>
</file>

<file path=xl/styles.xml><?xml version="1.0" encoding="utf-8"?>
<styleSheet xmlns="http://schemas.openxmlformats.org/spreadsheetml/2006/main">
  <numFmts count="1">
    <numFmt numFmtId="164" formatCode="#,###"/>
  </numFmts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2" xfId="0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3" fillId="7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">
    <dxf>
      <numFmt numFmtId="164" formatCode="#,###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Performance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Performance Test Result</c:v>
          </c:tx>
          <c:dLbls>
            <c:showPercent val="1"/>
          </c:dLbls>
          <c:cat>
            <c:strRef>
              <c:f>summary!$C$7:$E$7</c:f>
              <c:strCache>
                <c:ptCount val="3"/>
                <c:pt idx="0">
                  <c:v>Passed Tests</c:v>
                </c:pt>
                <c:pt idx="1">
                  <c:v>Failed Tests</c:v>
                </c:pt>
                <c:pt idx="2">
                  <c:v>Overtime Tests</c:v>
                </c:pt>
              </c:strCache>
            </c:strRef>
          </c:cat>
          <c:val>
            <c:numRef>
              <c:f>summary!$C$13:$E$13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6</xdr:col>
      <xdr:colOff>428625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7:G13" totalsRowCount="1">
  <autoFilter ref="B7:G12"/>
  <tableColumns count="6">
    <tableColumn id="1" name="Application" totalsRowLabel="Totals"/>
    <tableColumn id="2" name="Passed Tests" totalsRowFunction="sum"/>
    <tableColumn id="3" name="Failed Tests" totalsRowFunction="sum"/>
    <tableColumn id="4" name="Overtime Tests" totalsRowFunction="sum"/>
    <tableColumn id="5" name="Max Response Time" dataDxfId="0"/>
    <tableColumn id="6" name="Average Response Ti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/>
  </sheetViews>
  <sheetFormatPr defaultRowHeight="15"/>
  <cols>
    <col min="2" max="7" width="20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t="s">
        <v>1</v>
      </c>
    </row>
    <row r="7" spans="1:13">
      <c r="B7" t="s">
        <v>1076</v>
      </c>
      <c r="C7" t="s">
        <v>1077</v>
      </c>
      <c r="D7" t="s">
        <v>1078</v>
      </c>
      <c r="E7" t="s">
        <v>1079</v>
      </c>
      <c r="F7" t="s">
        <v>1080</v>
      </c>
      <c r="G7" t="s">
        <v>1081</v>
      </c>
    </row>
    <row r="8" spans="1:13">
      <c r="B8" t="s">
        <v>1082</v>
      </c>
      <c r="C8">
        <v>45</v>
      </c>
      <c r="D8">
        <v>0</v>
      </c>
      <c r="E8">
        <v>10</v>
      </c>
      <c r="F8" s="2">
        <v>44908</v>
      </c>
      <c r="G8" s="2">
        <v>9089</v>
      </c>
    </row>
    <row r="9" spans="1:13">
      <c r="B9" t="s">
        <v>1083</v>
      </c>
      <c r="C9">
        <v>64</v>
      </c>
      <c r="D9">
        <v>26</v>
      </c>
      <c r="E9">
        <v>92</v>
      </c>
      <c r="F9" s="2">
        <v>300060</v>
      </c>
      <c r="G9" s="2">
        <v>17363</v>
      </c>
    </row>
    <row r="10" spans="1:13">
      <c r="B10" t="s">
        <v>1084</v>
      </c>
      <c r="C10">
        <v>86</v>
      </c>
      <c r="D10">
        <v>14</v>
      </c>
      <c r="E10">
        <v>28</v>
      </c>
      <c r="F10" s="2">
        <v>300098</v>
      </c>
      <c r="G10" s="2">
        <v>13083</v>
      </c>
    </row>
    <row r="11" spans="1:13">
      <c r="B11" t="s">
        <v>1085</v>
      </c>
      <c r="C11">
        <v>8</v>
      </c>
      <c r="D11">
        <v>25</v>
      </c>
      <c r="E11">
        <v>14</v>
      </c>
      <c r="F11" s="2">
        <v>49739</v>
      </c>
      <c r="G11" s="2">
        <v>4486</v>
      </c>
    </row>
    <row r="12" spans="1:13">
      <c r="B12" t="s">
        <v>1086</v>
      </c>
      <c r="C12">
        <v>31</v>
      </c>
      <c r="D12">
        <v>1</v>
      </c>
      <c r="E12">
        <v>1</v>
      </c>
      <c r="F12" s="2">
        <v>3351</v>
      </c>
      <c r="G12" s="2">
        <v>1645</v>
      </c>
    </row>
    <row r="13" spans="1:13">
      <c r="B13" t="s">
        <v>1075</v>
      </c>
      <c r="C13">
        <f>SUBTOTAL(109,[Passed Tests])</f>
        <v>0</v>
      </c>
      <c r="D13">
        <f>SUBTOTAL(109,[Failed Tests])</f>
        <v>0</v>
      </c>
      <c r="E13">
        <f>SUBTOTAL(109,[Overtime Tests])</f>
        <v>0</v>
      </c>
    </row>
  </sheetData>
  <mergeCells count="2">
    <mergeCell ref="A1:M4"/>
    <mergeCell ref="A5:M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67"/>
  <sheetViews>
    <sheetView workbookViewId="0"/>
  </sheetViews>
  <sheetFormatPr defaultRowHeight="15" outlineLevelRow="5"/>
  <sheetData>
    <row r="1" spans="1:13" outlineLevel="1">
      <c r="A1" s="3" t="s">
        <v>1087</v>
      </c>
    </row>
    <row r="2" spans="1:13" outlineLevel="2">
      <c r="B2" s="4" t="s">
        <v>1088</v>
      </c>
    </row>
    <row r="3" spans="1:13" outlineLevel="3">
      <c r="C3" s="5" t="s">
        <v>1089</v>
      </c>
    </row>
    <row r="4" spans="1:13" outlineLevel="4">
      <c r="D4" s="6" t="s">
        <v>1090</v>
      </c>
    </row>
    <row r="5" spans="1:13" outlineLevel="5">
      <c r="E5" s="7" t="s">
        <v>1091</v>
      </c>
      <c r="F5" s="7" t="s">
        <v>1092</v>
      </c>
      <c r="G5" s="7" t="s">
        <v>1093</v>
      </c>
      <c r="H5" s="7" t="s">
        <v>1094</v>
      </c>
      <c r="I5" s="7" t="s">
        <v>1095</v>
      </c>
      <c r="J5" s="7" t="s">
        <v>1096</v>
      </c>
      <c r="K5" s="7" t="s">
        <v>1097</v>
      </c>
      <c r="L5" s="7" t="s">
        <v>1098</v>
      </c>
      <c r="M5" s="7" t="s">
        <v>1099</v>
      </c>
    </row>
    <row r="6" spans="1:13" outlineLevel="5">
      <c r="E6" s="7" t="s">
        <v>92</v>
      </c>
      <c r="F6" s="7"/>
      <c r="G6" s="7"/>
      <c r="H6" s="7"/>
      <c r="I6" s="7"/>
      <c r="J6" s="7"/>
      <c r="K6" s="7"/>
      <c r="L6" s="8">
        <f>HYPERLINK("[report.xlsx]alltests!A57:K57","land_search_address &gt;&gt; no-input")</f>
        <v>0</v>
      </c>
      <c r="M6" s="7" t="s">
        <v>96</v>
      </c>
    </row>
    <row r="7" spans="1:13" outlineLevel="5">
      <c r="E7" s="7" t="s">
        <v>98</v>
      </c>
      <c r="F7" s="7"/>
      <c r="G7" s="7"/>
      <c r="H7" s="7"/>
      <c r="I7" s="7" t="s">
        <v>1100</v>
      </c>
      <c r="J7" s="7"/>
      <c r="K7" s="7"/>
      <c r="L7" s="8">
        <f>HYPERLINK("[report.xlsx]alltests!A58:K58","land_search_address &gt;&gt; street-no")</f>
        <v>0</v>
      </c>
      <c r="M7" s="7" t="s">
        <v>100</v>
      </c>
    </row>
    <row r="8" spans="1:13" outlineLevel="5">
      <c r="E8" s="7" t="s">
        <v>102</v>
      </c>
      <c r="F8" s="7"/>
      <c r="G8" s="7"/>
      <c r="H8" s="7" t="s">
        <v>1101</v>
      </c>
      <c r="I8" s="7"/>
      <c r="J8" s="7"/>
      <c r="K8" s="7"/>
      <c r="L8" s="8">
        <f>HYPERLINK("[report.xlsx]alltests!A59:K59","land_search_address &gt;&gt; level-no")</f>
        <v>0</v>
      </c>
      <c r="M8" s="7" t="s">
        <v>100</v>
      </c>
    </row>
    <row r="9" spans="1:13" outlineLevel="5">
      <c r="E9" s="7" t="s">
        <v>105</v>
      </c>
      <c r="F9" s="7" t="s">
        <v>1102</v>
      </c>
      <c r="G9" s="7"/>
      <c r="H9" s="7"/>
      <c r="I9" s="7"/>
      <c r="J9" s="7"/>
      <c r="K9" s="7"/>
      <c r="L9" s="8">
        <f>HYPERLINK("[report.xlsx]alltests!A60:K60","land_search_address &gt;&gt; unit-no")</f>
        <v>0</v>
      </c>
      <c r="M9" s="7" t="s">
        <v>100</v>
      </c>
    </row>
    <row r="10" spans="1:13" outlineLevel="5">
      <c r="E10" s="7" t="s">
        <v>108</v>
      </c>
      <c r="F10" s="7"/>
      <c r="G10" s="7" t="s">
        <v>1103</v>
      </c>
      <c r="H10" s="7"/>
      <c r="I10" s="7"/>
      <c r="J10" s="7"/>
      <c r="K10" s="7"/>
      <c r="L10" s="8">
        <f>HYPERLINK("[report.xlsx]alltests!A61:K61","land_search_address &gt;&gt; lot-no")</f>
        <v>0</v>
      </c>
      <c r="M10" s="7" t="s">
        <v>100</v>
      </c>
    </row>
    <row r="11" spans="1:13" outlineLevel="3">
      <c r="C11" s="5" t="s">
        <v>1104</v>
      </c>
    </row>
    <row r="12" spans="1:13" outlineLevel="4">
      <c r="D12" s="6" t="s">
        <v>1090</v>
      </c>
    </row>
    <row r="13" spans="1:13" outlineLevel="5">
      <c r="E13" s="7" t="s">
        <v>1091</v>
      </c>
      <c r="F13" s="7" t="s">
        <v>1092</v>
      </c>
      <c r="G13" s="7" t="s">
        <v>1093</v>
      </c>
      <c r="H13" s="7" t="s">
        <v>1094</v>
      </c>
      <c r="I13" s="7" t="s">
        <v>1095</v>
      </c>
      <c r="J13" s="7" t="s">
        <v>1096</v>
      </c>
      <c r="K13" s="7" t="s">
        <v>1097</v>
      </c>
      <c r="L13" s="7" t="s">
        <v>1098</v>
      </c>
      <c r="M13" s="7" t="s">
        <v>1099</v>
      </c>
    </row>
    <row r="14" spans="1:13" outlineLevel="5">
      <c r="E14" s="7" t="s">
        <v>92</v>
      </c>
      <c r="F14" s="7"/>
      <c r="G14" s="7"/>
      <c r="H14" s="7"/>
      <c r="I14" s="7"/>
      <c r="J14" s="7"/>
      <c r="K14" s="7"/>
      <c r="L14" s="8">
        <f>HYPERLINK("[report.xlsx]alltests!A70:K70","land_search_address &gt;&gt; no-input")</f>
        <v>0</v>
      </c>
      <c r="M14" s="7" t="s">
        <v>96</v>
      </c>
    </row>
    <row r="15" spans="1:13" outlineLevel="3">
      <c r="C15" s="5" t="s">
        <v>1105</v>
      </c>
    </row>
    <row r="16" spans="1:13" outlineLevel="4">
      <c r="D16" s="6" t="s">
        <v>1090</v>
      </c>
    </row>
    <row r="17" spans="3:13" outlineLevel="5">
      <c r="E17" s="7" t="s">
        <v>1091</v>
      </c>
      <c r="F17" s="7" t="s">
        <v>1092</v>
      </c>
      <c r="G17" s="7" t="s">
        <v>1093</v>
      </c>
      <c r="H17" s="7" t="s">
        <v>1094</v>
      </c>
      <c r="I17" s="7" t="s">
        <v>1095</v>
      </c>
      <c r="J17" s="7" t="s">
        <v>1096</v>
      </c>
      <c r="K17" s="7" t="s">
        <v>1097</v>
      </c>
      <c r="L17" s="7" t="s">
        <v>1098</v>
      </c>
      <c r="M17" s="7" t="s">
        <v>1099</v>
      </c>
    </row>
    <row r="18" spans="3:13" outlineLevel="5">
      <c r="E18" s="7" t="s">
        <v>98</v>
      </c>
      <c r="F18" s="7"/>
      <c r="G18" s="7"/>
      <c r="H18" s="7"/>
      <c r="I18" s="7" t="s">
        <v>1100</v>
      </c>
      <c r="J18" s="7"/>
      <c r="K18" s="7"/>
      <c r="L18" s="8">
        <f>HYPERLINK("[report.xlsx]alltests!A84:K84","land_search_address &gt;&gt; street-no")</f>
        <v>0</v>
      </c>
      <c r="M18" s="7" t="s">
        <v>100</v>
      </c>
    </row>
    <row r="19" spans="3:13" outlineLevel="5">
      <c r="E19" s="7" t="s">
        <v>102</v>
      </c>
      <c r="F19" s="7"/>
      <c r="G19" s="7"/>
      <c r="H19" s="7" t="s">
        <v>1101</v>
      </c>
      <c r="I19" s="7"/>
      <c r="J19" s="7"/>
      <c r="K19" s="7"/>
      <c r="L19" s="8">
        <f>HYPERLINK("[report.xlsx]alltests!A85:K85","land_search_address &gt;&gt; level-no")</f>
        <v>0</v>
      </c>
      <c r="M19" s="7" t="s">
        <v>100</v>
      </c>
    </row>
    <row r="20" spans="3:13" outlineLevel="5">
      <c r="E20" s="7" t="s">
        <v>105</v>
      </c>
      <c r="F20" s="7" t="s">
        <v>1102</v>
      </c>
      <c r="G20" s="7"/>
      <c r="H20" s="7"/>
      <c r="I20" s="7"/>
      <c r="J20" s="7"/>
      <c r="K20" s="7"/>
      <c r="L20" s="8">
        <f>HYPERLINK("[report.xlsx]alltests!A86:K86","land_search_address &gt;&gt; unit-no")</f>
        <v>0</v>
      </c>
      <c r="M20" s="7" t="s">
        <v>100</v>
      </c>
    </row>
    <row r="21" spans="3:13" outlineLevel="5">
      <c r="E21" s="7" t="s">
        <v>108</v>
      </c>
      <c r="F21" s="7"/>
      <c r="G21" s="7" t="s">
        <v>1103</v>
      </c>
      <c r="H21" s="7"/>
      <c r="I21" s="7"/>
      <c r="J21" s="7"/>
      <c r="K21" s="7"/>
      <c r="L21" s="8">
        <f>HYPERLINK("[report.xlsx]alltests!A87:K87","land_search_address &gt;&gt; lot-no")</f>
        <v>0</v>
      </c>
      <c r="M21" s="7" t="s">
        <v>100</v>
      </c>
    </row>
    <row r="22" spans="3:13" outlineLevel="4">
      <c r="D22" s="6" t="s">
        <v>1106</v>
      </c>
    </row>
    <row r="23" spans="3:13" outlineLevel="5">
      <c r="E23" s="7" t="s">
        <v>1091</v>
      </c>
      <c r="F23" s="7" t="s">
        <v>1107</v>
      </c>
      <c r="G23" s="7" t="s">
        <v>1108</v>
      </c>
      <c r="H23" s="7" t="s">
        <v>1109</v>
      </c>
      <c r="I23" s="7" t="s">
        <v>1098</v>
      </c>
      <c r="J23" s="7" t="s">
        <v>1099</v>
      </c>
    </row>
    <row r="24" spans="3:13" outlineLevel="5">
      <c r="E24" s="7" t="s">
        <v>126</v>
      </c>
      <c r="F24" s="7" t="s">
        <v>1110</v>
      </c>
      <c r="G24" s="7" t="s">
        <v>1111</v>
      </c>
      <c r="H24" s="7" t="s">
        <v>1112</v>
      </c>
      <c r="I24" s="8">
        <f>HYPERLINK("[report.xlsx]alltests!A93:K93","land_search_title &gt;&gt; volume less than 5000")</f>
        <v>0</v>
      </c>
      <c r="J24" s="7" t="s">
        <v>100</v>
      </c>
    </row>
    <row r="25" spans="3:13" outlineLevel="3">
      <c r="C25" s="5" t="s">
        <v>1113</v>
      </c>
    </row>
    <row r="26" spans="3:13" outlineLevel="4">
      <c r="D26" s="6" t="s">
        <v>1090</v>
      </c>
    </row>
    <row r="27" spans="3:13" outlineLevel="5">
      <c r="E27" s="7" t="s">
        <v>1091</v>
      </c>
      <c r="F27" s="7" t="s">
        <v>1092</v>
      </c>
      <c r="G27" s="7" t="s">
        <v>1093</v>
      </c>
      <c r="H27" s="7" t="s">
        <v>1094</v>
      </c>
      <c r="I27" s="7" t="s">
        <v>1095</v>
      </c>
      <c r="J27" s="7" t="s">
        <v>1096</v>
      </c>
      <c r="K27" s="7" t="s">
        <v>1097</v>
      </c>
      <c r="L27" s="7" t="s">
        <v>1098</v>
      </c>
      <c r="M27" s="7" t="s">
        <v>1099</v>
      </c>
    </row>
    <row r="28" spans="3:13" outlineLevel="5">
      <c r="E28" s="7" t="s">
        <v>92</v>
      </c>
      <c r="F28" s="7"/>
      <c r="G28" s="7"/>
      <c r="H28" s="7"/>
      <c r="I28" s="7"/>
      <c r="J28" s="7"/>
      <c r="K28" s="7"/>
      <c r="L28" s="8">
        <f>HYPERLINK("[report.xlsx]alltests!A96:K96","land_search_address &gt;&gt; no-input")</f>
        <v>0</v>
      </c>
      <c r="M28" s="7" t="s">
        <v>96</v>
      </c>
    </row>
    <row r="29" spans="3:13" outlineLevel="5">
      <c r="E29" s="7" t="s">
        <v>98</v>
      </c>
      <c r="F29" s="7"/>
      <c r="G29" s="7"/>
      <c r="H29" s="7"/>
      <c r="I29" s="7" t="s">
        <v>1100</v>
      </c>
      <c r="J29" s="7"/>
      <c r="K29" s="7"/>
      <c r="L29" s="8">
        <f>HYPERLINK("[report.xlsx]alltests!A97:K97","land_search_address &gt;&gt; street-no")</f>
        <v>0</v>
      </c>
      <c r="M29" s="7" t="s">
        <v>100</v>
      </c>
    </row>
    <row r="30" spans="3:13" outlineLevel="5">
      <c r="E30" s="7" t="s">
        <v>102</v>
      </c>
      <c r="F30" s="7"/>
      <c r="G30" s="7"/>
      <c r="H30" s="7" t="s">
        <v>1101</v>
      </c>
      <c r="I30" s="7"/>
      <c r="J30" s="7"/>
      <c r="K30" s="7"/>
      <c r="L30" s="8">
        <f>HYPERLINK("[report.xlsx]alltests!A98:K98","land_search_address &gt;&gt; level-no")</f>
        <v>0</v>
      </c>
      <c r="M30" s="7" t="s">
        <v>100</v>
      </c>
    </row>
    <row r="31" spans="3:13" outlineLevel="5">
      <c r="E31" s="7" t="s">
        <v>105</v>
      </c>
      <c r="F31" s="7" t="s">
        <v>1102</v>
      </c>
      <c r="G31" s="7"/>
      <c r="H31" s="7"/>
      <c r="I31" s="7"/>
      <c r="J31" s="7"/>
      <c r="K31" s="7"/>
      <c r="L31" s="8">
        <f>HYPERLINK("[report.xlsx]alltests!A99:K99","land_search_address &gt;&gt; unit-no")</f>
        <v>0</v>
      </c>
      <c r="M31" s="7" t="s">
        <v>100</v>
      </c>
    </row>
    <row r="32" spans="3:13" outlineLevel="5">
      <c r="E32" s="7" t="s">
        <v>108</v>
      </c>
      <c r="F32" s="7"/>
      <c r="G32" s="7" t="s">
        <v>1103</v>
      </c>
      <c r="H32" s="7"/>
      <c r="I32" s="7"/>
      <c r="J32" s="7"/>
      <c r="K32" s="7"/>
      <c r="L32" s="8">
        <f>HYPERLINK("[report.xlsx]alltests!A100:K100","land_search_address &gt;&gt; lot-no")</f>
        <v>0</v>
      </c>
      <c r="M32" s="7" t="s">
        <v>100</v>
      </c>
    </row>
    <row r="33" spans="2:13" outlineLevel="3">
      <c r="C33" s="5" t="s">
        <v>1114</v>
      </c>
    </row>
    <row r="34" spans="2:13" outlineLevel="4">
      <c r="D34" s="6" t="s">
        <v>1090</v>
      </c>
    </row>
    <row r="35" spans="2:13" outlineLevel="5">
      <c r="E35" s="7" t="s">
        <v>1091</v>
      </c>
      <c r="F35" s="7" t="s">
        <v>1092</v>
      </c>
      <c r="G35" s="7" t="s">
        <v>1093</v>
      </c>
      <c r="H35" s="7" t="s">
        <v>1094</v>
      </c>
      <c r="I35" s="7" t="s">
        <v>1095</v>
      </c>
      <c r="J35" s="7" t="s">
        <v>1096</v>
      </c>
      <c r="K35" s="7" t="s">
        <v>1097</v>
      </c>
      <c r="L35" s="7" t="s">
        <v>1098</v>
      </c>
      <c r="M35" s="7" t="s">
        <v>1099</v>
      </c>
    </row>
    <row r="36" spans="2:13" outlineLevel="5">
      <c r="E36" s="7" t="s">
        <v>98</v>
      </c>
      <c r="F36" s="7"/>
      <c r="G36" s="7"/>
      <c r="H36" s="7"/>
      <c r="I36" s="7" t="s">
        <v>1100</v>
      </c>
      <c r="J36" s="7"/>
      <c r="K36" s="7"/>
      <c r="L36" s="8">
        <f>HYPERLINK("[report.xlsx]alltests!A110:K110","land_search_address &gt;&gt; street-no")</f>
        <v>0</v>
      </c>
      <c r="M36" s="7" t="s">
        <v>100</v>
      </c>
    </row>
    <row r="37" spans="2:13" outlineLevel="5">
      <c r="E37" s="7" t="s">
        <v>102</v>
      </c>
      <c r="F37" s="7"/>
      <c r="G37" s="7"/>
      <c r="H37" s="7" t="s">
        <v>1101</v>
      </c>
      <c r="I37" s="7"/>
      <c r="J37" s="7"/>
      <c r="K37" s="7"/>
      <c r="L37" s="8">
        <f>HYPERLINK("[report.xlsx]alltests!A111:K111","land_search_address &gt;&gt; level-no")</f>
        <v>0</v>
      </c>
      <c r="M37" s="7" t="s">
        <v>100</v>
      </c>
    </row>
    <row r="38" spans="2:13" outlineLevel="5">
      <c r="E38" s="7" t="s">
        <v>105</v>
      </c>
      <c r="F38" s="7" t="s">
        <v>1102</v>
      </c>
      <c r="G38" s="7"/>
      <c r="H38" s="7"/>
      <c r="I38" s="7"/>
      <c r="J38" s="7"/>
      <c r="K38" s="7"/>
      <c r="L38" s="8">
        <f>HYPERLINK("[report.xlsx]alltests!A112:K112","land_search_address &gt;&gt; unit-no")</f>
        <v>0</v>
      </c>
      <c r="M38" s="7" t="s">
        <v>100</v>
      </c>
    </row>
    <row r="39" spans="2:13" outlineLevel="5">
      <c r="E39" s="7" t="s">
        <v>108</v>
      </c>
      <c r="F39" s="7"/>
      <c r="G39" s="7" t="s">
        <v>1103</v>
      </c>
      <c r="H39" s="7"/>
      <c r="I39" s="7"/>
      <c r="J39" s="7"/>
      <c r="K39" s="7"/>
      <c r="L39" s="8">
        <f>HYPERLINK("[report.xlsx]alltests!A113:K113","land_search_address &gt;&gt; lot-no")</f>
        <v>0</v>
      </c>
      <c r="M39" s="7" t="s">
        <v>100</v>
      </c>
    </row>
    <row r="40" spans="2:13" outlineLevel="3">
      <c r="C40" s="5" t="s">
        <v>1115</v>
      </c>
    </row>
    <row r="41" spans="2:13" outlineLevel="4">
      <c r="D41" s="6" t="s">
        <v>1090</v>
      </c>
    </row>
    <row r="42" spans="2:13" outlineLevel="5">
      <c r="E42" s="7" t="s">
        <v>1091</v>
      </c>
      <c r="F42" s="7" t="s">
        <v>1092</v>
      </c>
      <c r="G42" s="7" t="s">
        <v>1093</v>
      </c>
      <c r="H42" s="7" t="s">
        <v>1094</v>
      </c>
      <c r="I42" s="7" t="s">
        <v>1095</v>
      </c>
      <c r="J42" s="7" t="s">
        <v>1096</v>
      </c>
      <c r="K42" s="7" t="s">
        <v>1097</v>
      </c>
      <c r="L42" s="7" t="s">
        <v>1098</v>
      </c>
      <c r="M42" s="7" t="s">
        <v>1099</v>
      </c>
    </row>
    <row r="43" spans="2:13" outlineLevel="5">
      <c r="E43" s="7" t="s">
        <v>102</v>
      </c>
      <c r="F43" s="7"/>
      <c r="G43" s="7"/>
      <c r="H43" s="7" t="s">
        <v>1101</v>
      </c>
      <c r="I43" s="7"/>
      <c r="J43" s="7"/>
      <c r="K43" s="7"/>
      <c r="L43" s="8">
        <f>HYPERLINK("[report.xlsx]alltests!A150:K150","land_search_address &gt;&gt; level-no")</f>
        <v>0</v>
      </c>
      <c r="M43" s="7" t="s">
        <v>100</v>
      </c>
    </row>
    <row r="44" spans="2:13" outlineLevel="2">
      <c r="B44" s="4" t="s">
        <v>1116</v>
      </c>
    </row>
    <row r="45" spans="2:13" outlineLevel="3">
      <c r="C45" s="5" t="s">
        <v>1117</v>
      </c>
    </row>
    <row r="46" spans="2:13" outlineLevel="4">
      <c r="D46" s="6" t="s">
        <v>1118</v>
      </c>
    </row>
    <row r="47" spans="2:13" outlineLevel="5">
      <c r="E47" s="7" t="s">
        <v>1091</v>
      </c>
      <c r="F47" s="7" t="s">
        <v>1119</v>
      </c>
      <c r="G47" s="7" t="s">
        <v>1098</v>
      </c>
      <c r="H47" s="7" t="s">
        <v>1099</v>
      </c>
    </row>
    <row r="48" spans="2:13" outlineLevel="5">
      <c r="E48" s="7" t="s">
        <v>418</v>
      </c>
      <c r="F48" s="7" t="s">
        <v>1120</v>
      </c>
      <c r="G48" s="8">
        <f>HYPERLINK("[report.xlsx]alltests!A199:K199","Survey Marks Search &gt;&gt; 100 results")</f>
        <v>0</v>
      </c>
      <c r="H48" s="7" t="s">
        <v>100</v>
      </c>
    </row>
    <row r="49" spans="2:12" outlineLevel="2">
      <c r="B49" s="4" t="s">
        <v>1121</v>
      </c>
    </row>
    <row r="50" spans="2:12" outlineLevel="3">
      <c r="C50" s="5" t="s">
        <v>1122</v>
      </c>
    </row>
    <row r="51" spans="2:12" outlineLevel="4">
      <c r="D51" s="6" t="s">
        <v>1123</v>
      </c>
    </row>
    <row r="52" spans="2:12" outlineLevel="5">
      <c r="E52" s="7" t="s">
        <v>1091</v>
      </c>
      <c r="F52" s="7" t="s">
        <v>1124</v>
      </c>
      <c r="G52" s="7" t="s">
        <v>1125</v>
      </c>
      <c r="H52" s="7" t="s">
        <v>1126</v>
      </c>
      <c r="I52" s="7" t="s">
        <v>1127</v>
      </c>
      <c r="J52" s="7" t="s">
        <v>1098</v>
      </c>
      <c r="K52" s="7" t="s">
        <v>1099</v>
      </c>
    </row>
    <row r="53" spans="2:12" outlineLevel="5">
      <c r="E53" s="7" t="s">
        <v>454</v>
      </c>
      <c r="F53" s="7" t="s">
        <v>1128</v>
      </c>
      <c r="G53" s="7" t="s">
        <v>1129</v>
      </c>
      <c r="H53" s="7" t="s">
        <v>1130</v>
      </c>
      <c r="I53" s="7" t="s">
        <v>1101</v>
      </c>
      <c r="J53" s="8">
        <f>HYPERLINK("[report.xlsx]alltests!A211:K211","Historical Name Index Search &gt;&gt;  (A|1858-1863|PRIVATE)")</f>
        <v>0</v>
      </c>
      <c r="K53" s="7" t="s">
        <v>457</v>
      </c>
    </row>
    <row r="54" spans="2:12" outlineLevel="5">
      <c r="E54" s="7"/>
      <c r="F54" s="7"/>
      <c r="G54" s="7"/>
      <c r="H54" s="7"/>
      <c r="I54" s="7"/>
      <c r="J54" s="8">
        <f>HYPERLINK("[report.xlsx]alltests!A212:K212","Historical Name Index Search &gt;&gt;  (A|1858-1863|PRIVATE) select the page 1")</f>
        <v>0</v>
      </c>
      <c r="K54" s="7" t="s">
        <v>457</v>
      </c>
    </row>
    <row r="55" spans="2:12" outlineLevel="2">
      <c r="B55" s="4" t="s">
        <v>1131</v>
      </c>
    </row>
    <row r="56" spans="2:12" outlineLevel="3">
      <c r="C56" s="5" t="s">
        <v>1132</v>
      </c>
    </row>
    <row r="57" spans="2:12" outlineLevel="4">
      <c r="D57" s="6" t="s">
        <v>1133</v>
      </c>
    </row>
    <row r="58" spans="2:12" outlineLevel="5">
      <c r="E58" s="7" t="s">
        <v>1091</v>
      </c>
      <c r="F58" s="7" t="s">
        <v>1134</v>
      </c>
      <c r="G58" s="7" t="s">
        <v>1135</v>
      </c>
      <c r="H58" s="7" t="s">
        <v>1136</v>
      </c>
      <c r="I58" s="7" t="s">
        <v>1137</v>
      </c>
      <c r="J58" s="7" t="s">
        <v>1138</v>
      </c>
      <c r="K58" s="7" t="s">
        <v>1098</v>
      </c>
      <c r="L58" s="7" t="s">
        <v>1099</v>
      </c>
    </row>
    <row r="59" spans="2:12" outlineLevel="5">
      <c r="E59" s="7" t="s">
        <v>514</v>
      </c>
      <c r="F59" s="7" t="s">
        <v>1139</v>
      </c>
      <c r="G59" s="7" t="s">
        <v>1140</v>
      </c>
      <c r="H59" s="7" t="s">
        <v>1141</v>
      </c>
      <c r="I59" s="7" t="s">
        <v>1142</v>
      </c>
      <c r="J59" s="7" t="s">
        <v>1143</v>
      </c>
      <c r="K59" s="8">
        <f>HYPERLINK("[report.xlsx]alltests!A231:K231","Dealing Microfilm Search &gt;&gt;  dealing(12135723) deliver the product")</f>
        <v>0</v>
      </c>
      <c r="L59" s="7" t="s">
        <v>100</v>
      </c>
    </row>
    <row r="60" spans="2:12" outlineLevel="2">
      <c r="B60" s="4" t="s">
        <v>1144</v>
      </c>
    </row>
    <row r="61" spans="2:12" outlineLevel="3">
      <c r="C61" s="5" t="s">
        <v>1145</v>
      </c>
    </row>
    <row r="62" spans="2:12" outlineLevel="4">
      <c r="D62" s="6" t="s">
        <v>1146</v>
      </c>
    </row>
    <row r="63" spans="2:12" outlineLevel="5">
      <c r="E63" s="7" t="s">
        <v>1091</v>
      </c>
      <c r="F63" s="7" t="s">
        <v>1147</v>
      </c>
      <c r="G63" s="7" t="s">
        <v>1148</v>
      </c>
      <c r="H63" s="7" t="s">
        <v>1098</v>
      </c>
      <c r="I63" s="7" t="s">
        <v>1099</v>
      </c>
    </row>
    <row r="64" spans="2:12" outlineLevel="5">
      <c r="E64" s="7" t="s">
        <v>538</v>
      </c>
      <c r="F64" s="7" t="s">
        <v>1149</v>
      </c>
      <c r="G64" s="7" t="s">
        <v>1150</v>
      </c>
      <c r="H64" s="8">
        <f>HYPERLINK("[report.xlsx]alltests!A238:K238","Miscellaneous Order Search &gt;&gt;  Certificate of Dealing")</f>
        <v>0</v>
      </c>
      <c r="I64" s="7" t="s">
        <v>100</v>
      </c>
    </row>
    <row r="65" spans="1:13" outlineLevel="1">
      <c r="A65" s="3" t="s">
        <v>1151</v>
      </c>
    </row>
    <row r="66" spans="1:13" outlineLevel="2">
      <c r="B66" s="4" t="s">
        <v>1152</v>
      </c>
    </row>
    <row r="67" spans="1:13" outlineLevel="3">
      <c r="C67" s="5" t="s">
        <v>1153</v>
      </c>
    </row>
    <row r="68" spans="1:13" outlineLevel="4">
      <c r="D68" s="6" t="s">
        <v>1154</v>
      </c>
    </row>
    <row r="69" spans="1:13" outlineLevel="5">
      <c r="E69" s="7" t="s">
        <v>1091</v>
      </c>
      <c r="F69" s="7" t="s">
        <v>1155</v>
      </c>
      <c r="G69" s="7" t="s">
        <v>1156</v>
      </c>
      <c r="H69" s="7" t="s">
        <v>1157</v>
      </c>
      <c r="I69" s="7" t="s">
        <v>1158</v>
      </c>
      <c r="J69" s="7" t="s">
        <v>1098</v>
      </c>
      <c r="K69" s="7" t="s">
        <v>1099</v>
      </c>
    </row>
    <row r="70" spans="1:13" outlineLevel="5">
      <c r="E70" s="7" t="s">
        <v>541</v>
      </c>
      <c r="F70" s="7"/>
      <c r="G70" s="7"/>
      <c r="H70" s="7"/>
      <c r="I70" s="7" t="s">
        <v>1159</v>
      </c>
      <c r="J70" s="8">
        <f>HYPERLINK("[report.xlsx]alltests!A239:K239","Valuation Record Search &gt;&gt; no input")</f>
        <v>0</v>
      </c>
      <c r="K70" s="7" t="s">
        <v>100</v>
      </c>
    </row>
    <row r="71" spans="1:13" outlineLevel="5">
      <c r="E71" s="7" t="s">
        <v>549</v>
      </c>
      <c r="F71" s="7"/>
      <c r="G71" s="7" t="s">
        <v>1160</v>
      </c>
      <c r="H71" s="7"/>
      <c r="I71" s="7" t="s">
        <v>1159</v>
      </c>
      <c r="J71" s="8">
        <f>HYPERLINK("[report.xlsx]alltests!A242:K242","Valuation Record Search &gt;&gt; Record Type(SCV)")</f>
        <v>0</v>
      </c>
      <c r="K71" s="7" t="s">
        <v>96</v>
      </c>
    </row>
    <row r="72" spans="1:13" outlineLevel="5">
      <c r="E72" s="7"/>
      <c r="F72" s="7"/>
      <c r="G72" s="7"/>
      <c r="H72" s="7"/>
      <c r="I72" s="7"/>
      <c r="J72" s="8">
        <f>HYPERLINK("[report.xlsx]alltests!A243:K243","Valuation Record Search &gt;&gt; Record Type(SCV)   CURRENT Status")</f>
        <v>0</v>
      </c>
      <c r="K72" s="7" t="s">
        <v>96</v>
      </c>
    </row>
    <row r="73" spans="1:13" outlineLevel="4">
      <c r="D73" s="6" t="s">
        <v>1161</v>
      </c>
    </row>
    <row r="74" spans="1:13" outlineLevel="5">
      <c r="E74" s="7" t="s">
        <v>1091</v>
      </c>
      <c r="F74" s="7" t="s">
        <v>1092</v>
      </c>
      <c r="G74" s="7" t="s">
        <v>1093</v>
      </c>
      <c r="H74" s="7" t="s">
        <v>1094</v>
      </c>
      <c r="I74" s="7" t="s">
        <v>1095</v>
      </c>
      <c r="J74" s="7" t="s">
        <v>1162</v>
      </c>
      <c r="K74" s="7" t="s">
        <v>1097</v>
      </c>
      <c r="L74" s="7" t="s">
        <v>1098</v>
      </c>
      <c r="M74" s="7" t="s">
        <v>1099</v>
      </c>
    </row>
    <row r="75" spans="1:13" outlineLevel="5">
      <c r="E75" s="7" t="s">
        <v>555</v>
      </c>
      <c r="F75" s="7"/>
      <c r="G75" s="7"/>
      <c r="H75" s="7"/>
      <c r="I75" s="7"/>
      <c r="J75" s="7"/>
      <c r="K75" s="7"/>
      <c r="L75" s="8">
        <f>HYPERLINK("[report.xlsx]alltests!A244:K244","Valuation Address Search &gt;&gt; no input")</f>
        <v>0</v>
      </c>
      <c r="M75" s="7" t="s">
        <v>100</v>
      </c>
    </row>
    <row r="76" spans="1:13" outlineLevel="2">
      <c r="B76" s="4" t="s">
        <v>1163</v>
      </c>
    </row>
    <row r="77" spans="1:13" outlineLevel="3">
      <c r="C77" s="5" t="s">
        <v>1164</v>
      </c>
    </row>
    <row r="78" spans="1:13" outlineLevel="4">
      <c r="D78" s="6" t="s">
        <v>1165</v>
      </c>
    </row>
    <row r="79" spans="1:13" outlineLevel="5">
      <c r="E79" s="7" t="s">
        <v>1091</v>
      </c>
      <c r="F79" s="7" t="s">
        <v>1155</v>
      </c>
      <c r="G79" s="7" t="s">
        <v>1156</v>
      </c>
      <c r="H79" s="7" t="s">
        <v>1157</v>
      </c>
      <c r="I79" s="7" t="s">
        <v>1098</v>
      </c>
      <c r="J79" s="7" t="s">
        <v>1099</v>
      </c>
    </row>
    <row r="80" spans="1:13" outlineLevel="5">
      <c r="E80" s="7" t="s">
        <v>608</v>
      </c>
      <c r="F80" s="7"/>
      <c r="G80" s="7"/>
      <c r="H80" s="7"/>
      <c r="I80" s="8">
        <f>HYPERLINK("[report.xlsx]alltests!A262:K262","Valuation Parcel Valuation Search &gt;&gt; no input")</f>
        <v>0</v>
      </c>
      <c r="J80" s="7" t="s">
        <v>100</v>
      </c>
    </row>
    <row r="81" spans="2:13" outlineLevel="5">
      <c r="E81" s="7" t="s">
        <v>614</v>
      </c>
      <c r="F81" s="7"/>
      <c r="G81" s="7" t="s">
        <v>1160</v>
      </c>
      <c r="H81" s="7"/>
      <c r="I81" s="8">
        <f>HYPERLINK("[report.xlsx]alltests!A264:K264","Valuation Parcel Valuation Search &gt;&gt; Record Type(SCV)")</f>
        <v>0</v>
      </c>
      <c r="J81" s="7" t="s">
        <v>96</v>
      </c>
    </row>
    <row r="82" spans="2:13" outlineLevel="5">
      <c r="E82" s="7"/>
      <c r="F82" s="7"/>
      <c r="G82" s="7"/>
      <c r="H82" s="7"/>
      <c r="I82" s="8">
        <f>HYPERLINK("[report.xlsx]alltests!A265:K265","Valuation Parcel Valuation Search &gt;&gt; Record Type(SCV)   CURRENT Status")</f>
        <v>0</v>
      </c>
      <c r="J82" s="7" t="s">
        <v>96</v>
      </c>
    </row>
    <row r="83" spans="2:13" outlineLevel="4">
      <c r="D83" s="6" t="s">
        <v>1166</v>
      </c>
    </row>
    <row r="84" spans="2:13" outlineLevel="5">
      <c r="E84" s="7" t="s">
        <v>1091</v>
      </c>
      <c r="F84" s="7" t="s">
        <v>1092</v>
      </c>
      <c r="G84" s="7" t="s">
        <v>1093</v>
      </c>
      <c r="H84" s="7" t="s">
        <v>1094</v>
      </c>
      <c r="I84" s="7" t="s">
        <v>1095</v>
      </c>
      <c r="J84" s="7" t="s">
        <v>1162</v>
      </c>
      <c r="K84" s="7" t="s">
        <v>1097</v>
      </c>
      <c r="L84" s="7" t="s">
        <v>1098</v>
      </c>
      <c r="M84" s="7" t="s">
        <v>1099</v>
      </c>
    </row>
    <row r="85" spans="2:13" outlineLevel="5">
      <c r="E85" s="7" t="s">
        <v>620</v>
      </c>
      <c r="F85" s="7"/>
      <c r="G85" s="7"/>
      <c r="H85" s="7"/>
      <c r="I85" s="7"/>
      <c r="J85" s="7"/>
      <c r="K85" s="7"/>
      <c r="L85" s="8">
        <f>HYPERLINK("[report.xlsx]alltests!A266:K266","Valuation Parcel Address Search &gt;&gt; no input")</f>
        <v>0</v>
      </c>
      <c r="M85" s="7" t="s">
        <v>100</v>
      </c>
    </row>
    <row r="86" spans="2:13" outlineLevel="4">
      <c r="D86" s="6" t="s">
        <v>1167</v>
      </c>
    </row>
    <row r="87" spans="2:13" outlineLevel="5">
      <c r="E87" s="7" t="s">
        <v>1091</v>
      </c>
      <c r="F87" s="7" t="s">
        <v>1168</v>
      </c>
      <c r="G87" s="7" t="s">
        <v>1169</v>
      </c>
      <c r="H87" s="7" t="s">
        <v>1170</v>
      </c>
      <c r="I87" s="7" t="s">
        <v>1171</v>
      </c>
      <c r="J87" s="7" t="s">
        <v>1172</v>
      </c>
      <c r="K87" s="7" t="s">
        <v>1097</v>
      </c>
      <c r="L87" s="7" t="s">
        <v>1098</v>
      </c>
      <c r="M87" s="7" t="s">
        <v>1099</v>
      </c>
    </row>
    <row r="88" spans="2:13" outlineLevel="5">
      <c r="E88" s="7" t="s">
        <v>626</v>
      </c>
      <c r="F88" s="7"/>
      <c r="G88" s="7"/>
      <c r="H88" s="7"/>
      <c r="I88" s="7"/>
      <c r="J88" s="7"/>
      <c r="K88" s="7"/>
      <c r="L88" s="8">
        <f>HYPERLINK("[report.xlsx]alltests!A268:K268","Valuation Parcel Owner Search &gt;&gt;    no input")</f>
        <v>0</v>
      </c>
      <c r="M88" s="7" t="s">
        <v>100</v>
      </c>
    </row>
    <row r="89" spans="2:13" outlineLevel="2">
      <c r="B89" s="4" t="s">
        <v>1173</v>
      </c>
    </row>
    <row r="90" spans="2:13" outlineLevel="3">
      <c r="C90" s="5" t="s">
        <v>1174</v>
      </c>
    </row>
    <row r="91" spans="2:13" outlineLevel="4">
      <c r="D91" s="6" t="s">
        <v>1175</v>
      </c>
    </row>
    <row r="92" spans="2:13" outlineLevel="5">
      <c r="E92" s="7" t="s">
        <v>1091</v>
      </c>
      <c r="F92" s="7" t="s">
        <v>1176</v>
      </c>
      <c r="G92" s="7" t="s">
        <v>1177</v>
      </c>
      <c r="H92" s="7" t="s">
        <v>1178</v>
      </c>
      <c r="I92" s="7" t="s">
        <v>1179</v>
      </c>
      <c r="J92" s="7" t="s">
        <v>1180</v>
      </c>
      <c r="K92" s="7" t="s">
        <v>1098</v>
      </c>
      <c r="L92" s="7" t="s">
        <v>1099</v>
      </c>
    </row>
    <row r="93" spans="2:13" outlineLevel="5">
      <c r="E93" s="7" t="s">
        <v>1181</v>
      </c>
      <c r="F93" s="7" t="s">
        <v>1182</v>
      </c>
      <c r="G93" s="7" t="s">
        <v>1183</v>
      </c>
      <c r="H93" s="7" t="s">
        <v>1184</v>
      </c>
      <c r="I93" s="7" t="s">
        <v>1185</v>
      </c>
      <c r="J93" s="7" t="s">
        <v>1186</v>
      </c>
      <c r="K93" s="8">
        <f>HYPERLINK("[report.xlsx]alltests!A334:K334","Submarket Group Edit &gt;&gt; change description Get")</f>
        <v>0</v>
      </c>
      <c r="L93" s="7" t="s">
        <v>17</v>
      </c>
    </row>
    <row r="94" spans="2:13" outlineLevel="5">
      <c r="E94" s="7"/>
      <c r="F94" s="7"/>
      <c r="G94" s="7"/>
      <c r="H94" s="7"/>
      <c r="I94" s="7"/>
      <c r="J94" s="7"/>
      <c r="K94" s="8">
        <f>HYPERLINK("[report.xlsx]alltests!A335:K335","Submarket Group Edit &gt;&gt; change description Edit")</f>
        <v>0</v>
      </c>
      <c r="L94" s="7" t="s">
        <v>17</v>
      </c>
    </row>
    <row r="95" spans="2:13" outlineLevel="2">
      <c r="B95" s="4" t="s">
        <v>1187</v>
      </c>
    </row>
    <row r="96" spans="2:13" outlineLevel="3">
      <c r="C96" s="5" t="s">
        <v>1188</v>
      </c>
    </row>
    <row r="97" spans="1:11" outlineLevel="4">
      <c r="D97" s="6" t="s">
        <v>1189</v>
      </c>
    </row>
    <row r="98" spans="1:11" outlineLevel="5">
      <c r="E98" s="7" t="s">
        <v>1091</v>
      </c>
      <c r="F98" s="7" t="s">
        <v>1126</v>
      </c>
      <c r="G98" s="7" t="s">
        <v>1190</v>
      </c>
      <c r="H98" s="7" t="s">
        <v>1098</v>
      </c>
      <c r="I98" s="7" t="s">
        <v>1099</v>
      </c>
    </row>
    <row r="99" spans="1:11" outlineLevel="5">
      <c r="E99" s="7" t="s">
        <v>839</v>
      </c>
      <c r="F99" s="7" t="s">
        <v>1191</v>
      </c>
      <c r="G99" s="7" t="s">
        <v>1192</v>
      </c>
      <c r="H99" s="8">
        <f>HYPERLINK("[report.xlsx]alltests!A364:K364","Valuation File Import &gt;&gt; import revisit")</f>
        <v>0</v>
      </c>
      <c r="I99" s="7" t="s">
        <v>841</v>
      </c>
    </row>
    <row r="100" spans="1:11" outlineLevel="5">
      <c r="E100" s="7"/>
      <c r="F100" s="7"/>
      <c r="G100" s="7"/>
      <c r="H100" s="8">
        <f>HYPERLINK("[report.xlsx]alltests!A365:K365","Valuation File Import &gt;&gt; import revisit")</f>
        <v>0</v>
      </c>
      <c r="I100" s="7" t="s">
        <v>845</v>
      </c>
    </row>
    <row r="101" spans="1:11" outlineLevel="5">
      <c r="E101" s="7"/>
      <c r="F101" s="7"/>
      <c r="G101" s="7"/>
      <c r="H101" s="8">
        <f>HYPERLINK("[report.xlsx]alltests!A366:K366","Valuation File Import &gt;&gt; import revisit")</f>
        <v>0</v>
      </c>
      <c r="I101" s="7" t="s">
        <v>841</v>
      </c>
    </row>
    <row r="102" spans="1:11" outlineLevel="1">
      <c r="A102" s="3" t="s">
        <v>1193</v>
      </c>
    </row>
    <row r="103" spans="1:11" outlineLevel="2">
      <c r="B103" s="4" t="s">
        <v>1194</v>
      </c>
    </row>
    <row r="104" spans="1:11" outlineLevel="3">
      <c r="C104" s="5" t="s">
        <v>1195</v>
      </c>
    </row>
    <row r="105" spans="1:11" outlineLevel="4">
      <c r="D105" s="6" t="s">
        <v>1196</v>
      </c>
    </row>
    <row r="106" spans="1:11" outlineLevel="5">
      <c r="E106" s="7" t="s">
        <v>1091</v>
      </c>
      <c r="F106" s="7" t="s">
        <v>1136</v>
      </c>
      <c r="G106" s="7" t="s">
        <v>1197</v>
      </c>
      <c r="H106" s="7" t="s">
        <v>1198</v>
      </c>
      <c r="I106" s="7" t="s">
        <v>1199</v>
      </c>
      <c r="J106" s="7" t="s">
        <v>1098</v>
      </c>
      <c r="K106" s="7" t="s">
        <v>1099</v>
      </c>
    </row>
    <row r="107" spans="1:11" outlineLevel="5">
      <c r="E107" s="7" t="s">
        <v>1200</v>
      </c>
      <c r="F107" s="7" t="s">
        <v>1201</v>
      </c>
      <c r="G107" s="7" t="s">
        <v>1202</v>
      </c>
      <c r="H107" s="7" t="s">
        <v>1140</v>
      </c>
      <c r="I107" s="7"/>
      <c r="J107" s="8">
        <f>HYPERLINK("[report.xlsx]alltests!A377:K377","Titling Simple Lodgement &gt;&gt; Simple Test prepare lodge")</f>
        <v>0</v>
      </c>
      <c r="K107" s="7" t="s">
        <v>841</v>
      </c>
    </row>
    <row r="108" spans="1:11" outlineLevel="5">
      <c r="E108" s="7"/>
      <c r="F108" s="7"/>
      <c r="G108" s="7"/>
      <c r="H108" s="7"/>
      <c r="I108" s="7"/>
      <c r="J108" s="8">
        <f>HYPERLINK("[report.xlsx]alltests!A378:K378","Titling Simple Lodgement &gt;&gt; Simple Test Lodge")</f>
        <v>0</v>
      </c>
      <c r="K108" s="7" t="s">
        <v>457</v>
      </c>
    </row>
    <row r="109" spans="1:11" outlineLevel="5">
      <c r="E109" s="7"/>
      <c r="F109" s="7"/>
      <c r="G109" s="7"/>
      <c r="H109" s="7"/>
      <c r="I109" s="7"/>
      <c r="J109" s="8">
        <f>HYPERLINK("[report.xlsx]alltests!A379:K379","Titling Simple Lodgement &gt;&gt; Simple Test lookup party code")</f>
        <v>0</v>
      </c>
      <c r="K109" s="7" t="s">
        <v>457</v>
      </c>
    </row>
    <row r="110" spans="1:11" outlineLevel="5">
      <c r="E110" s="7"/>
      <c r="F110" s="7"/>
      <c r="G110" s="7"/>
      <c r="H110" s="7"/>
      <c r="I110" s="7"/>
      <c r="J110" s="8">
        <f>HYPERLINK("[report.xlsx]alltests!A380:K380","Titling Simple Lodgement &gt;&gt; Simple Test data capture")</f>
        <v>0</v>
      </c>
      <c r="K110" s="7" t="s">
        <v>457</v>
      </c>
    </row>
    <row r="111" spans="1:11" outlineLevel="5">
      <c r="E111" s="7"/>
      <c r="F111" s="7"/>
      <c r="G111" s="7"/>
      <c r="H111" s="7"/>
      <c r="I111" s="7"/>
      <c r="J111" s="8">
        <f>HYPERLINK("[report.xlsx]alltests!A381:K381","Titling Simple Lodgement &gt;&gt; Simple Test Get Payment Data")</f>
        <v>0</v>
      </c>
      <c r="K111" s="7" t="s">
        <v>457</v>
      </c>
    </row>
    <row r="112" spans="1:11" outlineLevel="5">
      <c r="E112" s="7"/>
      <c r="F112" s="7"/>
      <c r="G112" s="7"/>
      <c r="H112" s="7"/>
      <c r="I112" s="7"/>
      <c r="J112" s="8">
        <f>HYPERLINK("[report.xlsx]alltests!A382:K382","Titling Simple Lodgement &gt;&gt; Simple Test Payment Process")</f>
        <v>0</v>
      </c>
      <c r="K112" s="7" t="s">
        <v>841</v>
      </c>
    </row>
    <row r="113" spans="2:12" outlineLevel="5">
      <c r="E113" s="7"/>
      <c r="F113" s="7"/>
      <c r="G113" s="7"/>
      <c r="H113" s="7"/>
      <c r="I113" s="7"/>
      <c r="J113" s="8">
        <f>HYPERLINK("[report.xlsx]alltests!A383:K383","Titling Simple Lodgement &gt;&gt; Simple Test complete series")</f>
        <v>0</v>
      </c>
      <c r="K113" s="7" t="s">
        <v>457</v>
      </c>
    </row>
    <row r="114" spans="2:12" outlineLevel="5">
      <c r="E114" s="7"/>
      <c r="F114" s="7"/>
      <c r="G114" s="7"/>
      <c r="H114" s="7"/>
      <c r="I114" s="7"/>
      <c r="J114" s="8">
        <f>HYPERLINK("[report.xlsx]alltests!A384:K384","Titling Simple Lodgement &gt;&gt; Simple Test private party prepare lodge")</f>
        <v>0</v>
      </c>
      <c r="K114" s="7" t="s">
        <v>841</v>
      </c>
    </row>
    <row r="115" spans="2:12" outlineLevel="5">
      <c r="E115" s="7"/>
      <c r="F115" s="7"/>
      <c r="G115" s="7"/>
      <c r="H115" s="7"/>
      <c r="I115" s="7"/>
      <c r="J115" s="8">
        <f>HYPERLINK("[report.xlsx]alltests!A385:K385","Titling Simple Lodgement &gt;&gt; Simple Test private party Lodge")</f>
        <v>0</v>
      </c>
      <c r="K115" s="7" t="s">
        <v>457</v>
      </c>
    </row>
    <row r="116" spans="2:12" outlineLevel="5">
      <c r="E116" s="7"/>
      <c r="F116" s="7"/>
      <c r="G116" s="7"/>
      <c r="H116" s="7"/>
      <c r="I116" s="7"/>
      <c r="J116" s="8">
        <f>HYPERLINK("[report.xlsx]alltests!A386:K386","Titling Simple Lodgement &gt;&gt; Simple Test private party lookup party code")</f>
        <v>0</v>
      </c>
      <c r="K116" s="7" t="s">
        <v>457</v>
      </c>
    </row>
    <row r="117" spans="2:12" outlineLevel="5">
      <c r="E117" s="7"/>
      <c r="F117" s="7"/>
      <c r="G117" s="7"/>
      <c r="H117" s="7"/>
      <c r="I117" s="7"/>
      <c r="J117" s="8">
        <f>HYPERLINK("[report.xlsx]alltests!A387:K387","Titling Simple Lodgement &gt;&gt; Simple Test private party data capture")</f>
        <v>0</v>
      </c>
      <c r="K117" s="7" t="s">
        <v>457</v>
      </c>
    </row>
    <row r="118" spans="2:12" outlineLevel="5">
      <c r="E118" s="7"/>
      <c r="F118" s="7"/>
      <c r="G118" s="7"/>
      <c r="H118" s="7"/>
      <c r="I118" s="7"/>
      <c r="J118" s="8">
        <f>HYPERLINK("[report.xlsx]alltests!A388:K388","Titling Simple Lodgement &gt;&gt; Simple Test private party Get Payment Data")</f>
        <v>0</v>
      </c>
      <c r="K118" s="7" t="s">
        <v>457</v>
      </c>
    </row>
    <row r="119" spans="2:12" outlineLevel="5">
      <c r="E119" s="7"/>
      <c r="F119" s="7"/>
      <c r="G119" s="7"/>
      <c r="H119" s="7"/>
      <c r="I119" s="7"/>
      <c r="J119" s="8">
        <f>HYPERLINK("[report.xlsx]alltests!A389:K389","Titling Simple Lodgement &gt;&gt; Simple Test private party Payment Process")</f>
        <v>0</v>
      </c>
      <c r="K119" s="7" t="s">
        <v>457</v>
      </c>
    </row>
    <row r="120" spans="2:12" outlineLevel="5">
      <c r="E120" s="7"/>
      <c r="F120" s="7"/>
      <c r="G120" s="7"/>
      <c r="H120" s="7"/>
      <c r="I120" s="7"/>
      <c r="J120" s="8">
        <f>HYPERLINK("[report.xlsx]alltests!A390:K390","Titling Simple Lodgement &gt;&gt; Simple Test private party complete series")</f>
        <v>0</v>
      </c>
      <c r="K120" s="7" t="s">
        <v>457</v>
      </c>
    </row>
    <row r="121" spans="2:12" outlineLevel="4">
      <c r="D121" s="6" t="s">
        <v>1203</v>
      </c>
    </row>
    <row r="122" spans="2:12" outlineLevel="5">
      <c r="E122" s="7" t="s">
        <v>1091</v>
      </c>
      <c r="F122" s="7" t="s">
        <v>1136</v>
      </c>
      <c r="G122" s="7" t="s">
        <v>1197</v>
      </c>
      <c r="H122" s="7" t="s">
        <v>1199</v>
      </c>
      <c r="I122" s="7" t="s">
        <v>1204</v>
      </c>
      <c r="J122" s="7" t="s">
        <v>1205</v>
      </c>
      <c r="K122" s="7" t="s">
        <v>1098</v>
      </c>
      <c r="L122" s="7" t="s">
        <v>1099</v>
      </c>
    </row>
    <row r="123" spans="2:12" outlineLevel="5">
      <c r="E123" s="7" t="s">
        <v>1206</v>
      </c>
      <c r="F123" s="7" t="s">
        <v>1201</v>
      </c>
      <c r="G123" s="7" t="s">
        <v>1207</v>
      </c>
      <c r="H123" s="7"/>
      <c r="I123" s="7"/>
      <c r="J123" s="7" t="s">
        <v>1208</v>
      </c>
      <c r="K123" s="8">
        <f>HYPERLINK("[report.xlsx]alltests!A391:K391","Titling Series Lodgement &gt;&gt; Plan Repair prepare lodge")</f>
        <v>0</v>
      </c>
      <c r="L123" s="7" t="s">
        <v>841</v>
      </c>
    </row>
    <row r="124" spans="2:12" outlineLevel="2">
      <c r="B124" s="4" t="s">
        <v>1209</v>
      </c>
    </row>
    <row r="125" spans="2:12" outlineLevel="3">
      <c r="C125" s="5" t="s">
        <v>1210</v>
      </c>
    </row>
    <row r="126" spans="2:12" outlineLevel="4">
      <c r="D126" s="6" t="s">
        <v>1211</v>
      </c>
    </row>
    <row r="127" spans="2:12" outlineLevel="5">
      <c r="E127" s="7" t="s">
        <v>1091</v>
      </c>
      <c r="F127" s="7" t="s">
        <v>1107</v>
      </c>
      <c r="G127" s="7" t="s">
        <v>1108</v>
      </c>
      <c r="H127" s="7" t="s">
        <v>1109</v>
      </c>
      <c r="I127" s="7" t="s">
        <v>1098</v>
      </c>
      <c r="J127" s="7" t="s">
        <v>1099</v>
      </c>
    </row>
    <row r="128" spans="2:12" outlineLevel="5">
      <c r="E128" s="7" t="s">
        <v>912</v>
      </c>
      <c r="F128" s="7" t="s">
        <v>1212</v>
      </c>
      <c r="G128" s="7" t="s">
        <v>1213</v>
      </c>
      <c r="H128" s="7" t="s">
        <v>1214</v>
      </c>
      <c r="I128" s="8">
        <f>HYPERLINK("[report.xlsx]alltests!A393:K393","Plan Title Search &gt;&gt; (CT|5000|189)")</f>
        <v>0</v>
      </c>
      <c r="J128" s="7" t="s">
        <v>914</v>
      </c>
    </row>
    <row r="129" spans="2:10" outlineLevel="4">
      <c r="D129" s="6" t="s">
        <v>1215</v>
      </c>
    </row>
    <row r="130" spans="2:10" outlineLevel="5">
      <c r="E130" s="7" t="s">
        <v>1091</v>
      </c>
      <c r="F130" s="7" t="s">
        <v>1204</v>
      </c>
      <c r="G130" s="7" t="s">
        <v>1098</v>
      </c>
      <c r="H130" s="7" t="s">
        <v>1099</v>
      </c>
    </row>
    <row r="131" spans="2:10" outlineLevel="5">
      <c r="E131" s="7" t="s">
        <v>916</v>
      </c>
      <c r="F131" s="7" t="s">
        <v>1216</v>
      </c>
      <c r="G131" s="8">
        <f>HYPERLINK("[report.xlsx]alltests!A394:K394","Plan Dealing Search &gt;&gt; DealingNO(12135275)")</f>
        <v>0</v>
      </c>
      <c r="H131" s="7" t="s">
        <v>914</v>
      </c>
    </row>
    <row r="132" spans="2:10" outlineLevel="2">
      <c r="B132" s="4" t="s">
        <v>1217</v>
      </c>
    </row>
    <row r="133" spans="2:10" outlineLevel="3">
      <c r="C133" s="5" t="s">
        <v>1218</v>
      </c>
    </row>
    <row r="134" spans="2:10" outlineLevel="4">
      <c r="D134" s="6" t="s">
        <v>1219</v>
      </c>
    </row>
    <row r="135" spans="2:10" outlineLevel="5">
      <c r="E135" s="7" t="s">
        <v>1091</v>
      </c>
      <c r="F135" s="7" t="s">
        <v>1136</v>
      </c>
      <c r="G135" s="7" t="s">
        <v>1220</v>
      </c>
      <c r="H135" s="7" t="s">
        <v>1221</v>
      </c>
      <c r="I135" s="7" t="s">
        <v>1098</v>
      </c>
      <c r="J135" s="7" t="s">
        <v>1099</v>
      </c>
    </row>
    <row r="136" spans="2:10" outlineLevel="5">
      <c r="E136" s="7" t="s">
        <v>922</v>
      </c>
      <c r="F136" s="7" t="s">
        <v>1201</v>
      </c>
      <c r="G136" s="7"/>
      <c r="H136" s="7" t="s">
        <v>14</v>
      </c>
      <c r="I136" s="8">
        <f>HYPERLINK("[report.xlsx]alltests!A396:K396","Delivery Slip Search &gt;&gt; agentName")</f>
        <v>0</v>
      </c>
      <c r="J136" s="7" t="s">
        <v>925</v>
      </c>
    </row>
    <row r="137" spans="2:10" outlineLevel="4">
      <c r="D137" s="6" t="s">
        <v>1222</v>
      </c>
    </row>
    <row r="138" spans="2:10" outlineLevel="5">
      <c r="E138" s="7" t="s">
        <v>1091</v>
      </c>
      <c r="F138" s="7" t="s">
        <v>1107</v>
      </c>
      <c r="G138" s="7" t="s">
        <v>1108</v>
      </c>
      <c r="H138" s="7" t="s">
        <v>1109</v>
      </c>
      <c r="I138" s="7" t="s">
        <v>1098</v>
      </c>
      <c r="J138" s="7" t="s">
        <v>1099</v>
      </c>
    </row>
    <row r="139" spans="2:10" outlineLevel="5">
      <c r="E139" s="7" t="s">
        <v>927</v>
      </c>
      <c r="F139" s="7" t="s">
        <v>1212</v>
      </c>
      <c r="G139" s="7" t="s">
        <v>1223</v>
      </c>
      <c r="H139" s="7" t="s">
        <v>1214</v>
      </c>
      <c r="I139" s="8">
        <f>HYPERLINK("[report.xlsx]alltests!A397:K397","Delivery Title Search &gt;&gt; (CT|5052|189)")</f>
        <v>0</v>
      </c>
      <c r="J139" s="7" t="s">
        <v>925</v>
      </c>
    </row>
    <row r="140" spans="2:10" outlineLevel="4">
      <c r="D140" s="6" t="s">
        <v>1224</v>
      </c>
    </row>
    <row r="141" spans="2:10" outlineLevel="5">
      <c r="E141" s="7" t="s">
        <v>1091</v>
      </c>
      <c r="F141" s="7" t="s">
        <v>1225</v>
      </c>
      <c r="G141" s="7" t="s">
        <v>1098</v>
      </c>
      <c r="H141" s="7" t="s">
        <v>1099</v>
      </c>
    </row>
    <row r="142" spans="2:10" outlineLevel="5">
      <c r="E142" s="7" t="s">
        <v>930</v>
      </c>
      <c r="F142" s="7" t="s">
        <v>1226</v>
      </c>
      <c r="G142" s="8">
        <f>HYPERLINK("[report.xlsx]alltests!A398:K398","Delivery Reference Search &gt;&gt; Reference No")</f>
        <v>0</v>
      </c>
      <c r="H142" s="7" t="s">
        <v>925</v>
      </c>
    </row>
    <row r="143" spans="2:10" outlineLevel="4">
      <c r="D143" s="6" t="s">
        <v>1227</v>
      </c>
    </row>
    <row r="144" spans="2:10" outlineLevel="5">
      <c r="E144" s="7" t="s">
        <v>1091</v>
      </c>
      <c r="F144" s="7" t="s">
        <v>1205</v>
      </c>
      <c r="G144" s="7" t="s">
        <v>1098</v>
      </c>
      <c r="H144" s="7" t="s">
        <v>1099</v>
      </c>
    </row>
    <row r="145" spans="2:8" outlineLevel="5">
      <c r="E145" s="7" t="s">
        <v>933</v>
      </c>
      <c r="F145" s="7" t="s">
        <v>1228</v>
      </c>
      <c r="G145" s="8">
        <f>HYPERLINK("[report.xlsx]alltests!A399:K399","Delivery Item Add &gt;&gt; add item")</f>
        <v>0</v>
      </c>
      <c r="H145" s="7" t="s">
        <v>925</v>
      </c>
    </row>
    <row r="146" spans="2:8" outlineLevel="2">
      <c r="B146" s="4" t="s">
        <v>1229</v>
      </c>
    </row>
    <row r="147" spans="2:8" outlineLevel="3">
      <c r="C147" s="5" t="s">
        <v>1230</v>
      </c>
    </row>
    <row r="148" spans="2:8" outlineLevel="4">
      <c r="D148" s="6" t="s">
        <v>1231</v>
      </c>
    </row>
    <row r="149" spans="2:8" outlineLevel="5">
      <c r="E149" s="7" t="s">
        <v>1091</v>
      </c>
      <c r="F149" s="7" t="s">
        <v>1232</v>
      </c>
      <c r="G149" s="7" t="s">
        <v>1098</v>
      </c>
      <c r="H149" s="7" t="s">
        <v>1099</v>
      </c>
    </row>
    <row r="150" spans="2:8" outlineLevel="5">
      <c r="E150" s="7" t="s">
        <v>936</v>
      </c>
      <c r="F150" s="7" t="s">
        <v>1233</v>
      </c>
      <c r="G150" s="8">
        <f>HYPERLINK("[report.xlsx]alltests!A400:K400","Ownership Name Search &gt;&gt; general one")</f>
        <v>0</v>
      </c>
      <c r="H150" s="7" t="s">
        <v>457</v>
      </c>
    </row>
    <row r="151" spans="2:8" outlineLevel="2">
      <c r="B151" s="4" t="s">
        <v>1234</v>
      </c>
    </row>
    <row r="152" spans="2:8" outlineLevel="3">
      <c r="C152" s="5" t="s">
        <v>1235</v>
      </c>
    </row>
    <row r="153" spans="2:8" outlineLevel="4">
      <c r="D153" s="6" t="s">
        <v>1236</v>
      </c>
    </row>
    <row r="154" spans="2:8" outlineLevel="5">
      <c r="E154" s="7" t="s">
        <v>1091</v>
      </c>
      <c r="F154" s="7" t="s">
        <v>1204</v>
      </c>
      <c r="G154" s="7" t="s">
        <v>1098</v>
      </c>
      <c r="H154" s="7" t="s">
        <v>1099</v>
      </c>
    </row>
    <row r="155" spans="2:8" outlineLevel="5">
      <c r="E155" s="7" t="s">
        <v>960</v>
      </c>
      <c r="F155" s="7" t="s">
        <v>1237</v>
      </c>
      <c r="G155" s="8">
        <f>HYPERLINK("[report.xlsx]alltests!A408:K408","Dealing Number Search &gt;&gt; dealing Number(12135276)")</f>
        <v>0</v>
      </c>
      <c r="H155" s="7" t="s">
        <v>914</v>
      </c>
    </row>
    <row r="156" spans="2:8" outlineLevel="4">
      <c r="D156" s="6" t="s">
        <v>1238</v>
      </c>
    </row>
    <row r="157" spans="2:8" outlineLevel="5">
      <c r="E157" s="7" t="s">
        <v>1091</v>
      </c>
      <c r="F157" s="7" t="s">
        <v>1204</v>
      </c>
      <c r="G157" s="7" t="s">
        <v>1098</v>
      </c>
      <c r="H157" s="7" t="s">
        <v>1099</v>
      </c>
    </row>
    <row r="158" spans="2:8" outlineLevel="5">
      <c r="E158" s="7" t="s">
        <v>963</v>
      </c>
      <c r="F158" s="7" t="s">
        <v>1237</v>
      </c>
      <c r="G158" s="8">
        <f>HYPERLINK("[report.xlsx]alltests!A409:K409","Associate Dealing Search &gt;&gt; dealing Number(12135276)")</f>
        <v>0</v>
      </c>
      <c r="H158" s="7" t="s">
        <v>914</v>
      </c>
    </row>
    <row r="159" spans="2:8" outlineLevel="4">
      <c r="D159" s="6" t="s">
        <v>1239</v>
      </c>
    </row>
    <row r="160" spans="2:8" outlineLevel="5">
      <c r="E160" s="7" t="s">
        <v>1091</v>
      </c>
      <c r="F160" s="7" t="s">
        <v>1225</v>
      </c>
      <c r="G160" s="7" t="s">
        <v>1098</v>
      </c>
      <c r="H160" s="7" t="s">
        <v>1099</v>
      </c>
    </row>
    <row r="161" spans="1:14" outlineLevel="5">
      <c r="E161" s="7" t="s">
        <v>975</v>
      </c>
      <c r="F161" s="7" t="s">
        <v>1226</v>
      </c>
      <c r="G161" s="8">
        <f>HYPERLINK("[report.xlsx]alltests!A413:K413","Dealing Coversheet Search &gt;&gt; ReferenceNO(123456)")</f>
        <v>0</v>
      </c>
      <c r="H161" s="7" t="s">
        <v>914</v>
      </c>
    </row>
    <row r="162" spans="1:14" outlineLevel="1">
      <c r="A162" s="3" t="s">
        <v>1240</v>
      </c>
    </row>
    <row r="163" spans="1:14" outlineLevel="2">
      <c r="B163" s="4" t="s">
        <v>1241</v>
      </c>
    </row>
    <row r="164" spans="1:14" outlineLevel="3">
      <c r="C164" s="5" t="s">
        <v>1242</v>
      </c>
    </row>
    <row r="165" spans="1:14" outlineLevel="4">
      <c r="D165" s="6" t="s">
        <v>1243</v>
      </c>
    </row>
    <row r="166" spans="1:14" outlineLevel="5">
      <c r="E166" s="7" t="s">
        <v>1091</v>
      </c>
      <c r="F166" s="7" t="s">
        <v>1244</v>
      </c>
      <c r="G166" s="7" t="s">
        <v>1245</v>
      </c>
      <c r="H166" s="7" t="s">
        <v>1246</v>
      </c>
      <c r="I166" s="7" t="s">
        <v>1247</v>
      </c>
      <c r="J166" s="7" t="s">
        <v>1248</v>
      </c>
      <c r="K166" s="7" t="s">
        <v>1249</v>
      </c>
      <c r="L166" s="7" t="s">
        <v>1250</v>
      </c>
      <c r="M166" s="7" t="s">
        <v>1098</v>
      </c>
      <c r="N166" s="7" t="s">
        <v>1099</v>
      </c>
    </row>
    <row r="167" spans="1:14" outlineLevel="5">
      <c r="E167" s="7" t="s">
        <v>984</v>
      </c>
      <c r="F167" s="7"/>
      <c r="G167" s="7"/>
      <c r="H167" s="7" t="s">
        <v>1251</v>
      </c>
      <c r="I167" s="7"/>
      <c r="J167" s="7"/>
      <c r="K167" s="7"/>
      <c r="L167" s="7"/>
      <c r="M167" s="8">
        <f>HYPERLINK("[report.xlsx]alltests!A416:K416","User Search &gt;&gt; Search using wildcard character in Organisation - L*")</f>
        <v>0</v>
      </c>
      <c r="N167" s="7" t="s">
        <v>100</v>
      </c>
    </row>
  </sheetData>
  <mergeCells count="28">
    <mergeCell ref="E53:E54"/>
    <mergeCell ref="F53:F54"/>
    <mergeCell ref="G53:G54"/>
    <mergeCell ref="H53:H54"/>
    <mergeCell ref="I53:I54"/>
    <mergeCell ref="E71:E72"/>
    <mergeCell ref="F71:F72"/>
    <mergeCell ref="G71:G72"/>
    <mergeCell ref="H71:H72"/>
    <mergeCell ref="I71:I72"/>
    <mergeCell ref="E81:E82"/>
    <mergeCell ref="F81:F82"/>
    <mergeCell ref="G81:G82"/>
    <mergeCell ref="H81:H82"/>
    <mergeCell ref="E93:E94"/>
    <mergeCell ref="F93:F94"/>
    <mergeCell ref="G93:G94"/>
    <mergeCell ref="H93:H94"/>
    <mergeCell ref="I93:I94"/>
    <mergeCell ref="J93:J94"/>
    <mergeCell ref="E99:E101"/>
    <mergeCell ref="F99:F101"/>
    <mergeCell ref="G99:G101"/>
    <mergeCell ref="E107:E120"/>
    <mergeCell ref="F107:F120"/>
    <mergeCell ref="G107:G120"/>
    <mergeCell ref="H107:H120"/>
    <mergeCell ref="I107:I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326"/>
  <sheetViews>
    <sheetView workbookViewId="0"/>
  </sheetViews>
  <sheetFormatPr defaultRowHeight="15" outlineLevelRow="5"/>
  <sheetData>
    <row r="1" spans="1:9" outlineLevel="1">
      <c r="A1" s="3" t="s">
        <v>1252</v>
      </c>
    </row>
    <row r="2" spans="1:9" outlineLevel="2">
      <c r="B2" s="4" t="s">
        <v>1253</v>
      </c>
    </row>
    <row r="3" spans="1:9" outlineLevel="3">
      <c r="C3" s="5" t="s">
        <v>1254</v>
      </c>
    </row>
    <row r="4" spans="1:9" outlineLevel="4">
      <c r="D4" s="6" t="s">
        <v>1255</v>
      </c>
    </row>
    <row r="5" spans="1:9" outlineLevel="5">
      <c r="E5" s="7" t="s">
        <v>1091</v>
      </c>
      <c r="F5" s="7" t="s">
        <v>1256</v>
      </c>
      <c r="G5" s="7" t="s">
        <v>1257</v>
      </c>
      <c r="H5" s="7" t="s">
        <v>1098</v>
      </c>
      <c r="I5" s="7" t="s">
        <v>6</v>
      </c>
    </row>
    <row r="6" spans="1:9" outlineLevel="5">
      <c r="E6" s="7" t="s">
        <v>13</v>
      </c>
      <c r="F6" s="7" t="s">
        <v>1258</v>
      </c>
      <c r="G6" s="7" t="s">
        <v>1259</v>
      </c>
      <c r="H6" s="8">
        <f>HYPERLINK("[report.xlsx]alltests!A2:K2","home-login &gt;&gt; Clerical Support (General Privileges) 1")</f>
        <v>0</v>
      </c>
      <c r="I6" s="7">
        <v>43427</v>
      </c>
    </row>
    <row r="7" spans="1:9" outlineLevel="5">
      <c r="E7" s="7" t="s">
        <v>20</v>
      </c>
      <c r="F7" s="7" t="s">
        <v>1260</v>
      </c>
      <c r="G7" s="7" t="s">
        <v>1259</v>
      </c>
      <c r="H7" s="8">
        <f>HYPERLINK("[report.xlsx]alltests!A3:K3","home-login &gt;&gt; Clerical Support (General Privileges) 2")</f>
        <v>0</v>
      </c>
      <c r="I7" s="7">
        <v>41952</v>
      </c>
    </row>
    <row r="8" spans="1:9" outlineLevel="5">
      <c r="E8" s="7" t="s">
        <v>22</v>
      </c>
      <c r="F8" s="7" t="s">
        <v>1261</v>
      </c>
      <c r="G8" s="7" t="s">
        <v>1259</v>
      </c>
      <c r="H8" s="8">
        <f>HYPERLINK("[report.xlsx]alltests!A4:K4","home-login &gt;&gt; Clerical Support (General Privileges) 3")</f>
        <v>0</v>
      </c>
      <c r="I8" s="7">
        <v>44576</v>
      </c>
    </row>
    <row r="9" spans="1:9" outlineLevel="5">
      <c r="E9" s="7" t="s">
        <v>24</v>
      </c>
      <c r="F9" s="7" t="s">
        <v>1262</v>
      </c>
      <c r="G9" s="7" t="s">
        <v>1259</v>
      </c>
      <c r="H9" s="8">
        <f>HYPERLINK("[report.xlsx]alltests!A5:K5","home-login &gt;&gt; Clerical Support (General Privileges) 4")</f>
        <v>0</v>
      </c>
      <c r="I9" s="7">
        <v>43085</v>
      </c>
    </row>
    <row r="10" spans="1:9" outlineLevel="5">
      <c r="E10" s="7" t="s">
        <v>26</v>
      </c>
      <c r="F10" s="7" t="s">
        <v>1263</v>
      </c>
      <c r="G10" s="7" t="s">
        <v>1259</v>
      </c>
      <c r="H10" s="8">
        <f>HYPERLINK("[report.xlsx]alltests!A6:K6","home-login &gt;&gt; Clerical Support (General Privileges) 5")</f>
        <v>0</v>
      </c>
      <c r="I10" s="7">
        <v>44908</v>
      </c>
    </row>
    <row r="11" spans="1:9" outlineLevel="5">
      <c r="E11" s="7" t="s">
        <v>28</v>
      </c>
      <c r="F11" s="7" t="s">
        <v>1264</v>
      </c>
      <c r="G11" s="7" t="s">
        <v>1259</v>
      </c>
      <c r="H11" s="8">
        <f>HYPERLINK("[report.xlsx]alltests!A7:K7","home-login &gt;&gt; Clerical Support (General Privileges) 6")</f>
        <v>0</v>
      </c>
      <c r="I11" s="7">
        <v>44816</v>
      </c>
    </row>
    <row r="12" spans="1:9" outlineLevel="5">
      <c r="E12" s="7" t="s">
        <v>30</v>
      </c>
      <c r="F12" s="7" t="s">
        <v>1265</v>
      </c>
      <c r="G12" s="7" t="s">
        <v>1259</v>
      </c>
      <c r="H12" s="8">
        <f>HYPERLINK("[report.xlsx]alltests!A8:K8","home-login &gt;&gt; Valuer-Assistant (General Privileges) 1")</f>
        <v>0</v>
      </c>
      <c r="I12" s="7">
        <v>42925</v>
      </c>
    </row>
    <row r="13" spans="1:9" outlineLevel="5">
      <c r="E13" s="7" t="s">
        <v>32</v>
      </c>
      <c r="F13" s="7" t="s">
        <v>1266</v>
      </c>
      <c r="G13" s="7" t="s">
        <v>1259</v>
      </c>
      <c r="H13" s="8">
        <f>HYPERLINK("[report.xlsx]alltests!A9:K9","home-login &gt;&gt; Valuer-Assistant (General Privileges) 2")</f>
        <v>0</v>
      </c>
      <c r="I13" s="7">
        <v>42964</v>
      </c>
    </row>
    <row r="14" spans="1:9" outlineLevel="5">
      <c r="E14" s="7" t="s">
        <v>34</v>
      </c>
      <c r="F14" s="7" t="s">
        <v>1267</v>
      </c>
      <c r="G14" s="7" t="s">
        <v>1259</v>
      </c>
      <c r="H14" s="8">
        <f>HYPERLINK("[report.xlsx]alltests!A10:K10","home-login &gt;&gt; Valuer-Assistant (General Privileges) 3")</f>
        <v>0</v>
      </c>
      <c r="I14" s="7">
        <v>42209</v>
      </c>
    </row>
    <row r="15" spans="1:9" outlineLevel="5">
      <c r="E15" s="7" t="s">
        <v>36</v>
      </c>
      <c r="F15" s="7" t="s">
        <v>1268</v>
      </c>
      <c r="G15" s="7" t="s">
        <v>1259</v>
      </c>
      <c r="H15" s="8">
        <f>HYPERLINK("[report.xlsx]alltests!A11:K11","home-login &gt;&gt; Valuer-Assistant (General Privileges) 4")</f>
        <v>0</v>
      </c>
      <c r="I15" s="7">
        <v>42236</v>
      </c>
    </row>
    <row r="16" spans="1:9" outlineLevel="1">
      <c r="A16" s="3" t="s">
        <v>1087</v>
      </c>
    </row>
    <row r="17" spans="2:13" outlineLevel="2">
      <c r="B17" s="4" t="s">
        <v>1088</v>
      </c>
    </row>
    <row r="18" spans="2:13" outlineLevel="3">
      <c r="C18" s="5" t="s">
        <v>1089</v>
      </c>
    </row>
    <row r="19" spans="2:13" outlineLevel="4">
      <c r="D19" s="6" t="s">
        <v>1090</v>
      </c>
    </row>
    <row r="20" spans="2:13" outlineLevel="5">
      <c r="E20" s="7" t="s">
        <v>1091</v>
      </c>
      <c r="F20" s="7" t="s">
        <v>1092</v>
      </c>
      <c r="G20" s="7" t="s">
        <v>1093</v>
      </c>
      <c r="H20" s="7" t="s">
        <v>1094</v>
      </c>
      <c r="I20" s="7" t="s">
        <v>1095</v>
      </c>
      <c r="J20" s="7" t="s">
        <v>1096</v>
      </c>
      <c r="K20" s="7" t="s">
        <v>1097</v>
      </c>
      <c r="L20" s="7" t="s">
        <v>1098</v>
      </c>
      <c r="M20" s="7" t="s">
        <v>6</v>
      </c>
    </row>
    <row r="21" spans="2:13" outlineLevel="5">
      <c r="E21" s="7" t="s">
        <v>111</v>
      </c>
      <c r="F21" s="7"/>
      <c r="G21" s="7"/>
      <c r="H21" s="7"/>
      <c r="I21" s="7"/>
      <c r="J21" s="7" t="s">
        <v>1269</v>
      </c>
      <c r="K21" s="7"/>
      <c r="L21" s="8">
        <f>HYPERLINK("[report.xlsx]alltests!A62:K62","land_search_address &gt;&gt; street-wildcard")</f>
        <v>0</v>
      </c>
      <c r="M21" s="7">
        <v>5657</v>
      </c>
    </row>
    <row r="22" spans="2:13" outlineLevel="5">
      <c r="E22" s="7" t="s">
        <v>114</v>
      </c>
      <c r="F22" s="7"/>
      <c r="G22" s="7"/>
      <c r="H22" s="7"/>
      <c r="I22" s="7"/>
      <c r="J22" s="7"/>
      <c r="K22" s="7" t="s">
        <v>1270</v>
      </c>
      <c r="L22" s="8">
        <f>HYPERLINK("[report.xlsx]alltests!A63:K63","land_search_address &gt;&gt; suburb-wildcard")</f>
        <v>0</v>
      </c>
      <c r="M22" s="7">
        <v>6226</v>
      </c>
    </row>
    <row r="23" spans="2:13" outlineLevel="5">
      <c r="E23" s="7" t="s">
        <v>117</v>
      </c>
      <c r="F23" s="7" t="s">
        <v>1102</v>
      </c>
      <c r="G23" s="7"/>
      <c r="H23" s="7"/>
      <c r="I23" s="7" t="s">
        <v>1271</v>
      </c>
      <c r="J23" s="7" t="s">
        <v>1272</v>
      </c>
      <c r="K23" s="7" t="s">
        <v>1273</v>
      </c>
      <c r="L23" s="8">
        <f>HYPERLINK("[report.xlsx]alltests!A64:K64","land_search_address &gt;&gt; specific")</f>
        <v>0</v>
      </c>
      <c r="M23" s="7">
        <v>11894</v>
      </c>
    </row>
    <row r="24" spans="2:13" outlineLevel="4">
      <c r="D24" s="6" t="s">
        <v>1274</v>
      </c>
    </row>
    <row r="25" spans="2:13" outlineLevel="5">
      <c r="E25" s="7" t="s">
        <v>1091</v>
      </c>
      <c r="F25" s="7" t="s">
        <v>1275</v>
      </c>
      <c r="G25" s="7" t="s">
        <v>1276</v>
      </c>
      <c r="H25" s="7" t="s">
        <v>1277</v>
      </c>
      <c r="I25" s="7" t="s">
        <v>1278</v>
      </c>
      <c r="J25" s="7" t="s">
        <v>1098</v>
      </c>
      <c r="K25" s="7" t="s">
        <v>6</v>
      </c>
    </row>
    <row r="26" spans="2:13" outlineLevel="5">
      <c r="E26" s="7" t="s">
        <v>120</v>
      </c>
      <c r="F26" s="7"/>
      <c r="G26" s="7" t="s">
        <v>1279</v>
      </c>
      <c r="H26" s="7"/>
      <c r="I26" s="7"/>
      <c r="J26" s="8">
        <f>HYPERLINK("[report.xlsx]alltests!A65:K65","land_search_plan &gt;&gt; plan no")</f>
        <v>0</v>
      </c>
      <c r="K26" s="7">
        <v>47148</v>
      </c>
    </row>
    <row r="27" spans="2:13" outlineLevel="5">
      <c r="E27" s="7" t="s">
        <v>123</v>
      </c>
      <c r="F27" s="7" t="s">
        <v>1140</v>
      </c>
      <c r="G27" s="7" t="s">
        <v>1280</v>
      </c>
      <c r="H27" s="7"/>
      <c r="I27" s="7"/>
      <c r="J27" s="8">
        <f>HYPERLINK("[report.xlsx]alltests!A66:K66","land_search_plan &gt;&gt; community plan")</f>
        <v>0</v>
      </c>
      <c r="K27" s="7">
        <v>42969</v>
      </c>
    </row>
    <row r="28" spans="2:13" outlineLevel="4">
      <c r="D28" s="6" t="s">
        <v>1106</v>
      </c>
    </row>
    <row r="29" spans="2:13" outlineLevel="5">
      <c r="E29" s="7" t="s">
        <v>1091</v>
      </c>
      <c r="F29" s="7" t="s">
        <v>1107</v>
      </c>
      <c r="G29" s="7" t="s">
        <v>1108</v>
      </c>
      <c r="H29" s="7" t="s">
        <v>1109</v>
      </c>
      <c r="I29" s="7" t="s">
        <v>1098</v>
      </c>
      <c r="J29" s="7" t="s">
        <v>6</v>
      </c>
    </row>
    <row r="30" spans="2:13" outlineLevel="5">
      <c r="E30" s="7" t="s">
        <v>126</v>
      </c>
      <c r="F30" s="7" t="s">
        <v>1110</v>
      </c>
      <c r="G30" s="7" t="s">
        <v>1111</v>
      </c>
      <c r="H30" s="7" t="s">
        <v>1112</v>
      </c>
      <c r="I30" s="8">
        <f>HYPERLINK("[report.xlsx]alltests!A67:K67","land_search_title &gt;&gt; volume less than 5000")</f>
        <v>0</v>
      </c>
      <c r="J30" s="7">
        <v>5241</v>
      </c>
    </row>
    <row r="31" spans="2:13" outlineLevel="3">
      <c r="C31" s="5" t="s">
        <v>1104</v>
      </c>
    </row>
    <row r="32" spans="2:13" outlineLevel="4">
      <c r="D32" s="6" t="s">
        <v>1090</v>
      </c>
    </row>
    <row r="33" spans="3:13" outlineLevel="5">
      <c r="E33" s="7" t="s">
        <v>1091</v>
      </c>
      <c r="F33" s="7" t="s">
        <v>1092</v>
      </c>
      <c r="G33" s="7" t="s">
        <v>1093</v>
      </c>
      <c r="H33" s="7" t="s">
        <v>1094</v>
      </c>
      <c r="I33" s="7" t="s">
        <v>1095</v>
      </c>
      <c r="J33" s="7" t="s">
        <v>1096</v>
      </c>
      <c r="K33" s="7" t="s">
        <v>1097</v>
      </c>
      <c r="L33" s="7" t="s">
        <v>1098</v>
      </c>
      <c r="M33" s="7" t="s">
        <v>6</v>
      </c>
    </row>
    <row r="34" spans="3:13" outlineLevel="5">
      <c r="E34" s="7" t="s">
        <v>111</v>
      </c>
      <c r="F34" s="7"/>
      <c r="G34" s="7"/>
      <c r="H34" s="7"/>
      <c r="I34" s="7"/>
      <c r="J34" s="7" t="s">
        <v>1269</v>
      </c>
      <c r="K34" s="7"/>
      <c r="L34" s="8">
        <f>HYPERLINK("[report.xlsx]alltests!A75:K75","land_search_address &gt;&gt; street-wildcard")</f>
        <v>0</v>
      </c>
      <c r="M34" s="7">
        <v>4775</v>
      </c>
    </row>
    <row r="35" spans="3:13" outlineLevel="5">
      <c r="E35" s="7" t="s">
        <v>114</v>
      </c>
      <c r="F35" s="7"/>
      <c r="G35" s="7"/>
      <c r="H35" s="7"/>
      <c r="I35" s="7"/>
      <c r="J35" s="7"/>
      <c r="K35" s="7" t="s">
        <v>1270</v>
      </c>
      <c r="L35" s="8">
        <f>HYPERLINK("[report.xlsx]alltests!A76:K76","land_search_address &gt;&gt; suburb-wildcard")</f>
        <v>0</v>
      </c>
      <c r="M35" s="7">
        <v>4310</v>
      </c>
    </row>
    <row r="36" spans="3:13" outlineLevel="4">
      <c r="D36" s="6" t="s">
        <v>1274</v>
      </c>
    </row>
    <row r="37" spans="3:13" outlineLevel="5">
      <c r="E37" s="7" t="s">
        <v>1091</v>
      </c>
      <c r="F37" s="7" t="s">
        <v>1275</v>
      </c>
      <c r="G37" s="7" t="s">
        <v>1276</v>
      </c>
      <c r="H37" s="7" t="s">
        <v>1277</v>
      </c>
      <c r="I37" s="7" t="s">
        <v>1278</v>
      </c>
      <c r="J37" s="7" t="s">
        <v>1098</v>
      </c>
      <c r="K37" s="7" t="s">
        <v>6</v>
      </c>
    </row>
    <row r="38" spans="3:13" outlineLevel="5">
      <c r="E38" s="7" t="s">
        <v>120</v>
      </c>
      <c r="F38" s="7"/>
      <c r="G38" s="7" t="s">
        <v>1279</v>
      </c>
      <c r="H38" s="7"/>
      <c r="I38" s="7"/>
      <c r="J38" s="8">
        <f>HYPERLINK("[report.xlsx]alltests!A78:K78","land_search_plan &gt;&gt; plan no")</f>
        <v>0</v>
      </c>
      <c r="K38" s="7">
        <v>45126</v>
      </c>
    </row>
    <row r="39" spans="3:13" outlineLevel="5">
      <c r="E39" s="7" t="s">
        <v>123</v>
      </c>
      <c r="F39" s="7" t="s">
        <v>1140</v>
      </c>
      <c r="G39" s="7" t="s">
        <v>1280</v>
      </c>
      <c r="H39" s="7"/>
      <c r="I39" s="7"/>
      <c r="J39" s="8">
        <f>HYPERLINK("[report.xlsx]alltests!A79:K79","land_search_plan &gt;&gt; community plan")</f>
        <v>0</v>
      </c>
      <c r="K39" s="7">
        <v>42579</v>
      </c>
    </row>
    <row r="40" spans="3:13" outlineLevel="4">
      <c r="D40" s="6" t="s">
        <v>1106</v>
      </c>
    </row>
    <row r="41" spans="3:13" outlineLevel="5">
      <c r="E41" s="7" t="s">
        <v>1091</v>
      </c>
      <c r="F41" s="7" t="s">
        <v>1107</v>
      </c>
      <c r="G41" s="7" t="s">
        <v>1108</v>
      </c>
      <c r="H41" s="7" t="s">
        <v>1109</v>
      </c>
      <c r="I41" s="7" t="s">
        <v>1098</v>
      </c>
      <c r="J41" s="7" t="s">
        <v>6</v>
      </c>
    </row>
    <row r="42" spans="3:13" outlineLevel="5">
      <c r="E42" s="7" t="s">
        <v>126</v>
      </c>
      <c r="F42" s="7" t="s">
        <v>1110</v>
      </c>
      <c r="G42" s="7" t="s">
        <v>1111</v>
      </c>
      <c r="H42" s="7" t="s">
        <v>1112</v>
      </c>
      <c r="I42" s="8">
        <f>HYPERLINK("[report.xlsx]alltests!A80:K80","land_search_title &gt;&gt; volume less than 5000")</f>
        <v>0</v>
      </c>
      <c r="J42" s="7">
        <v>3996</v>
      </c>
    </row>
    <row r="43" spans="3:13" outlineLevel="5">
      <c r="E43" s="7" t="s">
        <v>129</v>
      </c>
      <c r="F43" s="7" t="s">
        <v>1212</v>
      </c>
      <c r="G43" s="7" t="s">
        <v>1281</v>
      </c>
      <c r="H43" s="7" t="s">
        <v>456</v>
      </c>
      <c r="I43" s="8">
        <f>HYPERLINK("[report.xlsx]alltests!A81:K81","land_search_title &gt;&gt; volume greater than 5000")</f>
        <v>0</v>
      </c>
      <c r="J43" s="7">
        <v>4246</v>
      </c>
    </row>
    <row r="44" spans="3:13" outlineLevel="3">
      <c r="C44" s="5" t="s">
        <v>1105</v>
      </c>
    </row>
    <row r="45" spans="3:13" outlineLevel="4">
      <c r="D45" s="6" t="s">
        <v>1090</v>
      </c>
    </row>
    <row r="46" spans="3:13" outlineLevel="5">
      <c r="E46" s="7" t="s">
        <v>1091</v>
      </c>
      <c r="F46" s="7" t="s">
        <v>1092</v>
      </c>
      <c r="G46" s="7" t="s">
        <v>1093</v>
      </c>
      <c r="H46" s="7" t="s">
        <v>1094</v>
      </c>
      <c r="I46" s="7" t="s">
        <v>1095</v>
      </c>
      <c r="J46" s="7" t="s">
        <v>1096</v>
      </c>
      <c r="K46" s="7" t="s">
        <v>1097</v>
      </c>
      <c r="L46" s="7" t="s">
        <v>1098</v>
      </c>
      <c r="M46" s="7" t="s">
        <v>6</v>
      </c>
    </row>
    <row r="47" spans="3:13" outlineLevel="5">
      <c r="E47" s="7" t="s">
        <v>92</v>
      </c>
      <c r="F47" s="7"/>
      <c r="G47" s="7"/>
      <c r="H47" s="7"/>
      <c r="I47" s="7"/>
      <c r="J47" s="7"/>
      <c r="K47" s="7"/>
      <c r="L47" s="8">
        <f>HYPERLINK("[report.xlsx]alltests!A83:K83","land_search_address &gt;&gt; no-input")</f>
        <v>0</v>
      </c>
      <c r="M47" s="7">
        <v>215393</v>
      </c>
    </row>
    <row r="48" spans="3:13" outlineLevel="5">
      <c r="E48" s="7" t="s">
        <v>111</v>
      </c>
      <c r="F48" s="7"/>
      <c r="G48" s="7"/>
      <c r="H48" s="7"/>
      <c r="I48" s="7"/>
      <c r="J48" s="7" t="s">
        <v>1269</v>
      </c>
      <c r="K48" s="7"/>
      <c r="L48" s="8">
        <f>HYPERLINK("[report.xlsx]alltests!A88:K88","land_search_address &gt;&gt; street-wildcard")</f>
        <v>0</v>
      </c>
      <c r="M48" s="7">
        <v>5645</v>
      </c>
    </row>
    <row r="49" spans="3:13" outlineLevel="5">
      <c r="E49" s="7" t="s">
        <v>114</v>
      </c>
      <c r="F49" s="7"/>
      <c r="G49" s="7"/>
      <c r="H49" s="7"/>
      <c r="I49" s="7"/>
      <c r="J49" s="7"/>
      <c r="K49" s="7" t="s">
        <v>1270</v>
      </c>
      <c r="L49" s="8">
        <f>HYPERLINK("[report.xlsx]alltests!A89:K89","land_search_address &gt;&gt; suburb-wildcard")</f>
        <v>0</v>
      </c>
      <c r="M49" s="7">
        <v>5060</v>
      </c>
    </row>
    <row r="50" spans="3:13" outlineLevel="5">
      <c r="E50" s="7" t="s">
        <v>117</v>
      </c>
      <c r="F50" s="7" t="s">
        <v>1102</v>
      </c>
      <c r="G50" s="7"/>
      <c r="H50" s="7"/>
      <c r="I50" s="7" t="s">
        <v>1271</v>
      </c>
      <c r="J50" s="7" t="s">
        <v>1272</v>
      </c>
      <c r="K50" s="7" t="s">
        <v>1273</v>
      </c>
      <c r="L50" s="8">
        <f>HYPERLINK("[report.xlsx]alltests!A90:K90","land_search_address &gt;&gt; specific")</f>
        <v>0</v>
      </c>
      <c r="M50" s="7">
        <v>9470</v>
      </c>
    </row>
    <row r="51" spans="3:13" outlineLevel="4">
      <c r="D51" s="6" t="s">
        <v>1274</v>
      </c>
    </row>
    <row r="52" spans="3:13" outlineLevel="5">
      <c r="E52" s="7" t="s">
        <v>1091</v>
      </c>
      <c r="F52" s="7" t="s">
        <v>1275</v>
      </c>
      <c r="G52" s="7" t="s">
        <v>1276</v>
      </c>
      <c r="H52" s="7" t="s">
        <v>1277</v>
      </c>
      <c r="I52" s="7" t="s">
        <v>1278</v>
      </c>
      <c r="J52" s="7" t="s">
        <v>1098</v>
      </c>
      <c r="K52" s="7" t="s">
        <v>6</v>
      </c>
    </row>
    <row r="53" spans="3:13" outlineLevel="5">
      <c r="E53" s="7" t="s">
        <v>120</v>
      </c>
      <c r="F53" s="7"/>
      <c r="G53" s="7" t="s">
        <v>1279</v>
      </c>
      <c r="H53" s="7"/>
      <c r="I53" s="7"/>
      <c r="J53" s="8">
        <f>HYPERLINK("[report.xlsx]alltests!A91:K91","land_search_plan &gt;&gt; plan no")</f>
        <v>0</v>
      </c>
      <c r="K53" s="7">
        <v>51133</v>
      </c>
    </row>
    <row r="54" spans="3:13" outlineLevel="5">
      <c r="E54" s="7" t="s">
        <v>123</v>
      </c>
      <c r="F54" s="7" t="s">
        <v>1140</v>
      </c>
      <c r="G54" s="7" t="s">
        <v>1280</v>
      </c>
      <c r="H54" s="7"/>
      <c r="I54" s="7"/>
      <c r="J54" s="8">
        <f>HYPERLINK("[report.xlsx]alltests!A92:K92","land_search_plan &gt;&gt; community plan")</f>
        <v>0</v>
      </c>
      <c r="K54" s="7">
        <v>43671</v>
      </c>
    </row>
    <row r="55" spans="3:13" outlineLevel="4">
      <c r="D55" s="6" t="s">
        <v>1106</v>
      </c>
    </row>
    <row r="56" spans="3:13" outlineLevel="5">
      <c r="E56" s="7" t="s">
        <v>1091</v>
      </c>
      <c r="F56" s="7" t="s">
        <v>1107</v>
      </c>
      <c r="G56" s="7" t="s">
        <v>1108</v>
      </c>
      <c r="H56" s="7" t="s">
        <v>1109</v>
      </c>
      <c r="I56" s="7" t="s">
        <v>1098</v>
      </c>
      <c r="J56" s="7" t="s">
        <v>6</v>
      </c>
    </row>
    <row r="57" spans="3:13" outlineLevel="5">
      <c r="E57" s="7" t="s">
        <v>129</v>
      </c>
      <c r="F57" s="7" t="s">
        <v>1212</v>
      </c>
      <c r="G57" s="7" t="s">
        <v>1281</v>
      </c>
      <c r="H57" s="7" t="s">
        <v>456</v>
      </c>
      <c r="I57" s="8">
        <f>HYPERLINK("[report.xlsx]alltests!A94:K94","land_search_title &gt;&gt; volume greater than 5000")</f>
        <v>0</v>
      </c>
      <c r="J57" s="7">
        <v>4110</v>
      </c>
    </row>
    <row r="58" spans="3:13" outlineLevel="3">
      <c r="C58" s="5" t="s">
        <v>1113</v>
      </c>
    </row>
    <row r="59" spans="3:13" outlineLevel="4">
      <c r="D59" s="6" t="s">
        <v>1090</v>
      </c>
    </row>
    <row r="60" spans="3:13" outlineLevel="5">
      <c r="E60" s="7" t="s">
        <v>1091</v>
      </c>
      <c r="F60" s="7" t="s">
        <v>1092</v>
      </c>
      <c r="G60" s="7" t="s">
        <v>1093</v>
      </c>
      <c r="H60" s="7" t="s">
        <v>1094</v>
      </c>
      <c r="I60" s="7" t="s">
        <v>1095</v>
      </c>
      <c r="J60" s="7" t="s">
        <v>1096</v>
      </c>
      <c r="K60" s="7" t="s">
        <v>1097</v>
      </c>
      <c r="L60" s="7" t="s">
        <v>1098</v>
      </c>
      <c r="M60" s="7" t="s">
        <v>6</v>
      </c>
    </row>
    <row r="61" spans="3:13" outlineLevel="5">
      <c r="E61" s="7" t="s">
        <v>111</v>
      </c>
      <c r="F61" s="7"/>
      <c r="G61" s="7"/>
      <c r="H61" s="7"/>
      <c r="I61" s="7"/>
      <c r="J61" s="7" t="s">
        <v>1269</v>
      </c>
      <c r="K61" s="7"/>
      <c r="L61" s="8">
        <f>HYPERLINK("[report.xlsx]alltests!A101:K101","land_search_address &gt;&gt; street-wildcard")</f>
        <v>0</v>
      </c>
      <c r="M61" s="7">
        <v>4921</v>
      </c>
    </row>
    <row r="62" spans="3:13" outlineLevel="5">
      <c r="E62" s="7" t="s">
        <v>114</v>
      </c>
      <c r="F62" s="7"/>
      <c r="G62" s="7"/>
      <c r="H62" s="7"/>
      <c r="I62" s="7"/>
      <c r="J62" s="7"/>
      <c r="K62" s="7" t="s">
        <v>1270</v>
      </c>
      <c r="L62" s="8">
        <f>HYPERLINK("[report.xlsx]alltests!A102:K102","land_search_address &gt;&gt; suburb-wildcard")</f>
        <v>0</v>
      </c>
      <c r="M62" s="7">
        <v>4581</v>
      </c>
    </row>
    <row r="63" spans="3:13" outlineLevel="5">
      <c r="E63" s="7" t="s">
        <v>117</v>
      </c>
      <c r="F63" s="7" t="s">
        <v>1102</v>
      </c>
      <c r="G63" s="7"/>
      <c r="H63" s="7"/>
      <c r="I63" s="7" t="s">
        <v>1271</v>
      </c>
      <c r="J63" s="7" t="s">
        <v>1272</v>
      </c>
      <c r="K63" s="7" t="s">
        <v>1273</v>
      </c>
      <c r="L63" s="8">
        <f>HYPERLINK("[report.xlsx]alltests!A103:K103","land_search_address &gt;&gt; specific")</f>
        <v>0</v>
      </c>
      <c r="M63" s="7">
        <v>6314</v>
      </c>
    </row>
    <row r="64" spans="3:13" outlineLevel="4">
      <c r="D64" s="6" t="s">
        <v>1274</v>
      </c>
    </row>
    <row r="65" spans="3:13" outlineLevel="5">
      <c r="E65" s="7" t="s">
        <v>1091</v>
      </c>
      <c r="F65" s="7" t="s">
        <v>1275</v>
      </c>
      <c r="G65" s="7" t="s">
        <v>1276</v>
      </c>
      <c r="H65" s="7" t="s">
        <v>1277</v>
      </c>
      <c r="I65" s="7" t="s">
        <v>1278</v>
      </c>
      <c r="J65" s="7" t="s">
        <v>1098</v>
      </c>
      <c r="K65" s="7" t="s">
        <v>6</v>
      </c>
    </row>
    <row r="66" spans="3:13" outlineLevel="5">
      <c r="E66" s="7" t="s">
        <v>120</v>
      </c>
      <c r="F66" s="7"/>
      <c r="G66" s="7" t="s">
        <v>1279</v>
      </c>
      <c r="H66" s="7"/>
      <c r="I66" s="7"/>
      <c r="J66" s="8">
        <f>HYPERLINK("[report.xlsx]alltests!A104:K104","land_search_plan &gt;&gt; plan no")</f>
        <v>0</v>
      </c>
      <c r="K66" s="7">
        <v>46770</v>
      </c>
    </row>
    <row r="67" spans="3:13" outlineLevel="5">
      <c r="E67" s="7" t="s">
        <v>123</v>
      </c>
      <c r="F67" s="7" t="s">
        <v>1140</v>
      </c>
      <c r="G67" s="7" t="s">
        <v>1280</v>
      </c>
      <c r="H67" s="7"/>
      <c r="I67" s="7"/>
      <c r="J67" s="8">
        <f>HYPERLINK("[report.xlsx]alltests!A105:K105","land_search_plan &gt;&gt; community plan")</f>
        <v>0</v>
      </c>
      <c r="K67" s="7">
        <v>42169</v>
      </c>
    </row>
    <row r="68" spans="3:13" outlineLevel="4">
      <c r="D68" s="6" t="s">
        <v>1106</v>
      </c>
    </row>
    <row r="69" spans="3:13" outlineLevel="5">
      <c r="E69" s="7" t="s">
        <v>1091</v>
      </c>
      <c r="F69" s="7" t="s">
        <v>1107</v>
      </c>
      <c r="G69" s="7" t="s">
        <v>1108</v>
      </c>
      <c r="H69" s="7" t="s">
        <v>1109</v>
      </c>
      <c r="I69" s="7" t="s">
        <v>1098</v>
      </c>
      <c r="J69" s="7" t="s">
        <v>6</v>
      </c>
    </row>
    <row r="70" spans="3:13" outlineLevel="5">
      <c r="E70" s="7" t="s">
        <v>129</v>
      </c>
      <c r="F70" s="7" t="s">
        <v>1212</v>
      </c>
      <c r="G70" s="7" t="s">
        <v>1281</v>
      </c>
      <c r="H70" s="7" t="s">
        <v>456</v>
      </c>
      <c r="I70" s="8">
        <f>HYPERLINK("[report.xlsx]alltests!A107:K107","land_search_title &gt;&gt; volume greater than 5000")</f>
        <v>0</v>
      </c>
      <c r="J70" s="7">
        <v>12037</v>
      </c>
    </row>
    <row r="71" spans="3:13" outlineLevel="3">
      <c r="C71" s="5" t="s">
        <v>1114</v>
      </c>
    </row>
    <row r="72" spans="3:13" outlineLevel="4">
      <c r="D72" s="6" t="s">
        <v>1090</v>
      </c>
    </row>
    <row r="73" spans="3:13" outlineLevel="5">
      <c r="E73" s="7" t="s">
        <v>1091</v>
      </c>
      <c r="F73" s="7" t="s">
        <v>1092</v>
      </c>
      <c r="G73" s="7" t="s">
        <v>1093</v>
      </c>
      <c r="H73" s="7" t="s">
        <v>1094</v>
      </c>
      <c r="I73" s="7" t="s">
        <v>1095</v>
      </c>
      <c r="J73" s="7" t="s">
        <v>1096</v>
      </c>
      <c r="K73" s="7" t="s">
        <v>1097</v>
      </c>
      <c r="L73" s="7" t="s">
        <v>1098</v>
      </c>
      <c r="M73" s="7" t="s">
        <v>6</v>
      </c>
    </row>
    <row r="74" spans="3:13" outlineLevel="5">
      <c r="E74" s="7" t="s">
        <v>92</v>
      </c>
      <c r="F74" s="7"/>
      <c r="G74" s="7"/>
      <c r="H74" s="7"/>
      <c r="I74" s="7"/>
      <c r="J74" s="7"/>
      <c r="K74" s="7"/>
      <c r="L74" s="8">
        <f>HYPERLINK("[report.xlsx]alltests!A109:K109","land_search_address &gt;&gt; no-input")</f>
        <v>0</v>
      </c>
      <c r="M74" s="7">
        <v>209968</v>
      </c>
    </row>
    <row r="75" spans="3:13" outlineLevel="5">
      <c r="E75" s="7" t="s">
        <v>111</v>
      </c>
      <c r="F75" s="7"/>
      <c r="G75" s="7"/>
      <c r="H75" s="7"/>
      <c r="I75" s="7"/>
      <c r="J75" s="7" t="s">
        <v>1269</v>
      </c>
      <c r="K75" s="7"/>
      <c r="L75" s="8">
        <f>HYPERLINK("[report.xlsx]alltests!A114:K114","land_search_address &gt;&gt; street-wildcard")</f>
        <v>0</v>
      </c>
      <c r="M75" s="7">
        <v>5840</v>
      </c>
    </row>
    <row r="76" spans="3:13" outlineLevel="5">
      <c r="E76" s="7" t="s">
        <v>114</v>
      </c>
      <c r="F76" s="7"/>
      <c r="G76" s="7"/>
      <c r="H76" s="7"/>
      <c r="I76" s="7"/>
      <c r="J76" s="7"/>
      <c r="K76" s="7" t="s">
        <v>1270</v>
      </c>
      <c r="L76" s="8">
        <f>HYPERLINK("[report.xlsx]alltests!A115:K115","land_search_address &gt;&gt; suburb-wildcard")</f>
        <v>0</v>
      </c>
      <c r="M76" s="7">
        <v>4545</v>
      </c>
    </row>
    <row r="77" spans="3:13" outlineLevel="4">
      <c r="D77" s="6" t="s">
        <v>1274</v>
      </c>
    </row>
    <row r="78" spans="3:13" outlineLevel="5">
      <c r="E78" s="7" t="s">
        <v>1091</v>
      </c>
      <c r="F78" s="7" t="s">
        <v>1275</v>
      </c>
      <c r="G78" s="7" t="s">
        <v>1276</v>
      </c>
      <c r="H78" s="7" t="s">
        <v>1277</v>
      </c>
      <c r="I78" s="7" t="s">
        <v>1278</v>
      </c>
      <c r="J78" s="7" t="s">
        <v>1098</v>
      </c>
      <c r="K78" s="7" t="s">
        <v>6</v>
      </c>
    </row>
    <row r="79" spans="3:13" outlineLevel="5">
      <c r="E79" s="7" t="s">
        <v>120</v>
      </c>
      <c r="F79" s="7"/>
      <c r="G79" s="7" t="s">
        <v>1279</v>
      </c>
      <c r="H79" s="7"/>
      <c r="I79" s="7"/>
      <c r="J79" s="8">
        <f>HYPERLINK("[report.xlsx]alltests!A117:K117","land_search_plan &gt;&gt; plan no")</f>
        <v>0</v>
      </c>
      <c r="K79" s="7">
        <v>44471</v>
      </c>
    </row>
    <row r="80" spans="3:13" outlineLevel="5">
      <c r="E80" s="7" t="s">
        <v>123</v>
      </c>
      <c r="F80" s="7" t="s">
        <v>1140</v>
      </c>
      <c r="G80" s="7" t="s">
        <v>1280</v>
      </c>
      <c r="H80" s="7"/>
      <c r="I80" s="7"/>
      <c r="J80" s="8">
        <f>HYPERLINK("[report.xlsx]alltests!A118:K118","land_search_plan &gt;&gt; community plan")</f>
        <v>0</v>
      </c>
      <c r="K80" s="7">
        <v>35104</v>
      </c>
    </row>
    <row r="81" spans="3:13" outlineLevel="3">
      <c r="C81" s="5" t="s">
        <v>1282</v>
      </c>
    </row>
    <row r="82" spans="3:13" outlineLevel="4">
      <c r="D82" s="6" t="s">
        <v>1090</v>
      </c>
    </row>
    <row r="83" spans="3:13" outlineLevel="5">
      <c r="E83" s="7" t="s">
        <v>1091</v>
      </c>
      <c r="F83" s="7" t="s">
        <v>1092</v>
      </c>
      <c r="G83" s="7" t="s">
        <v>1093</v>
      </c>
      <c r="H83" s="7" t="s">
        <v>1094</v>
      </c>
      <c r="I83" s="7" t="s">
        <v>1095</v>
      </c>
      <c r="J83" s="7" t="s">
        <v>1096</v>
      </c>
      <c r="K83" s="7" t="s">
        <v>1097</v>
      </c>
      <c r="L83" s="7" t="s">
        <v>1098</v>
      </c>
      <c r="M83" s="7" t="s">
        <v>6</v>
      </c>
    </row>
    <row r="84" spans="3:13" outlineLevel="5">
      <c r="E84" s="7" t="s">
        <v>92</v>
      </c>
      <c r="F84" s="7"/>
      <c r="G84" s="7"/>
      <c r="H84" s="7"/>
      <c r="I84" s="7"/>
      <c r="J84" s="7"/>
      <c r="K84" s="7"/>
      <c r="L84" s="8">
        <f>HYPERLINK("[report.xlsx]alltests!A122:K122","land_search_address &gt;&gt; no-input")</f>
        <v>0</v>
      </c>
      <c r="M84" s="7">
        <v>179475</v>
      </c>
    </row>
    <row r="85" spans="3:13" outlineLevel="5">
      <c r="E85" s="7" t="s">
        <v>111</v>
      </c>
      <c r="F85" s="7"/>
      <c r="G85" s="7"/>
      <c r="H85" s="7"/>
      <c r="I85" s="7"/>
      <c r="J85" s="7" t="s">
        <v>1269</v>
      </c>
      <c r="K85" s="7"/>
      <c r="L85" s="8">
        <f>HYPERLINK("[report.xlsx]alltests!A127:K127","land_search_address &gt;&gt; street-wildcard")</f>
        <v>0</v>
      </c>
      <c r="M85" s="7">
        <v>5124</v>
      </c>
    </row>
    <row r="86" spans="3:13" outlineLevel="5">
      <c r="E86" s="7" t="s">
        <v>114</v>
      </c>
      <c r="F86" s="7"/>
      <c r="G86" s="7"/>
      <c r="H86" s="7"/>
      <c r="I86" s="7"/>
      <c r="J86" s="7"/>
      <c r="K86" s="7" t="s">
        <v>1270</v>
      </c>
      <c r="L86" s="8">
        <f>HYPERLINK("[report.xlsx]alltests!A128:K128","land_search_address &gt;&gt; suburb-wildcard")</f>
        <v>0</v>
      </c>
      <c r="M86" s="7">
        <v>5518</v>
      </c>
    </row>
    <row r="87" spans="3:13" outlineLevel="4">
      <c r="D87" s="6" t="s">
        <v>1274</v>
      </c>
    </row>
    <row r="88" spans="3:13" outlineLevel="5">
      <c r="E88" s="7" t="s">
        <v>1091</v>
      </c>
      <c r="F88" s="7" t="s">
        <v>1275</v>
      </c>
      <c r="G88" s="7" t="s">
        <v>1276</v>
      </c>
      <c r="H88" s="7" t="s">
        <v>1277</v>
      </c>
      <c r="I88" s="7" t="s">
        <v>1278</v>
      </c>
      <c r="J88" s="7" t="s">
        <v>1098</v>
      </c>
      <c r="K88" s="7" t="s">
        <v>6</v>
      </c>
    </row>
    <row r="89" spans="3:13" outlineLevel="5">
      <c r="E89" s="7" t="s">
        <v>120</v>
      </c>
      <c r="F89" s="7"/>
      <c r="G89" s="7" t="s">
        <v>1279</v>
      </c>
      <c r="H89" s="7"/>
      <c r="I89" s="7"/>
      <c r="J89" s="8">
        <f>HYPERLINK("[report.xlsx]alltests!A130:K130","land_search_plan &gt;&gt; plan no")</f>
        <v>0</v>
      </c>
      <c r="K89" s="7">
        <v>11467</v>
      </c>
    </row>
    <row r="90" spans="3:13" outlineLevel="5">
      <c r="E90" s="7" t="s">
        <v>123</v>
      </c>
      <c r="F90" s="7" t="s">
        <v>1140</v>
      </c>
      <c r="G90" s="7" t="s">
        <v>1280</v>
      </c>
      <c r="H90" s="7"/>
      <c r="I90" s="7"/>
      <c r="J90" s="8">
        <f>HYPERLINK("[report.xlsx]alltests!A131:K131","land_search_plan &gt;&gt; community plan")</f>
        <v>0</v>
      </c>
      <c r="K90" s="7">
        <v>37652</v>
      </c>
    </row>
    <row r="91" spans="3:13" outlineLevel="4">
      <c r="D91" s="6" t="s">
        <v>1106</v>
      </c>
    </row>
    <row r="92" spans="3:13" outlineLevel="5">
      <c r="E92" s="7" t="s">
        <v>1091</v>
      </c>
      <c r="F92" s="7" t="s">
        <v>1107</v>
      </c>
      <c r="G92" s="7" t="s">
        <v>1108</v>
      </c>
      <c r="H92" s="7" t="s">
        <v>1109</v>
      </c>
      <c r="I92" s="7" t="s">
        <v>1098</v>
      </c>
      <c r="J92" s="7" t="s">
        <v>6</v>
      </c>
    </row>
    <row r="93" spans="3:13" outlineLevel="5">
      <c r="E93" s="7" t="s">
        <v>126</v>
      </c>
      <c r="F93" s="7" t="s">
        <v>1110</v>
      </c>
      <c r="G93" s="7" t="s">
        <v>1111</v>
      </c>
      <c r="H93" s="7" t="s">
        <v>1112</v>
      </c>
      <c r="I93" s="8">
        <f>HYPERLINK("[report.xlsx]alltests!A132:K132","land_search_title &gt;&gt; volume less than 5000")</f>
        <v>0</v>
      </c>
      <c r="J93" s="7">
        <v>3839</v>
      </c>
    </row>
    <row r="94" spans="3:13" outlineLevel="3">
      <c r="C94" s="5" t="s">
        <v>1283</v>
      </c>
    </row>
    <row r="95" spans="3:13" outlineLevel="4">
      <c r="D95" s="6" t="s">
        <v>1090</v>
      </c>
    </row>
    <row r="96" spans="3:13" outlineLevel="5">
      <c r="E96" s="7" t="s">
        <v>1091</v>
      </c>
      <c r="F96" s="7" t="s">
        <v>1092</v>
      </c>
      <c r="G96" s="7" t="s">
        <v>1093</v>
      </c>
      <c r="H96" s="7" t="s">
        <v>1094</v>
      </c>
      <c r="I96" s="7" t="s">
        <v>1095</v>
      </c>
      <c r="J96" s="7" t="s">
        <v>1096</v>
      </c>
      <c r="K96" s="7" t="s">
        <v>1097</v>
      </c>
      <c r="L96" s="7" t="s">
        <v>1098</v>
      </c>
      <c r="M96" s="7" t="s">
        <v>6</v>
      </c>
    </row>
    <row r="97" spans="3:13" outlineLevel="5">
      <c r="E97" s="7" t="s">
        <v>92</v>
      </c>
      <c r="F97" s="7"/>
      <c r="G97" s="7"/>
      <c r="H97" s="7"/>
      <c r="I97" s="7"/>
      <c r="J97" s="7"/>
      <c r="K97" s="7"/>
      <c r="L97" s="8">
        <f>HYPERLINK("[report.xlsx]alltests!A135:K135","land_search_address &gt;&gt; no-input")</f>
        <v>0</v>
      </c>
      <c r="M97" s="7">
        <v>16372</v>
      </c>
    </row>
    <row r="98" spans="3:13" outlineLevel="5">
      <c r="E98" s="7" t="s">
        <v>98</v>
      </c>
      <c r="F98" s="7"/>
      <c r="G98" s="7"/>
      <c r="H98" s="7"/>
      <c r="I98" s="7" t="s">
        <v>1100</v>
      </c>
      <c r="J98" s="7"/>
      <c r="K98" s="7"/>
      <c r="L98" s="8">
        <f>HYPERLINK("[report.xlsx]alltests!A136:K136","land_search_address &gt;&gt; street-no")</f>
        <v>0</v>
      </c>
      <c r="M98" s="7">
        <v>7575</v>
      </c>
    </row>
    <row r="99" spans="3:13" outlineLevel="5">
      <c r="E99" s="7" t="s">
        <v>105</v>
      </c>
      <c r="F99" s="7" t="s">
        <v>1102</v>
      </c>
      <c r="G99" s="7"/>
      <c r="H99" s="7"/>
      <c r="I99" s="7"/>
      <c r="J99" s="7"/>
      <c r="K99" s="7"/>
      <c r="L99" s="8">
        <f>HYPERLINK("[report.xlsx]alltests!A138:K138","land_search_address &gt;&gt; unit-no")</f>
        <v>0</v>
      </c>
      <c r="M99" s="7">
        <v>7449</v>
      </c>
    </row>
    <row r="100" spans="3:13" outlineLevel="5">
      <c r="E100" s="7" t="s">
        <v>108</v>
      </c>
      <c r="F100" s="7"/>
      <c r="G100" s="7" t="s">
        <v>1103</v>
      </c>
      <c r="H100" s="7"/>
      <c r="I100" s="7"/>
      <c r="J100" s="7"/>
      <c r="K100" s="7"/>
      <c r="L100" s="8">
        <f>HYPERLINK("[report.xlsx]alltests!A139:K139","land_search_address &gt;&gt; lot-no")</f>
        <v>0</v>
      </c>
      <c r="M100" s="7">
        <v>6990</v>
      </c>
    </row>
    <row r="101" spans="3:13" outlineLevel="5">
      <c r="E101" s="7" t="s">
        <v>111</v>
      </c>
      <c r="F101" s="7"/>
      <c r="G101" s="7"/>
      <c r="H101" s="7"/>
      <c r="I101" s="7"/>
      <c r="J101" s="7" t="s">
        <v>1269</v>
      </c>
      <c r="K101" s="7"/>
      <c r="L101" s="8">
        <f>HYPERLINK("[report.xlsx]alltests!A140:K140","land_search_address &gt;&gt; street-wildcard")</f>
        <v>0</v>
      </c>
      <c r="M101" s="7">
        <v>8109</v>
      </c>
    </row>
    <row r="102" spans="3:13" outlineLevel="5">
      <c r="E102" s="7" t="s">
        <v>114</v>
      </c>
      <c r="F102" s="7"/>
      <c r="G102" s="7"/>
      <c r="H102" s="7"/>
      <c r="I102" s="7"/>
      <c r="J102" s="7"/>
      <c r="K102" s="7" t="s">
        <v>1270</v>
      </c>
      <c r="L102" s="8">
        <f>HYPERLINK("[report.xlsx]alltests!A141:K141","land_search_address &gt;&gt; suburb-wildcard")</f>
        <v>0</v>
      </c>
      <c r="M102" s="7">
        <v>7558</v>
      </c>
    </row>
    <row r="103" spans="3:13" outlineLevel="5">
      <c r="E103" s="7" t="s">
        <v>117</v>
      </c>
      <c r="F103" s="7" t="s">
        <v>1102</v>
      </c>
      <c r="G103" s="7"/>
      <c r="H103" s="7"/>
      <c r="I103" s="7" t="s">
        <v>1271</v>
      </c>
      <c r="J103" s="7" t="s">
        <v>1272</v>
      </c>
      <c r="K103" s="7" t="s">
        <v>1273</v>
      </c>
      <c r="L103" s="8">
        <f>HYPERLINK("[report.xlsx]alltests!A142:K142","land_search_address &gt;&gt; specific")</f>
        <v>0</v>
      </c>
      <c r="M103" s="7">
        <v>3672</v>
      </c>
    </row>
    <row r="104" spans="3:13" outlineLevel="4">
      <c r="D104" s="6" t="s">
        <v>1274</v>
      </c>
    </row>
    <row r="105" spans="3:13" outlineLevel="5">
      <c r="E105" s="7" t="s">
        <v>1091</v>
      </c>
      <c r="F105" s="7" t="s">
        <v>1275</v>
      </c>
      <c r="G105" s="7" t="s">
        <v>1276</v>
      </c>
      <c r="H105" s="7" t="s">
        <v>1277</v>
      </c>
      <c r="I105" s="7" t="s">
        <v>1278</v>
      </c>
      <c r="J105" s="7" t="s">
        <v>1098</v>
      </c>
      <c r="K105" s="7" t="s">
        <v>6</v>
      </c>
    </row>
    <row r="106" spans="3:13" outlineLevel="5">
      <c r="E106" s="7" t="s">
        <v>120</v>
      </c>
      <c r="F106" s="7"/>
      <c r="G106" s="7" t="s">
        <v>1279</v>
      </c>
      <c r="H106" s="7"/>
      <c r="I106" s="7"/>
      <c r="J106" s="8">
        <f>HYPERLINK("[report.xlsx]alltests!A143:K143","land_search_plan &gt;&gt; plan no")</f>
        <v>0</v>
      </c>
      <c r="K106" s="7">
        <v>33649</v>
      </c>
    </row>
    <row r="107" spans="3:13" outlineLevel="5">
      <c r="E107" s="7" t="s">
        <v>123</v>
      </c>
      <c r="F107" s="7" t="s">
        <v>1140</v>
      </c>
      <c r="G107" s="7" t="s">
        <v>1280</v>
      </c>
      <c r="H107" s="7"/>
      <c r="I107" s="7"/>
      <c r="J107" s="8">
        <f>HYPERLINK("[report.xlsx]alltests!A144:K144","land_search_plan &gt;&gt; community plan")</f>
        <v>0</v>
      </c>
      <c r="K107" s="7">
        <v>30949</v>
      </c>
    </row>
    <row r="108" spans="3:13" outlineLevel="4">
      <c r="D108" s="6" t="s">
        <v>1106</v>
      </c>
    </row>
    <row r="109" spans="3:13" outlineLevel="5">
      <c r="E109" s="7" t="s">
        <v>1091</v>
      </c>
      <c r="F109" s="7" t="s">
        <v>1107</v>
      </c>
      <c r="G109" s="7" t="s">
        <v>1108</v>
      </c>
      <c r="H109" s="7" t="s">
        <v>1109</v>
      </c>
      <c r="I109" s="7" t="s">
        <v>1098</v>
      </c>
      <c r="J109" s="7" t="s">
        <v>6</v>
      </c>
    </row>
    <row r="110" spans="3:13" outlineLevel="5">
      <c r="E110" s="7" t="s">
        <v>126</v>
      </c>
      <c r="F110" s="7" t="s">
        <v>1110</v>
      </c>
      <c r="G110" s="7" t="s">
        <v>1111</v>
      </c>
      <c r="H110" s="7" t="s">
        <v>1112</v>
      </c>
      <c r="I110" s="8">
        <f>HYPERLINK("[report.xlsx]alltests!A145:K145","land_search_title &gt;&gt; volume less than 5000")</f>
        <v>0</v>
      </c>
      <c r="J110" s="7">
        <v>15402</v>
      </c>
    </row>
    <row r="111" spans="3:13" outlineLevel="3">
      <c r="C111" s="5" t="s">
        <v>1115</v>
      </c>
    </row>
    <row r="112" spans="3:13" outlineLevel="4">
      <c r="D112" s="6" t="s">
        <v>1090</v>
      </c>
    </row>
    <row r="113" spans="3:13" outlineLevel="5">
      <c r="E113" s="7" t="s">
        <v>1091</v>
      </c>
      <c r="F113" s="7" t="s">
        <v>1092</v>
      </c>
      <c r="G113" s="7" t="s">
        <v>1093</v>
      </c>
      <c r="H113" s="7" t="s">
        <v>1094</v>
      </c>
      <c r="I113" s="7" t="s">
        <v>1095</v>
      </c>
      <c r="J113" s="7" t="s">
        <v>1096</v>
      </c>
      <c r="K113" s="7" t="s">
        <v>1097</v>
      </c>
      <c r="L113" s="7" t="s">
        <v>1098</v>
      </c>
      <c r="M113" s="7" t="s">
        <v>6</v>
      </c>
    </row>
    <row r="114" spans="3:13" outlineLevel="5">
      <c r="E114" s="7" t="s">
        <v>92</v>
      </c>
      <c r="F114" s="7"/>
      <c r="G114" s="7"/>
      <c r="H114" s="7"/>
      <c r="I114" s="7"/>
      <c r="J114" s="7"/>
      <c r="K114" s="7"/>
      <c r="L114" s="8">
        <f>HYPERLINK("[report.xlsx]alltests!A148:K148","land_search_address &gt;&gt; no-input")</f>
        <v>0</v>
      </c>
      <c r="M114" s="7">
        <v>14765</v>
      </c>
    </row>
    <row r="115" spans="3:13" outlineLevel="5">
      <c r="E115" s="7" t="s">
        <v>98</v>
      </c>
      <c r="F115" s="7"/>
      <c r="G115" s="7"/>
      <c r="H115" s="7"/>
      <c r="I115" s="7" t="s">
        <v>1100</v>
      </c>
      <c r="J115" s="7"/>
      <c r="K115" s="7"/>
      <c r="L115" s="8">
        <f>HYPERLINK("[report.xlsx]alltests!A149:K149","land_search_address &gt;&gt; street-no")</f>
        <v>0</v>
      </c>
      <c r="M115" s="7">
        <v>6241</v>
      </c>
    </row>
    <row r="116" spans="3:13" outlineLevel="5">
      <c r="E116" s="7" t="s">
        <v>105</v>
      </c>
      <c r="F116" s="7" t="s">
        <v>1102</v>
      </c>
      <c r="G116" s="7"/>
      <c r="H116" s="7"/>
      <c r="I116" s="7"/>
      <c r="J116" s="7"/>
      <c r="K116" s="7"/>
      <c r="L116" s="8">
        <f>HYPERLINK("[report.xlsx]alltests!A151:K151","land_search_address &gt;&gt; unit-no")</f>
        <v>0</v>
      </c>
      <c r="M116" s="7">
        <v>5473</v>
      </c>
    </row>
    <row r="117" spans="3:13" outlineLevel="5">
      <c r="E117" s="7" t="s">
        <v>108</v>
      </c>
      <c r="F117" s="7"/>
      <c r="G117" s="7" t="s">
        <v>1103</v>
      </c>
      <c r="H117" s="7"/>
      <c r="I117" s="7"/>
      <c r="J117" s="7"/>
      <c r="K117" s="7"/>
      <c r="L117" s="8">
        <f>HYPERLINK("[report.xlsx]alltests!A152:K152","land_search_address &gt;&gt; lot-no")</f>
        <v>0</v>
      </c>
      <c r="M117" s="7">
        <v>4956</v>
      </c>
    </row>
    <row r="118" spans="3:13" outlineLevel="5">
      <c r="E118" s="7" t="s">
        <v>111</v>
      </c>
      <c r="F118" s="7"/>
      <c r="G118" s="7"/>
      <c r="H118" s="7"/>
      <c r="I118" s="7"/>
      <c r="J118" s="7" t="s">
        <v>1269</v>
      </c>
      <c r="K118" s="7"/>
      <c r="L118" s="8">
        <f>HYPERLINK("[report.xlsx]alltests!A153:K153","land_search_address &gt;&gt; street-wildcard")</f>
        <v>0</v>
      </c>
      <c r="M118" s="7">
        <v>6012</v>
      </c>
    </row>
    <row r="119" spans="3:13" outlineLevel="5">
      <c r="E119" s="7" t="s">
        <v>114</v>
      </c>
      <c r="F119" s="7"/>
      <c r="G119" s="7"/>
      <c r="H119" s="7"/>
      <c r="I119" s="7"/>
      <c r="J119" s="7"/>
      <c r="K119" s="7" t="s">
        <v>1270</v>
      </c>
      <c r="L119" s="8">
        <f>HYPERLINK("[report.xlsx]alltests!A154:K154","land_search_address &gt;&gt; suburb-wildcard")</f>
        <v>0</v>
      </c>
      <c r="M119" s="7">
        <v>5655</v>
      </c>
    </row>
    <row r="120" spans="3:13" outlineLevel="4">
      <c r="D120" s="6" t="s">
        <v>1274</v>
      </c>
    </row>
    <row r="121" spans="3:13" outlineLevel="5">
      <c r="E121" s="7" t="s">
        <v>1091</v>
      </c>
      <c r="F121" s="7" t="s">
        <v>1275</v>
      </c>
      <c r="G121" s="7" t="s">
        <v>1276</v>
      </c>
      <c r="H121" s="7" t="s">
        <v>1277</v>
      </c>
      <c r="I121" s="7" t="s">
        <v>1278</v>
      </c>
      <c r="J121" s="7" t="s">
        <v>1098</v>
      </c>
      <c r="K121" s="7" t="s">
        <v>6</v>
      </c>
    </row>
    <row r="122" spans="3:13" outlineLevel="5">
      <c r="E122" s="7" t="s">
        <v>120</v>
      </c>
      <c r="F122" s="7"/>
      <c r="G122" s="7" t="s">
        <v>1279</v>
      </c>
      <c r="H122" s="7"/>
      <c r="I122" s="7"/>
      <c r="J122" s="8">
        <f>HYPERLINK("[report.xlsx]alltests!A156:K156","land_search_plan &gt;&gt; plan no")</f>
        <v>0</v>
      </c>
      <c r="K122" s="7">
        <v>32903</v>
      </c>
    </row>
    <row r="123" spans="3:13" outlineLevel="5">
      <c r="E123" s="7" t="s">
        <v>123</v>
      </c>
      <c r="F123" s="7" t="s">
        <v>1140</v>
      </c>
      <c r="G123" s="7" t="s">
        <v>1280</v>
      </c>
      <c r="H123" s="7"/>
      <c r="I123" s="7"/>
      <c r="J123" s="8">
        <f>HYPERLINK("[report.xlsx]alltests!A157:K157","land_search_plan &gt;&gt; community plan")</f>
        <v>0</v>
      </c>
      <c r="K123" s="7">
        <v>34317</v>
      </c>
    </row>
    <row r="124" spans="3:13" outlineLevel="3">
      <c r="C124" s="5" t="s">
        <v>1284</v>
      </c>
    </row>
    <row r="125" spans="3:13" outlineLevel="4">
      <c r="D125" s="6" t="s">
        <v>1090</v>
      </c>
    </row>
    <row r="126" spans="3:13" outlineLevel="5">
      <c r="E126" s="7" t="s">
        <v>1091</v>
      </c>
      <c r="F126" s="7" t="s">
        <v>1092</v>
      </c>
      <c r="G126" s="7" t="s">
        <v>1093</v>
      </c>
      <c r="H126" s="7" t="s">
        <v>1094</v>
      </c>
      <c r="I126" s="7" t="s">
        <v>1095</v>
      </c>
      <c r="J126" s="7" t="s">
        <v>1096</v>
      </c>
      <c r="K126" s="7" t="s">
        <v>1097</v>
      </c>
      <c r="L126" s="7" t="s">
        <v>1098</v>
      </c>
      <c r="M126" s="7" t="s">
        <v>6</v>
      </c>
    </row>
    <row r="127" spans="3:13" outlineLevel="5">
      <c r="E127" s="7" t="s">
        <v>92</v>
      </c>
      <c r="F127" s="7"/>
      <c r="G127" s="7"/>
      <c r="H127" s="7"/>
      <c r="I127" s="7"/>
      <c r="J127" s="7"/>
      <c r="K127" s="7"/>
      <c r="L127" s="8">
        <f>HYPERLINK("[report.xlsx]alltests!A161:K161","land_search_address &gt;&gt; no-input")</f>
        <v>0</v>
      </c>
      <c r="M127" s="7">
        <v>14719</v>
      </c>
    </row>
    <row r="128" spans="3:13" outlineLevel="5">
      <c r="E128" s="7" t="s">
        <v>98</v>
      </c>
      <c r="F128" s="7"/>
      <c r="G128" s="7"/>
      <c r="H128" s="7"/>
      <c r="I128" s="7" t="s">
        <v>1100</v>
      </c>
      <c r="J128" s="7"/>
      <c r="K128" s="7"/>
      <c r="L128" s="8">
        <f>HYPERLINK("[report.xlsx]alltests!A162:K162","land_search_address &gt;&gt; street-no")</f>
        <v>0</v>
      </c>
      <c r="M128" s="7">
        <v>8929</v>
      </c>
    </row>
    <row r="129" spans="2:13" outlineLevel="5">
      <c r="E129" s="7" t="s">
        <v>105</v>
      </c>
      <c r="F129" s="7" t="s">
        <v>1102</v>
      </c>
      <c r="G129" s="7"/>
      <c r="H129" s="7"/>
      <c r="I129" s="7"/>
      <c r="J129" s="7"/>
      <c r="K129" s="7"/>
      <c r="L129" s="8">
        <f>HYPERLINK("[report.xlsx]alltests!A164:K164","land_search_address &gt;&gt; unit-no")</f>
        <v>0</v>
      </c>
      <c r="M129" s="7">
        <v>8886</v>
      </c>
    </row>
    <row r="130" spans="2:13" outlineLevel="5">
      <c r="E130" s="7" t="s">
        <v>108</v>
      </c>
      <c r="F130" s="7"/>
      <c r="G130" s="7" t="s">
        <v>1103</v>
      </c>
      <c r="H130" s="7"/>
      <c r="I130" s="7"/>
      <c r="J130" s="7"/>
      <c r="K130" s="7"/>
      <c r="L130" s="8">
        <f>HYPERLINK("[report.xlsx]alltests!A165:K165","land_search_address &gt;&gt; lot-no")</f>
        <v>0</v>
      </c>
      <c r="M130" s="7">
        <v>8478</v>
      </c>
    </row>
    <row r="131" spans="2:13" outlineLevel="5">
      <c r="E131" s="7" t="s">
        <v>111</v>
      </c>
      <c r="F131" s="7"/>
      <c r="G131" s="7"/>
      <c r="H131" s="7"/>
      <c r="I131" s="7"/>
      <c r="J131" s="7" t="s">
        <v>1269</v>
      </c>
      <c r="K131" s="7"/>
      <c r="L131" s="8">
        <f>HYPERLINK("[report.xlsx]alltests!A166:K166","land_search_address &gt;&gt; street-wildcard")</f>
        <v>0</v>
      </c>
      <c r="M131" s="7">
        <v>9495</v>
      </c>
    </row>
    <row r="132" spans="2:13" outlineLevel="5">
      <c r="E132" s="7" t="s">
        <v>114</v>
      </c>
      <c r="F132" s="7"/>
      <c r="G132" s="7"/>
      <c r="H132" s="7"/>
      <c r="I132" s="7"/>
      <c r="J132" s="7"/>
      <c r="K132" s="7" t="s">
        <v>1270</v>
      </c>
      <c r="L132" s="8">
        <f>HYPERLINK("[report.xlsx]alltests!A167:K167","land_search_address &gt;&gt; suburb-wildcard")</f>
        <v>0</v>
      </c>
      <c r="M132" s="7">
        <v>9486</v>
      </c>
    </row>
    <row r="133" spans="2:13" outlineLevel="5">
      <c r="E133" s="7" t="s">
        <v>117</v>
      </c>
      <c r="F133" s="7" t="s">
        <v>1102</v>
      </c>
      <c r="G133" s="7"/>
      <c r="H133" s="7"/>
      <c r="I133" s="7" t="s">
        <v>1271</v>
      </c>
      <c r="J133" s="7" t="s">
        <v>1272</v>
      </c>
      <c r="K133" s="7" t="s">
        <v>1273</v>
      </c>
      <c r="L133" s="8">
        <f>HYPERLINK("[report.xlsx]alltests!A168:K168","land_search_address &gt;&gt; specific")</f>
        <v>0</v>
      </c>
      <c r="M133" s="7">
        <v>18290</v>
      </c>
    </row>
    <row r="134" spans="2:13" outlineLevel="4">
      <c r="D134" s="6" t="s">
        <v>1274</v>
      </c>
    </row>
    <row r="135" spans="2:13" outlineLevel="5">
      <c r="E135" s="7" t="s">
        <v>1091</v>
      </c>
      <c r="F135" s="7" t="s">
        <v>1275</v>
      </c>
      <c r="G135" s="7" t="s">
        <v>1276</v>
      </c>
      <c r="H135" s="7" t="s">
        <v>1277</v>
      </c>
      <c r="I135" s="7" t="s">
        <v>1278</v>
      </c>
      <c r="J135" s="7" t="s">
        <v>1098</v>
      </c>
      <c r="K135" s="7" t="s">
        <v>6</v>
      </c>
    </row>
    <row r="136" spans="2:13" outlineLevel="5">
      <c r="E136" s="7" t="s">
        <v>120</v>
      </c>
      <c r="F136" s="7"/>
      <c r="G136" s="7" t="s">
        <v>1279</v>
      </c>
      <c r="H136" s="7"/>
      <c r="I136" s="7"/>
      <c r="J136" s="8">
        <f>HYPERLINK("[report.xlsx]alltests!A169:K169","land_search_plan &gt;&gt; plan no")</f>
        <v>0</v>
      </c>
      <c r="K136" s="7">
        <v>32602</v>
      </c>
    </row>
    <row r="137" spans="2:13" outlineLevel="5">
      <c r="E137" s="7" t="s">
        <v>123</v>
      </c>
      <c r="F137" s="7" t="s">
        <v>1140</v>
      </c>
      <c r="G137" s="7" t="s">
        <v>1280</v>
      </c>
      <c r="H137" s="7"/>
      <c r="I137" s="7"/>
      <c r="J137" s="8">
        <f>HYPERLINK("[report.xlsx]alltests!A170:K170","land_search_plan &gt;&gt; community plan")</f>
        <v>0</v>
      </c>
      <c r="K137" s="7">
        <v>27847</v>
      </c>
    </row>
    <row r="138" spans="2:13" outlineLevel="4">
      <c r="D138" s="6" t="s">
        <v>1106</v>
      </c>
    </row>
    <row r="139" spans="2:13" outlineLevel="5">
      <c r="E139" s="7" t="s">
        <v>1091</v>
      </c>
      <c r="F139" s="7" t="s">
        <v>1107</v>
      </c>
      <c r="G139" s="7" t="s">
        <v>1108</v>
      </c>
      <c r="H139" s="7" t="s">
        <v>1109</v>
      </c>
      <c r="I139" s="7" t="s">
        <v>1098</v>
      </c>
      <c r="J139" s="7" t="s">
        <v>6</v>
      </c>
    </row>
    <row r="140" spans="2:13" outlineLevel="5">
      <c r="E140" s="7" t="s">
        <v>126</v>
      </c>
      <c r="F140" s="7" t="s">
        <v>1110</v>
      </c>
      <c r="G140" s="7" t="s">
        <v>1111</v>
      </c>
      <c r="H140" s="7" t="s">
        <v>1112</v>
      </c>
      <c r="I140" s="8">
        <f>HYPERLINK("[report.xlsx]alltests!A171:K171","land_search_title &gt;&gt; volume less than 5000")</f>
        <v>0</v>
      </c>
      <c r="J140" s="7">
        <v>39585</v>
      </c>
    </row>
    <row r="141" spans="2:13" outlineLevel="5">
      <c r="E141" s="7" t="s">
        <v>129</v>
      </c>
      <c r="F141" s="7" t="s">
        <v>1212</v>
      </c>
      <c r="G141" s="7" t="s">
        <v>1281</v>
      </c>
      <c r="H141" s="7" t="s">
        <v>456</v>
      </c>
      <c r="I141" s="8">
        <f>HYPERLINK("[report.xlsx]alltests!A172:K172","land_search_title &gt;&gt; volume greater than 5000")</f>
        <v>0</v>
      </c>
      <c r="J141" s="7">
        <v>18019</v>
      </c>
    </row>
    <row r="142" spans="2:13" outlineLevel="2">
      <c r="B142" s="4" t="s">
        <v>1285</v>
      </c>
    </row>
    <row r="143" spans="2:13" outlineLevel="3">
      <c r="C143" s="5" t="s">
        <v>1286</v>
      </c>
    </row>
    <row r="144" spans="2:13" outlineLevel="4">
      <c r="D144" s="6" t="s">
        <v>1287</v>
      </c>
    </row>
    <row r="145" spans="2:11" outlineLevel="5">
      <c r="E145" s="7" t="s">
        <v>1091</v>
      </c>
      <c r="F145" s="7" t="s">
        <v>1134</v>
      </c>
      <c r="G145" s="7" t="s">
        <v>1098</v>
      </c>
      <c r="H145" s="7" t="s">
        <v>6</v>
      </c>
    </row>
    <row r="146" spans="2:11" outlineLevel="5">
      <c r="E146" s="7" t="s">
        <v>343</v>
      </c>
      <c r="F146" s="7" t="s">
        <v>1288</v>
      </c>
      <c r="G146" s="8">
        <f>HYPERLINK("[report.xlsx]alltests!A174:K174","Dealing_Detail_Search &gt;&gt; Specific Dealing NO")</f>
        <v>0</v>
      </c>
      <c r="H146" s="7">
        <v>20893</v>
      </c>
    </row>
    <row r="147" spans="2:11" outlineLevel="4">
      <c r="D147" s="6" t="s">
        <v>1289</v>
      </c>
    </row>
    <row r="148" spans="2:11" outlineLevel="5">
      <c r="E148" s="7" t="s">
        <v>1091</v>
      </c>
      <c r="F148" s="7" t="s">
        <v>1134</v>
      </c>
      <c r="G148" s="7" t="s">
        <v>1098</v>
      </c>
      <c r="H148" s="7" t="s">
        <v>6</v>
      </c>
    </row>
    <row r="149" spans="2:11" outlineLevel="5">
      <c r="E149" s="7" t="s">
        <v>346</v>
      </c>
      <c r="F149" s="7" t="s">
        <v>1288</v>
      </c>
      <c r="G149" s="8">
        <f>HYPERLINK("[report.xlsx]alltests!A175:K175","Series-Details-Search &gt;&gt; Specific Dealing NO")</f>
        <v>0</v>
      </c>
      <c r="H149" s="7">
        <v>17267</v>
      </c>
    </row>
    <row r="150" spans="2:11" outlineLevel="4">
      <c r="D150" s="6" t="s">
        <v>1290</v>
      </c>
    </row>
    <row r="151" spans="2:11" outlineLevel="5">
      <c r="E151" s="7" t="s">
        <v>1091</v>
      </c>
      <c r="F151" s="7" t="s">
        <v>1291</v>
      </c>
      <c r="G151" s="7" t="s">
        <v>1292</v>
      </c>
      <c r="H151" s="7" t="s">
        <v>1125</v>
      </c>
      <c r="I151" s="7" t="s">
        <v>1197</v>
      </c>
      <c r="J151" s="7" t="s">
        <v>1098</v>
      </c>
      <c r="K151" s="7" t="s">
        <v>6</v>
      </c>
    </row>
    <row r="152" spans="2:11" outlineLevel="5">
      <c r="E152" s="7" t="s">
        <v>349</v>
      </c>
      <c r="F152" s="7" t="s">
        <v>1293</v>
      </c>
      <c r="G152" s="7"/>
      <c r="H152" s="7"/>
      <c r="I152" s="7"/>
      <c r="J152" s="8">
        <f>HYPERLINK("[report.xlsx]alltests!A176:K176","Benefiting-Name-Search &gt;&gt;  Family Name")</f>
        <v>0</v>
      </c>
      <c r="K152" s="7">
        <v>11898</v>
      </c>
    </row>
    <row r="153" spans="2:11" outlineLevel="5">
      <c r="E153" s="7" t="s">
        <v>355</v>
      </c>
      <c r="F153" s="7" t="s">
        <v>1294</v>
      </c>
      <c r="G153" s="7"/>
      <c r="H153" s="7" t="s">
        <v>1295</v>
      </c>
      <c r="I153" s="7"/>
      <c r="J153" s="8">
        <f>HYPERLINK("[report.xlsx]alltests!A178:K178","Benefiting-Name-Search &gt;&gt;  Org Name   Year")</f>
        <v>0</v>
      </c>
      <c r="K153" s="7">
        <v>7514</v>
      </c>
    </row>
    <row r="154" spans="2:11" outlineLevel="5">
      <c r="E154" s="7" t="s">
        <v>358</v>
      </c>
      <c r="F154" s="7" t="s">
        <v>1296</v>
      </c>
      <c r="G154" s="7"/>
      <c r="H154" s="7" t="s">
        <v>1295</v>
      </c>
      <c r="I154" s="7"/>
      <c r="J154" s="8">
        <f>HYPERLINK("[report.xlsx]alltests!A179:K179","Benefiting-Name-Search &gt;&gt;  Specific Org")</f>
        <v>0</v>
      </c>
      <c r="K154" s="7">
        <v>16111</v>
      </c>
    </row>
    <row r="155" spans="2:11" outlineLevel="5">
      <c r="E155" s="7"/>
      <c r="F155" s="7"/>
      <c r="G155" s="7"/>
      <c r="H155" s="7"/>
      <c r="I155" s="7"/>
      <c r="J155" s="8">
        <f>HYPERLINK("[report.xlsx]alltests!A180:K180","Benefiting-Name-Search &gt;&gt;  Specific Org download as pdf")</f>
        <v>0</v>
      </c>
      <c r="K155" s="7">
        <v>5160</v>
      </c>
    </row>
    <row r="156" spans="2:11" outlineLevel="5">
      <c r="E156" s="7" t="s">
        <v>364</v>
      </c>
      <c r="F156" s="7" t="s">
        <v>1297</v>
      </c>
      <c r="G156" s="7" t="s">
        <v>1298</v>
      </c>
      <c r="H156" s="7" t="s">
        <v>1299</v>
      </c>
      <c r="I156" s="7"/>
      <c r="J156" s="8">
        <f>HYPERLINK("[report.xlsx]alltests!A181:K181","Benefiting-Name-Search &gt;&gt;  Specific Person")</f>
        <v>0</v>
      </c>
      <c r="K156" s="7">
        <v>16704</v>
      </c>
    </row>
    <row r="157" spans="2:11" outlineLevel="5">
      <c r="E157" s="7"/>
      <c r="F157" s="7"/>
      <c r="G157" s="7"/>
      <c r="H157" s="7"/>
      <c r="I157" s="7"/>
      <c r="J157" s="8">
        <f>HYPERLINK("[report.xlsx]alltests!A182:K182","Benefiting-Name-Search &gt;&gt;  Specific Person download as pdf")</f>
        <v>0</v>
      </c>
      <c r="K157" s="7">
        <v>3797</v>
      </c>
    </row>
    <row r="158" spans="2:11" outlineLevel="2">
      <c r="B158" s="4" t="s">
        <v>1116</v>
      </c>
    </row>
    <row r="159" spans="2:11" outlineLevel="3">
      <c r="C159" s="5" t="s">
        <v>1117</v>
      </c>
    </row>
    <row r="160" spans="2:11" outlineLevel="4">
      <c r="D160" s="6" t="s">
        <v>1300</v>
      </c>
    </row>
    <row r="161" spans="2:12" outlineLevel="5">
      <c r="E161" s="7" t="s">
        <v>1091</v>
      </c>
      <c r="F161" s="7" t="s">
        <v>1275</v>
      </c>
      <c r="G161" s="7" t="s">
        <v>1276</v>
      </c>
      <c r="H161" s="7" t="s">
        <v>1301</v>
      </c>
      <c r="I161" s="7" t="s">
        <v>1302</v>
      </c>
      <c r="J161" s="7" t="s">
        <v>1098</v>
      </c>
      <c r="K161" s="7" t="s">
        <v>6</v>
      </c>
    </row>
    <row r="162" spans="2:12" outlineLevel="5">
      <c r="E162" s="7" t="s">
        <v>370</v>
      </c>
      <c r="F162" s="7" t="s">
        <v>1303</v>
      </c>
      <c r="G162" s="7" t="s">
        <v>1304</v>
      </c>
      <c r="H162" s="7" t="s">
        <v>93</v>
      </c>
      <c r="I162" s="7" t="s">
        <v>93</v>
      </c>
      <c r="J162" s="8">
        <f>HYPERLINK("[report.xlsx]alltests!A183:K183","Plan Order Search &gt;&gt;  Rack Plan")</f>
        <v>0</v>
      </c>
      <c r="K162" s="7">
        <v>4313</v>
      </c>
    </row>
    <row r="163" spans="2:12" outlineLevel="5">
      <c r="E163" s="7"/>
      <c r="F163" s="7"/>
      <c r="G163" s="7"/>
      <c r="H163" s="7"/>
      <c r="I163" s="7"/>
      <c r="J163" s="8">
        <f>HYPERLINK("[report.xlsx]alltests!A184:K184","Plan Order Search &gt;&gt;  Rack Plan with Tiff")</f>
        <v>0</v>
      </c>
      <c r="K163" s="7">
        <v>3713</v>
      </c>
    </row>
    <row r="164" spans="2:12" outlineLevel="4">
      <c r="D164" s="6" t="s">
        <v>1305</v>
      </c>
    </row>
    <row r="165" spans="2:12" outlineLevel="5">
      <c r="E165" s="7" t="s">
        <v>1091</v>
      </c>
      <c r="F165" s="7" t="s">
        <v>1306</v>
      </c>
      <c r="G165" s="7" t="s">
        <v>1307</v>
      </c>
      <c r="H165" s="7" t="s">
        <v>1098</v>
      </c>
      <c r="I165" s="7" t="s">
        <v>6</v>
      </c>
    </row>
    <row r="166" spans="2:12" outlineLevel="5">
      <c r="E166" s="7" t="s">
        <v>391</v>
      </c>
      <c r="F166" s="7" t="s">
        <v>1308</v>
      </c>
      <c r="G166" s="7"/>
      <c r="H166" s="8">
        <f>HYPERLINK("[report.xlsx]alltests!A190:K190","Govt Town Search &gt;&gt;  TownName")</f>
        <v>0</v>
      </c>
      <c r="I166" s="7">
        <v>5234</v>
      </c>
    </row>
    <row r="167" spans="2:12" outlineLevel="5">
      <c r="E167" s="7"/>
      <c r="F167" s="7"/>
      <c r="G167" s="7"/>
      <c r="H167" s="8">
        <f>HYPERLINK("[report.xlsx]alltests!A191:K191","Govt Town Search &gt;&gt;  TownName seleted all items of one page")</f>
        <v>0</v>
      </c>
      <c r="I167" s="7">
        <v>3548</v>
      </c>
    </row>
    <row r="168" spans="2:12" outlineLevel="5">
      <c r="E168" s="7"/>
      <c r="F168" s="7"/>
      <c r="G168" s="7"/>
      <c r="H168" s="8">
        <f>HYPERLINK("[report.xlsx]alltests!A192:K192","Govt Town Search &gt;&gt;  TownName delivery all selected")</f>
        <v>0</v>
      </c>
      <c r="I168" s="7">
        <v>11354</v>
      </c>
    </row>
    <row r="169" spans="2:12" outlineLevel="4">
      <c r="D169" s="6" t="s">
        <v>1309</v>
      </c>
    </row>
    <row r="170" spans="2:12" outlineLevel="5">
      <c r="E170" s="7" t="s">
        <v>1091</v>
      </c>
      <c r="F170" s="7" t="s">
        <v>1310</v>
      </c>
      <c r="G170" s="7" t="s">
        <v>1098</v>
      </c>
      <c r="H170" s="7" t="s">
        <v>6</v>
      </c>
    </row>
    <row r="171" spans="2:12" outlineLevel="5">
      <c r="E171" s="7" t="s">
        <v>400</v>
      </c>
      <c r="F171" s="7" t="s">
        <v>1311</v>
      </c>
      <c r="G171" s="8">
        <f>HYPERLINK("[report.xlsx]alltests!A195:K195","City of Adelaide &gt;&gt;  Town Acre Number delivery all selected")</f>
        <v>0</v>
      </c>
      <c r="H171" s="7">
        <v>5352</v>
      </c>
    </row>
    <row r="172" spans="2:12" outlineLevel="2">
      <c r="B172" s="4" t="s">
        <v>1121</v>
      </c>
    </row>
    <row r="173" spans="2:12" outlineLevel="3">
      <c r="C173" s="5" t="s">
        <v>1122</v>
      </c>
    </row>
    <row r="174" spans="2:12" outlineLevel="4">
      <c r="D174" s="6" t="s">
        <v>1312</v>
      </c>
    </row>
    <row r="175" spans="2:12" outlineLevel="5">
      <c r="E175" s="7" t="s">
        <v>1091</v>
      </c>
      <c r="F175" s="7" t="s">
        <v>1126</v>
      </c>
      <c r="G175" s="7" t="s">
        <v>1108</v>
      </c>
      <c r="H175" s="7" t="s">
        <v>1109</v>
      </c>
      <c r="I175" s="7" t="s">
        <v>1301</v>
      </c>
      <c r="J175" s="7" t="s">
        <v>1302</v>
      </c>
      <c r="K175" s="7" t="s">
        <v>1098</v>
      </c>
      <c r="L175" s="7" t="s">
        <v>6</v>
      </c>
    </row>
    <row r="176" spans="2:12" outlineLevel="5">
      <c r="E176" s="7" t="s">
        <v>427</v>
      </c>
      <c r="F176" s="7" t="s">
        <v>1212</v>
      </c>
      <c r="G176" s="7" t="s">
        <v>1281</v>
      </c>
      <c r="H176" s="7" t="s">
        <v>456</v>
      </c>
      <c r="I176" s="7" t="s">
        <v>93</v>
      </c>
      <c r="J176" s="7" t="s">
        <v>93</v>
      </c>
      <c r="K176" s="8">
        <f>HYPERLINK("[report.xlsx]alltests!A202:K202","Title Image Search &gt;&gt;  General")</f>
        <v>0</v>
      </c>
      <c r="L176" s="7">
        <v>3433</v>
      </c>
    </row>
    <row r="177" spans="2:87" outlineLevel="2">
      <c r="B177" s="4" t="s">
        <v>1313</v>
      </c>
    </row>
    <row r="178" spans="2:87" outlineLevel="3">
      <c r="C178" s="5" t="s">
        <v>1314</v>
      </c>
    </row>
    <row r="179" spans="2:87" outlineLevel="4">
      <c r="D179" s="6" t="s">
        <v>1315</v>
      </c>
    </row>
    <row r="180" spans="2:87" outlineLevel="5">
      <c r="E180" s="7" t="s">
        <v>1091</v>
      </c>
      <c r="F180" s="7" t="s">
        <v>1291</v>
      </c>
      <c r="G180" s="7" t="s">
        <v>1292</v>
      </c>
      <c r="H180" s="7" t="s">
        <v>1316</v>
      </c>
      <c r="I180" s="7" t="s">
        <v>1098</v>
      </c>
      <c r="J180" s="7" t="s">
        <v>6</v>
      </c>
    </row>
    <row r="181" spans="2:87" outlineLevel="5">
      <c r="E181" s="7" t="s">
        <v>1317</v>
      </c>
      <c r="F181" s="7" t="s">
        <v>1293</v>
      </c>
      <c r="G181" s="7"/>
      <c r="H181" s="7"/>
      <c r="I181" s="8">
        <f>HYPERLINK("[report.xlsx]alltests!A216:K216","Title for Owner Name Search &gt;&gt;  Surname(John*)")</f>
        <v>0</v>
      </c>
      <c r="J181" s="7">
        <v>35632</v>
      </c>
    </row>
    <row r="182" spans="2:87" outlineLevel="5">
      <c r="E182" s="7"/>
      <c r="F182" s="7"/>
      <c r="G182" s="7"/>
      <c r="H182" s="7"/>
      <c r="I182" s="8">
        <f>HYPERLINK("[report.xlsx]alltests!A217:K217","Title for Owner Name Search &gt;&gt;  Surname(John*) select the first item")</f>
        <v>0</v>
      </c>
      <c r="J182" s="7">
        <v>3936</v>
      </c>
    </row>
    <row r="183" spans="2:87" outlineLevel="4">
      <c r="D183" s="6" t="s">
        <v>1318</v>
      </c>
    </row>
    <row r="184" spans="2:87" outlineLevel="5">
      <c r="E184" s="7" t="s">
        <v>1091</v>
      </c>
      <c r="F184" s="7" t="s">
        <v>1126</v>
      </c>
      <c r="G184" s="7" t="s">
        <v>1276</v>
      </c>
      <c r="H184" s="7" t="s">
        <v>1098</v>
      </c>
      <c r="I184" s="7" t="s">
        <v>6</v>
      </c>
    </row>
    <row r="185" spans="2:87" outlineLevel="5">
      <c r="E185" s="7" t="s">
        <v>478</v>
      </c>
      <c r="F185" s="7" t="s">
        <v>1319</v>
      </c>
      <c r="G185" s="7" t="s">
        <v>1279</v>
      </c>
      <c r="H185" s="8">
        <f>HYPERLINK("[report.xlsx]alltests!A218:K218","Plan detail Search &gt;&gt;  Deposited plan")</f>
        <v>0</v>
      </c>
      <c r="I185" s="7">
        <v>7998</v>
      </c>
    </row>
    <row r="186" spans="2:87" outlineLevel="4">
      <c r="D186" s="6" t="s">
        <v>1320</v>
      </c>
    </row>
    <row r="187" spans="2:87" outlineLevel="5">
      <c r="E187" s="7" t="s">
        <v>1091</v>
      </c>
      <c r="F187" s="7" t="s">
        <v>1321</v>
      </c>
      <c r="G187" s="7" t="s">
        <v>1322</v>
      </c>
      <c r="H187" s="7" t="s">
        <v>1323</v>
      </c>
      <c r="I187" s="7" t="s">
        <v>1324</v>
      </c>
      <c r="J187" s="7" t="s">
        <v>1325</v>
      </c>
      <c r="K187" s="7" t="s">
        <v>1326</v>
      </c>
      <c r="L187" s="7" t="s">
        <v>1327</v>
      </c>
      <c r="M187" s="7" t="s">
        <v>1328</v>
      </c>
      <c r="N187" s="7" t="s">
        <v>1329</v>
      </c>
      <c r="O187" s="7" t="s">
        <v>1330</v>
      </c>
      <c r="P187" s="7" t="s">
        <v>1331</v>
      </c>
      <c r="Q187" s="7" t="s">
        <v>1332</v>
      </c>
      <c r="R187" s="7" t="s">
        <v>1333</v>
      </c>
      <c r="S187" s="7" t="s">
        <v>1334</v>
      </c>
      <c r="T187" s="7" t="s">
        <v>1335</v>
      </c>
      <c r="U187" s="7" t="s">
        <v>1336</v>
      </c>
      <c r="V187" s="7" t="s">
        <v>1337</v>
      </c>
      <c r="W187" s="7" t="s">
        <v>1338</v>
      </c>
      <c r="X187" s="7" t="s">
        <v>1339</v>
      </c>
      <c r="Y187" s="7" t="s">
        <v>1340</v>
      </c>
      <c r="Z187" s="7" t="s">
        <v>1341</v>
      </c>
      <c r="AA187" s="7" t="s">
        <v>1342</v>
      </c>
      <c r="AB187" s="7" t="s">
        <v>1343</v>
      </c>
      <c r="AC187" s="7" t="s">
        <v>1344</v>
      </c>
      <c r="AD187" s="7" t="s">
        <v>1345</v>
      </c>
      <c r="AE187" s="7" t="s">
        <v>1346</v>
      </c>
      <c r="AF187" s="7" t="s">
        <v>1347</v>
      </c>
      <c r="AG187" s="7" t="s">
        <v>1348</v>
      </c>
      <c r="AH187" s="7" t="s">
        <v>1349</v>
      </c>
      <c r="AI187" s="7" t="s">
        <v>1350</v>
      </c>
      <c r="AJ187" s="7" t="s">
        <v>1351</v>
      </c>
      <c r="AK187" s="7" t="s">
        <v>1352</v>
      </c>
      <c r="AL187" s="7" t="s">
        <v>1353</v>
      </c>
      <c r="AM187" s="7" t="s">
        <v>1354</v>
      </c>
      <c r="AN187" s="7" t="s">
        <v>1355</v>
      </c>
      <c r="AO187" s="7" t="s">
        <v>1356</v>
      </c>
      <c r="AP187" s="7" t="s">
        <v>1357</v>
      </c>
      <c r="AQ187" s="7" t="s">
        <v>1358</v>
      </c>
      <c r="AR187" s="7" t="s">
        <v>1359</v>
      </c>
      <c r="AS187" s="7" t="s">
        <v>1360</v>
      </c>
      <c r="AT187" s="7" t="s">
        <v>1361</v>
      </c>
      <c r="AU187" s="7" t="s">
        <v>1362</v>
      </c>
      <c r="AV187" s="7" t="s">
        <v>1363</v>
      </c>
      <c r="AW187" s="7" t="s">
        <v>1364</v>
      </c>
      <c r="AX187" s="7" t="s">
        <v>1365</v>
      </c>
      <c r="AY187" s="7" t="s">
        <v>1366</v>
      </c>
      <c r="AZ187" s="7" t="s">
        <v>1367</v>
      </c>
      <c r="BA187" s="7" t="s">
        <v>1368</v>
      </c>
      <c r="BB187" s="7" t="s">
        <v>1369</v>
      </c>
      <c r="BC187" s="7" t="s">
        <v>1370</v>
      </c>
      <c r="BD187" s="7" t="s">
        <v>1371</v>
      </c>
      <c r="BE187" s="7" t="s">
        <v>1372</v>
      </c>
      <c r="BF187" s="7" t="s">
        <v>1373</v>
      </c>
      <c r="BG187" s="7" t="s">
        <v>1374</v>
      </c>
      <c r="BH187" s="7" t="s">
        <v>1375</v>
      </c>
      <c r="BI187" s="7" t="s">
        <v>1376</v>
      </c>
      <c r="BJ187" s="7" t="s">
        <v>1377</v>
      </c>
      <c r="BK187" s="7" t="s">
        <v>1378</v>
      </c>
      <c r="BL187" s="7" t="s">
        <v>1379</v>
      </c>
      <c r="BM187" s="7" t="s">
        <v>1380</v>
      </c>
      <c r="BN187" s="7" t="s">
        <v>1381</v>
      </c>
      <c r="BO187" s="7" t="s">
        <v>1382</v>
      </c>
      <c r="BP187" s="7" t="s">
        <v>1383</v>
      </c>
      <c r="BQ187" s="7" t="s">
        <v>1384</v>
      </c>
      <c r="BR187" s="7" t="s">
        <v>1385</v>
      </c>
      <c r="BS187" s="7" t="s">
        <v>1386</v>
      </c>
      <c r="BT187" s="7" t="s">
        <v>1387</v>
      </c>
      <c r="BU187" s="7" t="s">
        <v>1388</v>
      </c>
      <c r="BV187" s="7" t="s">
        <v>1389</v>
      </c>
      <c r="BW187" s="7" t="s">
        <v>1390</v>
      </c>
      <c r="BX187" s="7" t="s">
        <v>1391</v>
      </c>
      <c r="BY187" s="7" t="s">
        <v>1392</v>
      </c>
      <c r="BZ187" s="7" t="s">
        <v>1393</v>
      </c>
      <c r="CA187" s="7" t="s">
        <v>1394</v>
      </c>
      <c r="CB187" s="7" t="s">
        <v>1395</v>
      </c>
      <c r="CC187" s="7" t="s">
        <v>1396</v>
      </c>
      <c r="CD187" s="7" t="s">
        <v>1397</v>
      </c>
      <c r="CE187" s="7" t="s">
        <v>1398</v>
      </c>
      <c r="CF187" s="7" t="s">
        <v>1399</v>
      </c>
      <c r="CG187" s="7" t="s">
        <v>1400</v>
      </c>
      <c r="CH187" s="7" t="s">
        <v>1098</v>
      </c>
      <c r="CI187" s="7" t="s">
        <v>6</v>
      </c>
    </row>
    <row r="188" spans="2:87" outlineLevel="5">
      <c r="E188" s="7" t="s">
        <v>481</v>
      </c>
      <c r="F188" s="7" t="s">
        <v>1212</v>
      </c>
      <c r="G188" s="7" t="s">
        <v>1281</v>
      </c>
      <c r="H188" s="7" t="s">
        <v>1401</v>
      </c>
      <c r="I188" s="7"/>
      <c r="J188" s="7" t="s">
        <v>1212</v>
      </c>
      <c r="K188" s="7" t="s">
        <v>1281</v>
      </c>
      <c r="L188" s="7" t="s">
        <v>1402</v>
      </c>
      <c r="M188" s="7"/>
      <c r="N188" s="7" t="s">
        <v>1212</v>
      </c>
      <c r="O188" s="7" t="s">
        <v>1281</v>
      </c>
      <c r="P188" s="7" t="s">
        <v>1403</v>
      </c>
      <c r="Q188" s="7"/>
      <c r="R188" s="7" t="s">
        <v>1212</v>
      </c>
      <c r="S188" s="7" t="s">
        <v>1281</v>
      </c>
      <c r="T188" s="7" t="s">
        <v>1404</v>
      </c>
      <c r="U188" s="7"/>
      <c r="V188" s="7" t="s">
        <v>1212</v>
      </c>
      <c r="W188" s="7" t="s">
        <v>1281</v>
      </c>
      <c r="X188" s="7" t="s">
        <v>1405</v>
      </c>
      <c r="Y188" s="7"/>
      <c r="Z188" s="7" t="s">
        <v>1212</v>
      </c>
      <c r="AA188" s="7" t="s">
        <v>1281</v>
      </c>
      <c r="AB188" s="7" t="s">
        <v>1406</v>
      </c>
      <c r="AC188" s="7"/>
      <c r="AD188" s="7" t="s">
        <v>1212</v>
      </c>
      <c r="AE188" s="7" t="s">
        <v>1281</v>
      </c>
      <c r="AF188" s="7" t="s">
        <v>1407</v>
      </c>
      <c r="AG188" s="7"/>
      <c r="AH188" s="7" t="s">
        <v>1212</v>
      </c>
      <c r="AI188" s="7" t="s">
        <v>1281</v>
      </c>
      <c r="AJ188" s="7" t="s">
        <v>1408</v>
      </c>
      <c r="AK188" s="7"/>
      <c r="AL188" s="7" t="s">
        <v>1212</v>
      </c>
      <c r="AM188" s="7" t="s">
        <v>1281</v>
      </c>
      <c r="AN188" s="7" t="s">
        <v>1409</v>
      </c>
      <c r="AO188" s="7"/>
      <c r="AP188" s="7" t="s">
        <v>1212</v>
      </c>
      <c r="AQ188" s="7" t="s">
        <v>1281</v>
      </c>
      <c r="AR188" s="7" t="s">
        <v>1410</v>
      </c>
      <c r="AS188" s="7"/>
      <c r="AT188" s="7" t="s">
        <v>1212</v>
      </c>
      <c r="AU188" s="7" t="s">
        <v>1281</v>
      </c>
      <c r="AV188" s="7" t="s">
        <v>1411</v>
      </c>
      <c r="AW188" s="7"/>
      <c r="AX188" s="7" t="s">
        <v>1212</v>
      </c>
      <c r="AY188" s="7" t="s">
        <v>1281</v>
      </c>
      <c r="AZ188" s="7" t="s">
        <v>1412</v>
      </c>
      <c r="BA188" s="7"/>
      <c r="BB188" s="7" t="s">
        <v>1212</v>
      </c>
      <c r="BC188" s="7" t="s">
        <v>1281</v>
      </c>
      <c r="BD188" s="7" t="s">
        <v>1413</v>
      </c>
      <c r="BE188" s="7"/>
      <c r="BF188" s="7" t="s">
        <v>1212</v>
      </c>
      <c r="BG188" s="7" t="s">
        <v>1281</v>
      </c>
      <c r="BH188" s="7" t="s">
        <v>1414</v>
      </c>
      <c r="BI188" s="7"/>
      <c r="BJ188" s="7" t="s">
        <v>1212</v>
      </c>
      <c r="BK188" s="7" t="s">
        <v>1281</v>
      </c>
      <c r="BL188" s="7" t="s">
        <v>1415</v>
      </c>
      <c r="BM188" s="7"/>
      <c r="BN188" s="7" t="s">
        <v>1212</v>
      </c>
      <c r="BO188" s="7" t="s">
        <v>1281</v>
      </c>
      <c r="BP188" s="7" t="s">
        <v>1416</v>
      </c>
      <c r="BQ188" s="7"/>
      <c r="BR188" s="7" t="s">
        <v>1212</v>
      </c>
      <c r="BS188" s="7" t="s">
        <v>1281</v>
      </c>
      <c r="BT188" s="7" t="s">
        <v>1417</v>
      </c>
      <c r="BU188" s="7"/>
      <c r="BV188" s="7" t="s">
        <v>1212</v>
      </c>
      <c r="BW188" s="7" t="s">
        <v>1281</v>
      </c>
      <c r="BX188" s="7" t="s">
        <v>1418</v>
      </c>
      <c r="BY188" s="7"/>
      <c r="BZ188" s="7" t="s">
        <v>1212</v>
      </c>
      <c r="CA188" s="7" t="s">
        <v>1281</v>
      </c>
      <c r="CB188" s="7" t="s">
        <v>1419</v>
      </c>
      <c r="CC188" s="7"/>
      <c r="CD188" s="7" t="s">
        <v>1212</v>
      </c>
      <c r="CE188" s="7" t="s">
        <v>1281</v>
      </c>
      <c r="CF188" s="7" t="s">
        <v>1420</v>
      </c>
      <c r="CG188" s="7"/>
      <c r="CH188" s="8">
        <f>HYPERLINK("[report.xlsx]alltests!A219:K219","Bulk Check Search &gt;&gt;  CT 5788")</f>
        <v>0</v>
      </c>
      <c r="CI188" s="7">
        <v>42612</v>
      </c>
    </row>
    <row r="189" spans="2:87" outlineLevel="5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8">
        <f>HYPERLINK("[report.xlsx]alltests!A220:K220","Bulk Check Search &gt;&gt;  CT 5788 get all products")</f>
        <v>0</v>
      </c>
      <c r="CI189" s="7">
        <v>42726</v>
      </c>
    </row>
    <row r="190" spans="2:87" outlineLevel="5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8">
        <f>HYPERLINK("[report.xlsx]alltests!A221:K221","Bulk Check Search &gt;&gt;  CT 5788 get all products as ZIP")</f>
        <v>0</v>
      </c>
      <c r="CI190" s="7">
        <v>22347</v>
      </c>
    </row>
    <row r="191" spans="2:87" outlineLevel="4">
      <c r="D191" s="6" t="s">
        <v>1421</v>
      </c>
    </row>
    <row r="192" spans="2:87" outlineLevel="5">
      <c r="E192" s="7" t="s">
        <v>1091</v>
      </c>
      <c r="F192" s="7" t="s">
        <v>1321</v>
      </c>
      <c r="G192" s="7" t="s">
        <v>1322</v>
      </c>
      <c r="H192" s="7" t="s">
        <v>1323</v>
      </c>
      <c r="I192" s="7" t="s">
        <v>1324</v>
      </c>
      <c r="J192" s="7" t="s">
        <v>1325</v>
      </c>
      <c r="K192" s="7" t="s">
        <v>1326</v>
      </c>
      <c r="L192" s="7" t="s">
        <v>1327</v>
      </c>
      <c r="M192" s="7" t="s">
        <v>1328</v>
      </c>
      <c r="N192" s="7" t="s">
        <v>1329</v>
      </c>
      <c r="O192" s="7" t="s">
        <v>1330</v>
      </c>
      <c r="P192" s="7" t="s">
        <v>1331</v>
      </c>
      <c r="Q192" s="7" t="s">
        <v>1332</v>
      </c>
      <c r="R192" s="7" t="s">
        <v>1333</v>
      </c>
      <c r="S192" s="7" t="s">
        <v>1334</v>
      </c>
      <c r="T192" s="7" t="s">
        <v>1335</v>
      </c>
      <c r="U192" s="7" t="s">
        <v>1336</v>
      </c>
      <c r="V192" s="7" t="s">
        <v>1337</v>
      </c>
      <c r="W192" s="7" t="s">
        <v>1338</v>
      </c>
      <c r="X192" s="7" t="s">
        <v>1339</v>
      </c>
      <c r="Y192" s="7" t="s">
        <v>1340</v>
      </c>
      <c r="Z192" s="7" t="s">
        <v>1341</v>
      </c>
      <c r="AA192" s="7" t="s">
        <v>1342</v>
      </c>
      <c r="AB192" s="7" t="s">
        <v>1343</v>
      </c>
      <c r="AC192" s="7" t="s">
        <v>1344</v>
      </c>
      <c r="AD192" s="7" t="s">
        <v>1345</v>
      </c>
      <c r="AE192" s="7" t="s">
        <v>1346</v>
      </c>
      <c r="AF192" s="7" t="s">
        <v>1347</v>
      </c>
      <c r="AG192" s="7" t="s">
        <v>1348</v>
      </c>
      <c r="AH192" s="7" t="s">
        <v>1349</v>
      </c>
      <c r="AI192" s="7" t="s">
        <v>1350</v>
      </c>
      <c r="AJ192" s="7" t="s">
        <v>1351</v>
      </c>
      <c r="AK192" s="7" t="s">
        <v>1352</v>
      </c>
      <c r="AL192" s="7" t="s">
        <v>1353</v>
      </c>
      <c r="AM192" s="7" t="s">
        <v>1354</v>
      </c>
      <c r="AN192" s="7" t="s">
        <v>1355</v>
      </c>
      <c r="AO192" s="7" t="s">
        <v>1356</v>
      </c>
      <c r="AP192" s="7" t="s">
        <v>1357</v>
      </c>
      <c r="AQ192" s="7" t="s">
        <v>1358</v>
      </c>
      <c r="AR192" s="7" t="s">
        <v>1359</v>
      </c>
      <c r="AS192" s="7" t="s">
        <v>1360</v>
      </c>
      <c r="AT192" s="7" t="s">
        <v>1361</v>
      </c>
      <c r="AU192" s="7" t="s">
        <v>1362</v>
      </c>
      <c r="AV192" s="7" t="s">
        <v>1363</v>
      </c>
      <c r="AW192" s="7" t="s">
        <v>1364</v>
      </c>
      <c r="AX192" s="7" t="s">
        <v>1365</v>
      </c>
      <c r="AY192" s="7" t="s">
        <v>1366</v>
      </c>
      <c r="AZ192" s="7" t="s">
        <v>1367</v>
      </c>
      <c r="BA192" s="7" t="s">
        <v>1368</v>
      </c>
      <c r="BB192" s="7" t="s">
        <v>1369</v>
      </c>
      <c r="BC192" s="7" t="s">
        <v>1370</v>
      </c>
      <c r="BD192" s="7" t="s">
        <v>1371</v>
      </c>
      <c r="BE192" s="7" t="s">
        <v>1372</v>
      </c>
      <c r="BF192" s="7" t="s">
        <v>1373</v>
      </c>
      <c r="BG192" s="7" t="s">
        <v>1374</v>
      </c>
      <c r="BH192" s="7" t="s">
        <v>1375</v>
      </c>
      <c r="BI192" s="7" t="s">
        <v>1376</v>
      </c>
      <c r="BJ192" s="7" t="s">
        <v>1377</v>
      </c>
      <c r="BK192" s="7" t="s">
        <v>1378</v>
      </c>
      <c r="BL192" s="7" t="s">
        <v>1379</v>
      </c>
      <c r="BM192" s="7" t="s">
        <v>1380</v>
      </c>
      <c r="BN192" s="7" t="s">
        <v>1381</v>
      </c>
      <c r="BO192" s="7" t="s">
        <v>1382</v>
      </c>
      <c r="BP192" s="7" t="s">
        <v>1383</v>
      </c>
      <c r="BQ192" s="7" t="s">
        <v>1384</v>
      </c>
      <c r="BR192" s="7" t="s">
        <v>1385</v>
      </c>
      <c r="BS192" s="7" t="s">
        <v>1386</v>
      </c>
      <c r="BT192" s="7" t="s">
        <v>1387</v>
      </c>
      <c r="BU192" s="7" t="s">
        <v>1388</v>
      </c>
      <c r="BV192" s="7" t="s">
        <v>1389</v>
      </c>
      <c r="BW192" s="7" t="s">
        <v>1390</v>
      </c>
      <c r="BX192" s="7" t="s">
        <v>1391</v>
      </c>
      <c r="BY192" s="7" t="s">
        <v>1392</v>
      </c>
      <c r="BZ192" s="7" t="s">
        <v>1393</v>
      </c>
      <c r="CA192" s="7" t="s">
        <v>1394</v>
      </c>
      <c r="CB192" s="7" t="s">
        <v>1395</v>
      </c>
      <c r="CC192" s="7" t="s">
        <v>1396</v>
      </c>
      <c r="CD192" s="7" t="s">
        <v>1397</v>
      </c>
      <c r="CE192" s="7" t="s">
        <v>1398</v>
      </c>
      <c r="CF192" s="7" t="s">
        <v>1399</v>
      </c>
      <c r="CG192" s="7" t="s">
        <v>1400</v>
      </c>
      <c r="CH192" s="7" t="s">
        <v>1098</v>
      </c>
      <c r="CI192" s="7" t="s">
        <v>6</v>
      </c>
    </row>
    <row r="193" spans="2:87" outlineLevel="5">
      <c r="E193" s="7" t="s">
        <v>490</v>
      </c>
      <c r="F193" s="7" t="s">
        <v>1212</v>
      </c>
      <c r="G193" s="7" t="s">
        <v>1281</v>
      </c>
      <c r="H193" s="7" t="s">
        <v>1401</v>
      </c>
      <c r="I193" s="7"/>
      <c r="J193" s="7" t="s">
        <v>1212</v>
      </c>
      <c r="K193" s="7" t="s">
        <v>1281</v>
      </c>
      <c r="L193" s="7" t="s">
        <v>1402</v>
      </c>
      <c r="M193" s="7"/>
      <c r="N193" s="7" t="s">
        <v>1212</v>
      </c>
      <c r="O193" s="7" t="s">
        <v>1281</v>
      </c>
      <c r="P193" s="7" t="s">
        <v>1403</v>
      </c>
      <c r="Q193" s="7"/>
      <c r="R193" s="7" t="s">
        <v>1212</v>
      </c>
      <c r="S193" s="7" t="s">
        <v>1281</v>
      </c>
      <c r="T193" s="7" t="s">
        <v>1404</v>
      </c>
      <c r="U193" s="7"/>
      <c r="V193" s="7" t="s">
        <v>1212</v>
      </c>
      <c r="W193" s="7" t="s">
        <v>1281</v>
      </c>
      <c r="X193" s="7" t="s">
        <v>1405</v>
      </c>
      <c r="Y193" s="7"/>
      <c r="Z193" s="7" t="s">
        <v>1212</v>
      </c>
      <c r="AA193" s="7" t="s">
        <v>1281</v>
      </c>
      <c r="AB193" s="7" t="s">
        <v>1406</v>
      </c>
      <c r="AC193" s="7"/>
      <c r="AD193" s="7" t="s">
        <v>1212</v>
      </c>
      <c r="AE193" s="7" t="s">
        <v>1281</v>
      </c>
      <c r="AF193" s="7" t="s">
        <v>1407</v>
      </c>
      <c r="AG193" s="7"/>
      <c r="AH193" s="7" t="s">
        <v>1212</v>
      </c>
      <c r="AI193" s="7" t="s">
        <v>1281</v>
      </c>
      <c r="AJ193" s="7" t="s">
        <v>1408</v>
      </c>
      <c r="AK193" s="7"/>
      <c r="AL193" s="7" t="s">
        <v>1212</v>
      </c>
      <c r="AM193" s="7" t="s">
        <v>1281</v>
      </c>
      <c r="AN193" s="7" t="s">
        <v>1409</v>
      </c>
      <c r="AO193" s="7"/>
      <c r="AP193" s="7" t="s">
        <v>1212</v>
      </c>
      <c r="AQ193" s="7" t="s">
        <v>1281</v>
      </c>
      <c r="AR193" s="7" t="s">
        <v>1410</v>
      </c>
      <c r="AS193" s="7"/>
      <c r="AT193" s="7" t="s">
        <v>1212</v>
      </c>
      <c r="AU193" s="7" t="s">
        <v>1281</v>
      </c>
      <c r="AV193" s="7" t="s">
        <v>1422</v>
      </c>
      <c r="AW193" s="7"/>
      <c r="AX193" s="7" t="s">
        <v>1212</v>
      </c>
      <c r="AY193" s="7" t="s">
        <v>1281</v>
      </c>
      <c r="AZ193" s="7" t="s">
        <v>1412</v>
      </c>
      <c r="BA193" s="7"/>
      <c r="BB193" s="7" t="s">
        <v>1212</v>
      </c>
      <c r="BC193" s="7" t="s">
        <v>1281</v>
      </c>
      <c r="BD193" s="7" t="s">
        <v>1413</v>
      </c>
      <c r="BE193" s="7"/>
      <c r="BF193" s="7" t="s">
        <v>1212</v>
      </c>
      <c r="BG193" s="7" t="s">
        <v>1281</v>
      </c>
      <c r="BH193" s="7" t="s">
        <v>1414</v>
      </c>
      <c r="BI193" s="7"/>
      <c r="BJ193" s="7" t="s">
        <v>1212</v>
      </c>
      <c r="BK193" s="7" t="s">
        <v>1281</v>
      </c>
      <c r="BL193" s="7" t="s">
        <v>1415</v>
      </c>
      <c r="BM193" s="7"/>
      <c r="BN193" s="7" t="s">
        <v>1212</v>
      </c>
      <c r="BO193" s="7" t="s">
        <v>1281</v>
      </c>
      <c r="BP193" s="7" t="s">
        <v>1416</v>
      </c>
      <c r="BQ193" s="7"/>
      <c r="BR193" s="7" t="s">
        <v>1212</v>
      </c>
      <c r="BS193" s="7" t="s">
        <v>1281</v>
      </c>
      <c r="BT193" s="7" t="s">
        <v>1417</v>
      </c>
      <c r="BU193" s="7"/>
      <c r="BV193" s="7" t="s">
        <v>1212</v>
      </c>
      <c r="BW193" s="7" t="s">
        <v>1281</v>
      </c>
      <c r="BX193" s="7" t="s">
        <v>1418</v>
      </c>
      <c r="BY193" s="7"/>
      <c r="BZ193" s="7" t="s">
        <v>1212</v>
      </c>
      <c r="CA193" s="7" t="s">
        <v>1281</v>
      </c>
      <c r="CB193" s="7" t="s">
        <v>1419</v>
      </c>
      <c r="CC193" s="7"/>
      <c r="CD193" s="7" t="s">
        <v>1212</v>
      </c>
      <c r="CE193" s="7" t="s">
        <v>1281</v>
      </c>
      <c r="CF193" s="7" t="s">
        <v>1420</v>
      </c>
      <c r="CG193" s="7"/>
      <c r="CH193" s="8">
        <f>HYPERLINK("[report.xlsx]alltests!A222:K222","Bulk Register Search &gt;&gt; CT 5788")</f>
        <v>0</v>
      </c>
      <c r="CI193" s="7">
        <v>53904</v>
      </c>
    </row>
    <row r="194" spans="2:87" outlineLevel="5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8">
        <f>HYPERLINK("[report.xlsx]alltests!A223:K223","Bulk Register Search &gt;&gt; CT 5788 get all products as ZIP")</f>
        <v>0</v>
      </c>
      <c r="CI194" s="7">
        <v>83618</v>
      </c>
    </row>
    <row r="195" spans="2:87" outlineLevel="2">
      <c r="B195" s="4" t="s">
        <v>1131</v>
      </c>
    </row>
    <row r="196" spans="2:87" outlineLevel="3">
      <c r="C196" s="5" t="s">
        <v>1132</v>
      </c>
    </row>
    <row r="197" spans="2:87" outlineLevel="4">
      <c r="D197" s="6" t="s">
        <v>1224</v>
      </c>
    </row>
    <row r="198" spans="2:87" outlineLevel="5">
      <c r="E198" s="7" t="s">
        <v>1091</v>
      </c>
      <c r="F198" s="7" t="s">
        <v>1423</v>
      </c>
      <c r="G198" s="7" t="s">
        <v>1098</v>
      </c>
      <c r="H198" s="7" t="s">
        <v>6</v>
      </c>
    </row>
    <row r="199" spans="2:87" outlineLevel="5">
      <c r="E199" s="7" t="s">
        <v>499</v>
      </c>
      <c r="F199" s="7" t="s">
        <v>1424</v>
      </c>
      <c r="G199" s="8">
        <f>HYPERLINK("[report.xlsx]alltests!A225:K225","Delivery Reference Search &gt;&gt; Reference")</f>
        <v>0</v>
      </c>
      <c r="H199" s="7">
        <v>3245</v>
      </c>
    </row>
    <row r="200" spans="2:87" outlineLevel="4">
      <c r="D200" s="6" t="s">
        <v>1425</v>
      </c>
    </row>
    <row r="201" spans="2:87" outlineLevel="5">
      <c r="E201" s="7" t="s">
        <v>1091</v>
      </c>
      <c r="F201" s="7" t="s">
        <v>1134</v>
      </c>
      <c r="G201" s="7" t="s">
        <v>1426</v>
      </c>
      <c r="H201" s="7" t="s">
        <v>1098</v>
      </c>
      <c r="I201" s="7" t="s">
        <v>6</v>
      </c>
    </row>
    <row r="202" spans="2:87" outlineLevel="5">
      <c r="E202" s="7" t="s">
        <v>502</v>
      </c>
      <c r="F202" s="7" t="s">
        <v>1427</v>
      </c>
      <c r="G202" s="7" t="s">
        <v>93</v>
      </c>
      <c r="H202" s="8">
        <f>HYPERLINK("[report.xlsx]alltests!A226:K226","Dealing Location Search &gt;&gt; DealingNo(11943631)")</f>
        <v>0</v>
      </c>
      <c r="I202" s="7">
        <v>21515</v>
      </c>
    </row>
    <row r="203" spans="2:87" outlineLevel="4">
      <c r="D203" s="6" t="s">
        <v>1428</v>
      </c>
    </row>
    <row r="204" spans="2:87" outlineLevel="5">
      <c r="E204" s="7" t="s">
        <v>1091</v>
      </c>
      <c r="F204" s="7" t="s">
        <v>1275</v>
      </c>
      <c r="G204" s="7" t="s">
        <v>1276</v>
      </c>
      <c r="H204" s="7" t="s">
        <v>1429</v>
      </c>
      <c r="I204" s="7" t="s">
        <v>1098</v>
      </c>
      <c r="J204" s="7" t="s">
        <v>6</v>
      </c>
    </row>
    <row r="205" spans="2:87" outlineLevel="5">
      <c r="E205" s="7" t="s">
        <v>505</v>
      </c>
      <c r="F205" s="7" t="s">
        <v>1319</v>
      </c>
      <c r="G205" s="7" t="s">
        <v>1430</v>
      </c>
      <c r="H205" s="7" t="s">
        <v>14</v>
      </c>
      <c r="I205" s="8">
        <f>HYPERLINK("[report.xlsx]alltests!A228:K228","Plan location Search &gt;&gt; Deposited Plan(93189) select the first item")</f>
        <v>0</v>
      </c>
      <c r="J205" s="7">
        <v>18485</v>
      </c>
    </row>
    <row r="206" spans="2:87" outlineLevel="4">
      <c r="D206" s="6" t="s">
        <v>1133</v>
      </c>
    </row>
    <row r="207" spans="2:87" outlineLevel="5">
      <c r="E207" s="7" t="s">
        <v>1091</v>
      </c>
      <c r="F207" s="7" t="s">
        <v>1134</v>
      </c>
      <c r="G207" s="7" t="s">
        <v>1135</v>
      </c>
      <c r="H207" s="7" t="s">
        <v>1136</v>
      </c>
      <c r="I207" s="7" t="s">
        <v>1137</v>
      </c>
      <c r="J207" s="7" t="s">
        <v>1138</v>
      </c>
      <c r="K207" s="7" t="s">
        <v>1098</v>
      </c>
      <c r="L207" s="7" t="s">
        <v>6</v>
      </c>
    </row>
    <row r="208" spans="2:87" outlineLevel="5">
      <c r="E208" s="7" t="s">
        <v>514</v>
      </c>
      <c r="F208" s="7" t="s">
        <v>1139</v>
      </c>
      <c r="G208" s="7" t="s">
        <v>1140</v>
      </c>
      <c r="H208" s="7" t="s">
        <v>1141</v>
      </c>
      <c r="I208" s="7" t="s">
        <v>1142</v>
      </c>
      <c r="J208" s="7" t="s">
        <v>1143</v>
      </c>
      <c r="K208" s="8">
        <f>HYPERLINK("[report.xlsx]alltests!A230:K230","Dealing Microfilm Search &gt;&gt;  dealing(12135723)")</f>
        <v>0</v>
      </c>
      <c r="L208" s="7">
        <v>10253</v>
      </c>
    </row>
    <row r="209" spans="1:13" outlineLevel="1">
      <c r="A209" s="3" t="s">
        <v>1151</v>
      </c>
    </row>
    <row r="210" spans="1:13" outlineLevel="2">
      <c r="B210" s="4" t="s">
        <v>1152</v>
      </c>
    </row>
    <row r="211" spans="1:13" outlineLevel="3">
      <c r="C211" s="5" t="s">
        <v>1153</v>
      </c>
    </row>
    <row r="212" spans="1:13" outlineLevel="4">
      <c r="D212" s="6" t="s">
        <v>1154</v>
      </c>
    </row>
    <row r="213" spans="1:13" outlineLevel="5">
      <c r="E213" s="7" t="s">
        <v>1091</v>
      </c>
      <c r="F213" s="7" t="s">
        <v>1155</v>
      </c>
      <c r="G213" s="7" t="s">
        <v>1156</v>
      </c>
      <c r="H213" s="7" t="s">
        <v>1157</v>
      </c>
      <c r="I213" s="7" t="s">
        <v>1158</v>
      </c>
      <c r="J213" s="7" t="s">
        <v>1098</v>
      </c>
      <c r="K213" s="7" t="s">
        <v>6</v>
      </c>
    </row>
    <row r="214" spans="1:13" outlineLevel="5">
      <c r="E214" s="7" t="s">
        <v>544</v>
      </c>
      <c r="F214" s="7" t="s">
        <v>1431</v>
      </c>
      <c r="G214" s="7"/>
      <c r="H214" s="7"/>
      <c r="I214" s="7" t="s">
        <v>1159</v>
      </c>
      <c r="J214" s="8">
        <f>HYPERLINK("[report.xlsx]alltests!A240:K240","Valuation Record Search &gt;&gt; Specific one(1506002913)")</f>
        <v>0</v>
      </c>
      <c r="K214" s="7">
        <v>35907</v>
      </c>
    </row>
    <row r="215" spans="1:13" outlineLevel="5">
      <c r="E215" s="7"/>
      <c r="F215" s="7"/>
      <c r="G215" s="7"/>
      <c r="H215" s="7"/>
      <c r="I215" s="7"/>
      <c r="J215" s="8">
        <f>HYPERLINK("[report.xlsx]alltests!A241:K241","Valuation Record Search &gt;&gt; Specific one(1506002913) select the first valuation")</f>
        <v>0</v>
      </c>
      <c r="K215" s="7">
        <v>9185</v>
      </c>
    </row>
    <row r="216" spans="1:13" outlineLevel="4">
      <c r="D216" s="6" t="s">
        <v>1161</v>
      </c>
    </row>
    <row r="217" spans="1:13" outlineLevel="5">
      <c r="E217" s="7" t="s">
        <v>1091</v>
      </c>
      <c r="F217" s="7" t="s">
        <v>1092</v>
      </c>
      <c r="G217" s="7" t="s">
        <v>1093</v>
      </c>
      <c r="H217" s="7" t="s">
        <v>1094</v>
      </c>
      <c r="I217" s="7" t="s">
        <v>1095</v>
      </c>
      <c r="J217" s="7" t="s">
        <v>1162</v>
      </c>
      <c r="K217" s="7" t="s">
        <v>1097</v>
      </c>
      <c r="L217" s="7" t="s">
        <v>1098</v>
      </c>
      <c r="M217" s="7" t="s">
        <v>6</v>
      </c>
    </row>
    <row r="218" spans="1:13" outlineLevel="5">
      <c r="E218" s="7" t="s">
        <v>558</v>
      </c>
      <c r="F218" s="7"/>
      <c r="G218" s="7"/>
      <c r="H218" s="7"/>
      <c r="I218" s="7"/>
      <c r="J218" s="7"/>
      <c r="K218" s="7" t="s">
        <v>1432</v>
      </c>
      <c r="L218" s="8">
        <f>HYPERLINK("[report.xlsx]alltests!A245:K245","Valuation Address Search &gt;&gt; one suburb(ADELAIDE)")</f>
        <v>0</v>
      </c>
      <c r="M218" s="7">
        <v>25431</v>
      </c>
    </row>
    <row r="219" spans="1:13" outlineLevel="5">
      <c r="E219" s="7"/>
      <c r="F219" s="7"/>
      <c r="G219" s="7"/>
      <c r="H219" s="7"/>
      <c r="I219" s="7"/>
      <c r="J219" s="7"/>
      <c r="K219" s="7"/>
      <c r="L219" s="8">
        <f>HYPERLINK("[report.xlsx]alltests!A246:K246","Valuation Address Search &gt;&gt; one suburb(ADELAIDE) select the first valuation")</f>
        <v>0</v>
      </c>
      <c r="M219" s="7">
        <v>23169</v>
      </c>
    </row>
    <row r="220" spans="1:13" outlineLevel="4">
      <c r="D220" s="6" t="s">
        <v>1433</v>
      </c>
    </row>
    <row r="221" spans="1:13" outlineLevel="5">
      <c r="E221" s="7" t="s">
        <v>1091</v>
      </c>
      <c r="F221" s="7" t="s">
        <v>1275</v>
      </c>
      <c r="G221" s="7" t="s">
        <v>1276</v>
      </c>
      <c r="H221" s="7" t="s">
        <v>1277</v>
      </c>
      <c r="I221" s="7" t="s">
        <v>1278</v>
      </c>
      <c r="J221" s="7" t="s">
        <v>1098</v>
      </c>
      <c r="K221" s="7" t="s">
        <v>6</v>
      </c>
    </row>
    <row r="222" spans="1:13" outlineLevel="5">
      <c r="E222" s="7" t="s">
        <v>567</v>
      </c>
      <c r="F222" s="7"/>
      <c r="G222" s="7" t="s">
        <v>1279</v>
      </c>
      <c r="H222" s="7"/>
      <c r="I222" s="7"/>
      <c r="J222" s="8">
        <f>HYPERLINK("[report.xlsx]alltests!A248:K248","Valuation Plan Search &gt;&gt; only with plan no(12345)")</f>
        <v>0</v>
      </c>
      <c r="K222" s="7">
        <v>4008</v>
      </c>
    </row>
    <row r="223" spans="1:13" outlineLevel="5">
      <c r="E223" s="7"/>
      <c r="F223" s="7"/>
      <c r="G223" s="7"/>
      <c r="H223" s="7"/>
      <c r="I223" s="7"/>
      <c r="J223" s="8">
        <f>HYPERLINK("[report.xlsx]alltests!A249:K249","Valuation Plan Search &gt;&gt; only with plan no(12345) select the first valuation")</f>
        <v>0</v>
      </c>
      <c r="K223" s="7">
        <v>5940</v>
      </c>
    </row>
    <row r="224" spans="1:13" outlineLevel="4">
      <c r="D224" s="6" t="s">
        <v>1434</v>
      </c>
    </row>
    <row r="225" spans="2:35" outlineLevel="5">
      <c r="E225" s="7" t="s">
        <v>1091</v>
      </c>
      <c r="F225" s="7" t="s">
        <v>1107</v>
      </c>
      <c r="G225" s="7" t="s">
        <v>1108</v>
      </c>
      <c r="H225" s="7" t="s">
        <v>1109</v>
      </c>
      <c r="I225" s="7" t="s">
        <v>1098</v>
      </c>
      <c r="J225" s="7" t="s">
        <v>6</v>
      </c>
    </row>
    <row r="226" spans="2:35" outlineLevel="5">
      <c r="E226" s="7" t="s">
        <v>573</v>
      </c>
      <c r="F226" s="7" t="s">
        <v>1212</v>
      </c>
      <c r="G226" s="7" t="s">
        <v>1281</v>
      </c>
      <c r="H226" s="7" t="s">
        <v>456</v>
      </c>
      <c r="I226" s="8">
        <f>HYPERLINK("[report.xlsx]alltests!A250:K250","Valuation Title Search &gt;&gt; title(5788-500)")</f>
        <v>0</v>
      </c>
      <c r="J226" s="7">
        <v>10175</v>
      </c>
    </row>
    <row r="227" spans="2:35" outlineLevel="4">
      <c r="D227" s="6" t="s">
        <v>1435</v>
      </c>
    </row>
    <row r="228" spans="2:35" outlineLevel="5">
      <c r="E228" s="7" t="s">
        <v>1091</v>
      </c>
      <c r="F228" s="7" t="s">
        <v>1162</v>
      </c>
      <c r="G228" s="7" t="s">
        <v>1097</v>
      </c>
      <c r="H228" s="7" t="s">
        <v>1436</v>
      </c>
      <c r="I228" s="7" t="s">
        <v>1437</v>
      </c>
      <c r="J228" s="7" t="s">
        <v>1438</v>
      </c>
      <c r="K228" s="7" t="s">
        <v>1439</v>
      </c>
      <c r="L228" s="7" t="s">
        <v>1440</v>
      </c>
      <c r="M228" s="7" t="s">
        <v>1441</v>
      </c>
      <c r="N228" s="7" t="s">
        <v>1442</v>
      </c>
      <c r="O228" s="7" t="s">
        <v>1443</v>
      </c>
      <c r="P228" s="7" t="s">
        <v>1444</v>
      </c>
      <c r="Q228" s="7" t="s">
        <v>1445</v>
      </c>
      <c r="R228" s="7" t="s">
        <v>1446</v>
      </c>
      <c r="S228" s="7" t="s">
        <v>1447</v>
      </c>
      <c r="T228" s="7" t="s">
        <v>1448</v>
      </c>
      <c r="U228" s="7" t="s">
        <v>1449</v>
      </c>
      <c r="V228" s="7" t="s">
        <v>1450</v>
      </c>
      <c r="W228" s="7" t="s">
        <v>1451</v>
      </c>
      <c r="X228" s="7" t="s">
        <v>1452</v>
      </c>
      <c r="Y228" s="7" t="s">
        <v>1453</v>
      </c>
      <c r="Z228" s="7" t="s">
        <v>1454</v>
      </c>
      <c r="AA228" s="7" t="s">
        <v>1455</v>
      </c>
      <c r="AB228" s="7" t="s">
        <v>1456</v>
      </c>
      <c r="AC228" s="7" t="s">
        <v>1457</v>
      </c>
      <c r="AD228" s="7" t="s">
        <v>1458</v>
      </c>
      <c r="AE228" s="7" t="s">
        <v>1459</v>
      </c>
      <c r="AF228" s="7" t="s">
        <v>1460</v>
      </c>
      <c r="AG228" s="7" t="s">
        <v>1461</v>
      </c>
      <c r="AH228" s="7" t="s">
        <v>1098</v>
      </c>
      <c r="AI228" s="7" t="s">
        <v>6</v>
      </c>
    </row>
    <row r="229" spans="2:35" outlineLevel="5">
      <c r="E229" s="7" t="s">
        <v>576</v>
      </c>
      <c r="F229" s="7"/>
      <c r="G229" s="7"/>
      <c r="H229" s="7"/>
      <c r="I229" s="7" t="s">
        <v>1432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8">
        <f>HYPERLINK("[report.xlsx]alltests!A251:K251","Valuation Advanced Search &gt;&gt; one LGA(ADELAIDE)")</f>
        <v>0</v>
      </c>
      <c r="AI229" s="7">
        <v>33265</v>
      </c>
    </row>
    <row r="230" spans="2:35" outlineLevel="5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8">
        <f>HYPERLINK("[report.xlsx]alltests!A252:K252","Valuation Advanced Search &gt;&gt; one LGA(ADELAIDE) select the first valuation")</f>
        <v>0</v>
      </c>
      <c r="AI230" s="7">
        <v>3408</v>
      </c>
    </row>
    <row r="231" spans="2:35" outlineLevel="4">
      <c r="D231" s="6" t="s">
        <v>1462</v>
      </c>
    </row>
    <row r="232" spans="2:35" outlineLevel="5">
      <c r="E232" s="7" t="s">
        <v>1091</v>
      </c>
      <c r="F232" s="7" t="s">
        <v>1245</v>
      </c>
      <c r="G232" s="7" t="s">
        <v>1098</v>
      </c>
      <c r="H232" s="7" t="s">
        <v>6</v>
      </c>
    </row>
    <row r="233" spans="2:35" outlineLevel="5">
      <c r="E233" s="7" t="s">
        <v>584</v>
      </c>
      <c r="F233" s="7" t="s">
        <v>1463</v>
      </c>
      <c r="G233" s="8">
        <f>HYPERLINK("[report.xlsx]alltests!A254:K254","Valuation Lookup Items &gt;&gt; suburbName")</f>
        <v>0</v>
      </c>
      <c r="H233" s="7">
        <v>3601</v>
      </c>
    </row>
    <row r="234" spans="2:35" outlineLevel="2">
      <c r="B234" s="4" t="s">
        <v>1163</v>
      </c>
    </row>
    <row r="235" spans="2:35" outlineLevel="3">
      <c r="C235" s="5" t="s">
        <v>1164</v>
      </c>
    </row>
    <row r="236" spans="2:35" outlineLevel="4">
      <c r="D236" s="6" t="s">
        <v>1165</v>
      </c>
    </row>
    <row r="237" spans="2:35" outlineLevel="5">
      <c r="E237" s="7" t="s">
        <v>1091</v>
      </c>
      <c r="F237" s="7" t="s">
        <v>1155</v>
      </c>
      <c r="G237" s="7" t="s">
        <v>1156</v>
      </c>
      <c r="H237" s="7" t="s">
        <v>1157</v>
      </c>
      <c r="I237" s="7" t="s">
        <v>1098</v>
      </c>
      <c r="J237" s="7" t="s">
        <v>6</v>
      </c>
    </row>
    <row r="238" spans="2:35" outlineLevel="5">
      <c r="E238" s="7" t="s">
        <v>611</v>
      </c>
      <c r="F238" s="7" t="s">
        <v>1431</v>
      </c>
      <c r="G238" s="7"/>
      <c r="H238" s="7"/>
      <c r="I238" s="8">
        <f>HYPERLINK("[report.xlsx]alltests!A263:K263","Valuation Parcel Valuation Search &gt;&gt; Specific one(1506002913)")</f>
        <v>0</v>
      </c>
      <c r="J238" s="7">
        <v>10920</v>
      </c>
    </row>
    <row r="239" spans="2:35" outlineLevel="4">
      <c r="D239" s="6" t="s">
        <v>1166</v>
      </c>
    </row>
    <row r="240" spans="2:35" outlineLevel="5">
      <c r="E240" s="7" t="s">
        <v>1091</v>
      </c>
      <c r="F240" s="7" t="s">
        <v>1092</v>
      </c>
      <c r="G240" s="7" t="s">
        <v>1093</v>
      </c>
      <c r="H240" s="7" t="s">
        <v>1094</v>
      </c>
      <c r="I240" s="7" t="s">
        <v>1095</v>
      </c>
      <c r="J240" s="7" t="s">
        <v>1162</v>
      </c>
      <c r="K240" s="7" t="s">
        <v>1097</v>
      </c>
      <c r="L240" s="7" t="s">
        <v>1098</v>
      </c>
      <c r="M240" s="7" t="s">
        <v>6</v>
      </c>
    </row>
    <row r="241" spans="2:48" outlineLevel="5">
      <c r="E241" s="7" t="s">
        <v>623</v>
      </c>
      <c r="F241" s="7"/>
      <c r="G241" s="7"/>
      <c r="H241" s="7"/>
      <c r="I241" s="7"/>
      <c r="J241" s="7"/>
      <c r="K241" s="7" t="s">
        <v>1432</v>
      </c>
      <c r="L241" s="8">
        <f>HYPERLINK("[report.xlsx]alltests!A267:K267","Valuation Parcel Address Search &gt;&gt; suburb(ADELAIDE)")</f>
        <v>0</v>
      </c>
      <c r="M241" s="7">
        <v>25813</v>
      </c>
    </row>
    <row r="242" spans="2:48" outlineLevel="4">
      <c r="D242" s="6" t="s">
        <v>1464</v>
      </c>
    </row>
    <row r="243" spans="2:48" outlineLevel="5">
      <c r="E243" s="7" t="s">
        <v>1091</v>
      </c>
      <c r="F243" s="7" t="s">
        <v>1275</v>
      </c>
      <c r="G243" s="7" t="s">
        <v>1276</v>
      </c>
      <c r="H243" s="7" t="s">
        <v>1277</v>
      </c>
      <c r="I243" s="7" t="s">
        <v>1278</v>
      </c>
      <c r="J243" s="7" t="s">
        <v>1098</v>
      </c>
      <c r="K243" s="7" t="s">
        <v>6</v>
      </c>
    </row>
    <row r="244" spans="2:48" outlineLevel="5">
      <c r="E244" s="7" t="s">
        <v>629</v>
      </c>
      <c r="F244" s="7"/>
      <c r="G244" s="7" t="s">
        <v>1279</v>
      </c>
      <c r="H244" s="7"/>
      <c r="I244" s="7"/>
      <c r="J244" s="8">
        <f>HYPERLINK("[report.xlsx]alltests!A269:K269","Valuation Parcel Plan Search &gt;&gt; only with plan no(12345)")</f>
        <v>0</v>
      </c>
      <c r="K244" s="7">
        <v>9064</v>
      </c>
    </row>
    <row r="245" spans="2:48" outlineLevel="4">
      <c r="D245" s="6" t="s">
        <v>1465</v>
      </c>
    </row>
    <row r="246" spans="2:48" outlineLevel="5">
      <c r="E246" s="7" t="s">
        <v>1091</v>
      </c>
      <c r="F246" s="7" t="s">
        <v>1107</v>
      </c>
      <c r="G246" s="7" t="s">
        <v>1108</v>
      </c>
      <c r="H246" s="7" t="s">
        <v>1109</v>
      </c>
      <c r="I246" s="7" t="s">
        <v>1098</v>
      </c>
      <c r="J246" s="7" t="s">
        <v>6</v>
      </c>
    </row>
    <row r="247" spans="2:48" outlineLevel="5">
      <c r="E247" s="7" t="s">
        <v>632</v>
      </c>
      <c r="F247" s="7" t="s">
        <v>1212</v>
      </c>
      <c r="G247" s="7" t="s">
        <v>1281</v>
      </c>
      <c r="H247" s="7" t="s">
        <v>456</v>
      </c>
      <c r="I247" s="8">
        <f>HYPERLINK("[report.xlsx]alltests!A270:K270","Valuation Parcel Title Search &gt;&gt; title(5788-500)")</f>
        <v>0</v>
      </c>
      <c r="J247" s="7">
        <v>11583</v>
      </c>
    </row>
    <row r="248" spans="2:48" outlineLevel="2">
      <c r="B248" s="4" t="s">
        <v>1466</v>
      </c>
    </row>
    <row r="249" spans="2:48" outlineLevel="3">
      <c r="C249" s="5" t="s">
        <v>1467</v>
      </c>
    </row>
    <row r="250" spans="2:48" outlineLevel="4">
      <c r="D250" s="6" t="s">
        <v>1468</v>
      </c>
    </row>
    <row r="251" spans="2:48" outlineLevel="5">
      <c r="E251" s="7" t="s">
        <v>1091</v>
      </c>
      <c r="F251" s="7" t="s">
        <v>1469</v>
      </c>
      <c r="G251" s="7" t="s">
        <v>1470</v>
      </c>
      <c r="H251" s="7" t="s">
        <v>1471</v>
      </c>
      <c r="I251" s="7" t="s">
        <v>1472</v>
      </c>
      <c r="J251" s="7" t="s">
        <v>1473</v>
      </c>
      <c r="K251" s="7" t="s">
        <v>1474</v>
      </c>
      <c r="L251" s="7" t="s">
        <v>1475</v>
      </c>
      <c r="M251" s="7" t="s">
        <v>1476</v>
      </c>
      <c r="N251" s="7" t="s">
        <v>1477</v>
      </c>
      <c r="O251" s="7" t="s">
        <v>1478</v>
      </c>
      <c r="P251" s="7" t="s">
        <v>1479</v>
      </c>
      <c r="Q251" s="7" t="s">
        <v>1480</v>
      </c>
      <c r="R251" s="7" t="s">
        <v>1480</v>
      </c>
      <c r="S251" s="7" t="s">
        <v>1481</v>
      </c>
      <c r="T251" s="7" t="s">
        <v>1482</v>
      </c>
      <c r="U251" s="7" t="s">
        <v>1483</v>
      </c>
      <c r="V251" s="7" t="s">
        <v>1484</v>
      </c>
      <c r="W251" s="7" t="s">
        <v>1485</v>
      </c>
      <c r="X251" s="7" t="s">
        <v>1162</v>
      </c>
      <c r="Y251" s="7" t="s">
        <v>1097</v>
      </c>
      <c r="Z251" s="7" t="s">
        <v>1436</v>
      </c>
      <c r="AA251" s="7" t="s">
        <v>1486</v>
      </c>
      <c r="AB251" s="7" t="s">
        <v>1438</v>
      </c>
      <c r="AC251" s="7" t="s">
        <v>1439</v>
      </c>
      <c r="AD251" s="7" t="s">
        <v>1440</v>
      </c>
      <c r="AE251" s="7" t="s">
        <v>1441</v>
      </c>
      <c r="AF251" s="7" t="s">
        <v>1442</v>
      </c>
      <c r="AG251" s="7" t="s">
        <v>1443</v>
      </c>
      <c r="AH251" s="7" t="s">
        <v>1444</v>
      </c>
      <c r="AI251" s="7" t="s">
        <v>1445</v>
      </c>
      <c r="AJ251" s="7" t="s">
        <v>1446</v>
      </c>
      <c r="AK251" s="7" t="s">
        <v>1447</v>
      </c>
      <c r="AL251" s="7" t="s">
        <v>1448</v>
      </c>
      <c r="AM251" s="7" t="s">
        <v>1487</v>
      </c>
      <c r="AN251" s="7" t="s">
        <v>1450</v>
      </c>
      <c r="AO251" s="7" t="s">
        <v>1451</v>
      </c>
      <c r="AP251" s="7" t="s">
        <v>1453</v>
      </c>
      <c r="AQ251" s="7" t="s">
        <v>1455</v>
      </c>
      <c r="AR251" s="7" t="s">
        <v>1488</v>
      </c>
      <c r="AS251" s="7" t="s">
        <v>1457</v>
      </c>
      <c r="AT251" s="7" t="s">
        <v>1458</v>
      </c>
      <c r="AU251" s="7" t="s">
        <v>1098</v>
      </c>
      <c r="AV251" s="7" t="s">
        <v>6</v>
      </c>
    </row>
    <row r="252" spans="2:48" outlineLevel="5">
      <c r="E252" s="7" t="s">
        <v>635</v>
      </c>
      <c r="F252" s="7" t="s">
        <v>1489</v>
      </c>
      <c r="G252" s="7" t="s">
        <v>1490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 t="s">
        <v>1432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8">
        <f>HYPERLINK("[report.xlsx]alltests!A271:K271","Valuation Sales Search &gt;&gt; one month duration + one LGA")</f>
        <v>0</v>
      </c>
      <c r="AV252" s="7">
        <v>3190</v>
      </c>
    </row>
    <row r="253" spans="2:48" outlineLevel="2">
      <c r="B253" s="4" t="s">
        <v>1491</v>
      </c>
    </row>
    <row r="254" spans="2:48" outlineLevel="3">
      <c r="C254" s="5" t="s">
        <v>1492</v>
      </c>
    </row>
    <row r="255" spans="2:48" outlineLevel="4">
      <c r="D255" s="6" t="s">
        <v>1493</v>
      </c>
    </row>
    <row r="256" spans="2:48" outlineLevel="5">
      <c r="E256" s="7" t="s">
        <v>1091</v>
      </c>
      <c r="F256" s="7" t="s">
        <v>1494</v>
      </c>
      <c r="G256" s="7" t="s">
        <v>1495</v>
      </c>
      <c r="H256" s="7" t="s">
        <v>1496</v>
      </c>
      <c r="I256" s="7" t="s">
        <v>1497</v>
      </c>
      <c r="J256" s="7" t="s">
        <v>1498</v>
      </c>
      <c r="K256" s="7" t="s">
        <v>1499</v>
      </c>
      <c r="L256" s="7" t="s">
        <v>1500</v>
      </c>
      <c r="M256" s="7" t="s">
        <v>1098</v>
      </c>
      <c r="N256" s="7" t="s">
        <v>6</v>
      </c>
    </row>
    <row r="257" spans="2:14" outlineLevel="5">
      <c r="E257" s="7" t="s">
        <v>1501</v>
      </c>
      <c r="F257" s="7" t="s">
        <v>1502</v>
      </c>
      <c r="G257" s="7" t="s">
        <v>1503</v>
      </c>
      <c r="H257" s="7" t="s">
        <v>1504</v>
      </c>
      <c r="I257" s="7" t="s">
        <v>1505</v>
      </c>
      <c r="J257" s="7" t="s">
        <v>1506</v>
      </c>
      <c r="K257" s="7" t="s">
        <v>1507</v>
      </c>
      <c r="L257" s="7" t="s">
        <v>1508</v>
      </c>
      <c r="M257" s="8">
        <f>HYPERLINK("[report.xlsx]alltests!A273:K273","Valuation Record Creation &gt;&gt; Reinstate with 5 parcel attached configure 1 GET")</f>
        <v>0</v>
      </c>
      <c r="N257" s="7">
        <v>44410</v>
      </c>
    </row>
    <row r="258" spans="2:14" outlineLevel="5">
      <c r="E258" s="7"/>
      <c r="F258" s="7"/>
      <c r="G258" s="7"/>
      <c r="H258" s="7"/>
      <c r="I258" s="7"/>
      <c r="J258" s="7"/>
      <c r="K258" s="7"/>
      <c r="L258" s="7"/>
      <c r="M258" s="8">
        <f>HYPERLINK("[report.xlsx]alltests!A274:K274","Valuation Record Creation &gt;&gt; Reinstate with 5 parcel attached Configure 1 EDIT")</f>
        <v>0</v>
      </c>
      <c r="N258" s="7">
        <v>9514</v>
      </c>
    </row>
    <row r="259" spans="2:14" outlineLevel="5">
      <c r="E259" s="7"/>
      <c r="F259" s="7"/>
      <c r="G259" s="7"/>
      <c r="H259" s="7"/>
      <c r="I259" s="7"/>
      <c r="J259" s="7"/>
      <c r="K259" s="7"/>
      <c r="L259" s="7"/>
      <c r="M259" s="8">
        <f>HYPERLINK("[report.xlsx]alltests!A275:K275","Valuation Record Creation &gt;&gt; Reinstate with 5 parcel attached configure 2 GET")</f>
        <v>0</v>
      </c>
      <c r="N259" s="7">
        <v>6170</v>
      </c>
    </row>
    <row r="260" spans="2:14" outlineLevel="5">
      <c r="E260" s="7"/>
      <c r="F260" s="7"/>
      <c r="G260" s="7"/>
      <c r="H260" s="7"/>
      <c r="I260" s="7"/>
      <c r="J260" s="7"/>
      <c r="K260" s="7"/>
      <c r="L260" s="7"/>
      <c r="M260" s="8">
        <f>HYPERLINK("[report.xlsx]alltests!A276:K276","Valuation Record Creation &gt;&gt; Reinstate with 5 parcel attached configure 2 Edit")</f>
        <v>0</v>
      </c>
      <c r="N260" s="7">
        <v>5134</v>
      </c>
    </row>
    <row r="261" spans="2:14" outlineLevel="5">
      <c r="E261" s="7"/>
      <c r="F261" s="7"/>
      <c r="G261" s="7"/>
      <c r="H261" s="7"/>
      <c r="I261" s="7"/>
      <c r="J261" s="7"/>
      <c r="K261" s="7"/>
      <c r="L261" s="7"/>
      <c r="M261" s="8">
        <f>HYPERLINK("[report.xlsx]alltests!A283:K283","Valuation Record Creation &gt;&gt; Reinstate with 5 parcel attached update new record submit")</f>
        <v>0</v>
      </c>
      <c r="N261" s="7">
        <v>4047</v>
      </c>
    </row>
    <row r="262" spans="2:14" outlineLevel="5">
      <c r="E262" s="7"/>
      <c r="F262" s="7"/>
      <c r="G262" s="7"/>
      <c r="H262" s="7"/>
      <c r="I262" s="7"/>
      <c r="J262" s="7"/>
      <c r="K262" s="7"/>
      <c r="L262" s="7"/>
      <c r="M262" s="8">
        <f>HYPERLINK("[report.xlsx]alltests!A292:K292","Valuation Record Creation &gt;&gt; Reinstate with 5 parcel attached update new record submit")</f>
        <v>0</v>
      </c>
      <c r="N262" s="7">
        <v>3337</v>
      </c>
    </row>
    <row r="263" spans="2:14" outlineLevel="5">
      <c r="E263" s="7"/>
      <c r="F263" s="7"/>
      <c r="G263" s="7"/>
      <c r="H263" s="7"/>
      <c r="I263" s="7"/>
      <c r="J263" s="7"/>
      <c r="K263" s="7"/>
      <c r="L263" s="7"/>
      <c r="M263" s="8">
        <f>HYPERLINK("[report.xlsx]alltests!A301:K301","Valuation Record Creation &gt;&gt; Reinstate with 5 parcel attached update new record submit")</f>
        <v>0</v>
      </c>
      <c r="N263" s="7">
        <v>3115</v>
      </c>
    </row>
    <row r="264" spans="2:14" outlineLevel="5">
      <c r="E264" s="7"/>
      <c r="F264" s="7"/>
      <c r="G264" s="7"/>
      <c r="H264" s="7"/>
      <c r="I264" s="7"/>
      <c r="J264" s="7"/>
      <c r="K264" s="7"/>
      <c r="L264" s="7"/>
      <c r="M264" s="8">
        <f>HYPERLINK("[report.xlsx]alltests!A310:K310","Valuation Record Creation &gt;&gt; Reinstate with 5 parcel attached update new record submit")</f>
        <v>0</v>
      </c>
      <c r="N264" s="7">
        <v>3153</v>
      </c>
    </row>
    <row r="265" spans="2:14" outlineLevel="5">
      <c r="E265" s="7"/>
      <c r="F265" s="7"/>
      <c r="G265" s="7"/>
      <c r="H265" s="7"/>
      <c r="I265" s="7"/>
      <c r="J265" s="7"/>
      <c r="K265" s="7"/>
      <c r="L265" s="7"/>
      <c r="M265" s="8">
        <f>HYPERLINK("[report.xlsx]alltests!A319:K319","Valuation Record Creation &gt;&gt; Reinstate with 5 parcel attached update new record submit")</f>
        <v>0</v>
      </c>
      <c r="N265" s="7">
        <v>3085</v>
      </c>
    </row>
    <row r="266" spans="2:14" outlineLevel="2">
      <c r="B266" s="4" t="s">
        <v>1509</v>
      </c>
    </row>
    <row r="267" spans="2:14" outlineLevel="3">
      <c r="C267" s="5" t="s">
        <v>1510</v>
      </c>
    </row>
    <row r="268" spans="2:14" outlineLevel="4">
      <c r="D268" s="6" t="s">
        <v>1511</v>
      </c>
    </row>
    <row r="269" spans="2:14" outlineLevel="5">
      <c r="E269" s="7" t="s">
        <v>1091</v>
      </c>
      <c r="F269" s="7" t="s">
        <v>1097</v>
      </c>
      <c r="G269" s="7" t="s">
        <v>1512</v>
      </c>
      <c r="H269" s="7" t="s">
        <v>1098</v>
      </c>
      <c r="I269" s="7" t="s">
        <v>6</v>
      </c>
    </row>
    <row r="270" spans="2:14" outlineLevel="5">
      <c r="E270" s="7" t="s">
        <v>1513</v>
      </c>
      <c r="F270" s="7" t="s">
        <v>1432</v>
      </c>
      <c r="G270" s="7" t="s">
        <v>1213</v>
      </c>
      <c r="H270" s="8">
        <f>HYPERLINK("[report.xlsx]alltests!A326:K326","Valuation Administrative Record &gt;&gt; General one GET")</f>
        <v>0</v>
      </c>
      <c r="I270" s="7">
        <v>3242</v>
      </c>
    </row>
    <row r="271" spans="2:14" outlineLevel="2">
      <c r="B271" s="4" t="s">
        <v>1514</v>
      </c>
    </row>
    <row r="272" spans="2:14" outlineLevel="3">
      <c r="C272" s="5" t="s">
        <v>1515</v>
      </c>
    </row>
    <row r="273" spans="1:18" outlineLevel="4">
      <c r="D273" s="6" t="s">
        <v>1516</v>
      </c>
    </row>
    <row r="274" spans="1:18" outlineLevel="5">
      <c r="E274" s="7" t="s">
        <v>1091</v>
      </c>
      <c r="F274" s="7" t="s">
        <v>1517</v>
      </c>
      <c r="G274" s="7" t="s">
        <v>1518</v>
      </c>
      <c r="H274" s="7" t="s">
        <v>1519</v>
      </c>
      <c r="I274" s="7" t="s">
        <v>1520</v>
      </c>
      <c r="J274" s="7" t="s">
        <v>1521</v>
      </c>
      <c r="K274" s="7" t="s">
        <v>1522</v>
      </c>
      <c r="L274" s="7" t="s">
        <v>1523</v>
      </c>
      <c r="M274" s="7" t="s">
        <v>1524</v>
      </c>
      <c r="N274" s="7" t="s">
        <v>1525</v>
      </c>
      <c r="O274" s="7" t="s">
        <v>1526</v>
      </c>
      <c r="P274" s="7" t="s">
        <v>1527</v>
      </c>
      <c r="Q274" s="7" t="s">
        <v>1098</v>
      </c>
      <c r="R274" s="7" t="s">
        <v>6</v>
      </c>
    </row>
    <row r="275" spans="1:18" outlineLevel="5">
      <c r="E275" s="7" t="s">
        <v>766</v>
      </c>
      <c r="F275" s="7" t="s">
        <v>1528</v>
      </c>
      <c r="G275" s="7" t="s">
        <v>1159</v>
      </c>
      <c r="H275" s="7" t="s">
        <v>1529</v>
      </c>
      <c r="I275" s="7" t="s">
        <v>1159</v>
      </c>
      <c r="J275" s="7" t="s">
        <v>1530</v>
      </c>
      <c r="K275" s="7" t="s">
        <v>1159</v>
      </c>
      <c r="L275" s="7" t="s">
        <v>1531</v>
      </c>
      <c r="M275" s="7" t="s">
        <v>1159</v>
      </c>
      <c r="N275" s="7" t="s">
        <v>1532</v>
      </c>
      <c r="O275" s="7" t="s">
        <v>1533</v>
      </c>
      <c r="P275" s="7" t="s">
        <v>1534</v>
      </c>
      <c r="Q275" s="8">
        <f>HYPERLINK("[report.xlsx]alltests!A339:K339","Valuation Bulk Edit &gt;&gt; Edit 5 records apply the request")</f>
        <v>0</v>
      </c>
      <c r="R275" s="7">
        <v>8794</v>
      </c>
    </row>
    <row r="276" spans="1:18" outlineLevel="5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8">
        <f>HYPERLINK("[report.xlsx]alltests!A342:K342","Valuation Bulk Edit &gt;&gt; Edit 5 records Edit Submit")</f>
        <v>0</v>
      </c>
      <c r="R276" s="7">
        <v>17298</v>
      </c>
    </row>
    <row r="277" spans="1:18" outlineLevel="2">
      <c r="B277" s="4" t="s">
        <v>1535</v>
      </c>
    </row>
    <row r="278" spans="1:18" outlineLevel="3">
      <c r="C278" s="5" t="s">
        <v>1536</v>
      </c>
    </row>
    <row r="279" spans="1:18" outlineLevel="4">
      <c r="D279" s="6" t="s">
        <v>1537</v>
      </c>
    </row>
    <row r="280" spans="1:18" outlineLevel="5">
      <c r="E280" s="7" t="s">
        <v>1091</v>
      </c>
      <c r="F280" s="7" t="s">
        <v>1538</v>
      </c>
      <c r="G280" s="7" t="s">
        <v>1539</v>
      </c>
      <c r="H280" s="7" t="s">
        <v>1176</v>
      </c>
      <c r="I280" s="7" t="s">
        <v>1177</v>
      </c>
      <c r="J280" s="7" t="s">
        <v>1178</v>
      </c>
      <c r="K280" s="7" t="s">
        <v>1179</v>
      </c>
      <c r="L280" s="7" t="s">
        <v>1180</v>
      </c>
      <c r="M280" s="7" t="s">
        <v>1098</v>
      </c>
      <c r="N280" s="7" t="s">
        <v>6</v>
      </c>
    </row>
    <row r="281" spans="1:18" outlineLevel="5">
      <c r="E281" s="7" t="s">
        <v>1540</v>
      </c>
      <c r="F281" s="7" t="s">
        <v>1541</v>
      </c>
      <c r="G281" s="7" t="s">
        <v>1542</v>
      </c>
      <c r="H281" s="7" t="s">
        <v>1543</v>
      </c>
      <c r="I281" s="7" t="s">
        <v>1544</v>
      </c>
      <c r="J281" s="7" t="s">
        <v>1545</v>
      </c>
      <c r="K281" s="7" t="s">
        <v>1546</v>
      </c>
      <c r="L281" s="7" t="s">
        <v>1547</v>
      </c>
      <c r="M281" s="8">
        <f>HYPERLINK("[report.xlsx]alltests!A344:K344","Valuation Edit Record &gt;&gt; update value GET")</f>
        <v>0</v>
      </c>
      <c r="N281" s="7">
        <v>3018</v>
      </c>
    </row>
    <row r="282" spans="1:18" outlineLevel="1">
      <c r="A282" s="3" t="s">
        <v>1193</v>
      </c>
    </row>
    <row r="283" spans="1:18" outlineLevel="2">
      <c r="B283" s="4" t="s">
        <v>1548</v>
      </c>
    </row>
    <row r="284" spans="1:18" outlineLevel="3">
      <c r="C284" s="5" t="s">
        <v>1549</v>
      </c>
    </row>
    <row r="285" spans="1:18" outlineLevel="4">
      <c r="D285" s="6" t="s">
        <v>1550</v>
      </c>
    </row>
    <row r="286" spans="1:18" outlineLevel="5">
      <c r="E286" s="7" t="s">
        <v>1091</v>
      </c>
      <c r="F286" s="7" t="s">
        <v>1205</v>
      </c>
      <c r="G286" s="7" t="s">
        <v>1098</v>
      </c>
      <c r="H286" s="7" t="s">
        <v>6</v>
      </c>
    </row>
    <row r="287" spans="1:18" outlineLevel="5">
      <c r="E287" s="7" t="s">
        <v>847</v>
      </c>
      <c r="F287" s="7" t="s">
        <v>1551</v>
      </c>
      <c r="G287" s="8">
        <f>HYPERLINK("[report.xlsx]alltests!A367:K367","Title Prepare Lodgement &gt;&gt; 1 Dealing 0 title")</f>
        <v>0</v>
      </c>
      <c r="H287" s="7">
        <v>10106</v>
      </c>
    </row>
    <row r="288" spans="1:18" outlineLevel="5">
      <c r="E288" s="7"/>
      <c r="F288" s="7"/>
      <c r="G288" s="8">
        <f>HYPERLINK("[report.xlsx]alltests!A368:K368","Title Prepare Lodgement &gt;&gt; 1 Dealing 0 title lookup agent")</f>
        <v>0</v>
      </c>
      <c r="H288" s="7">
        <v>22025</v>
      </c>
    </row>
    <row r="289" spans="2:11" outlineLevel="5">
      <c r="E289" s="7"/>
      <c r="F289" s="7"/>
      <c r="G289" s="8">
        <f>HYPERLINK("[report.xlsx]alltests!A369:K369","Title Prepare Lodgement &gt;&gt; 1 Dealing 0 title prepare lodgement")</f>
        <v>0</v>
      </c>
      <c r="H289" s="7">
        <v>5148</v>
      </c>
    </row>
    <row r="290" spans="2:11" outlineLevel="5">
      <c r="E290" s="7" t="s">
        <v>862</v>
      </c>
      <c r="F290" s="7" t="s">
        <v>1552</v>
      </c>
      <c r="G290" s="8">
        <f>HYPERLINK("[report.xlsx]alltests!A373:K373","Title Prepare Lodgement &gt;&gt; 10 Dealings 10 titles lookup agent")</f>
        <v>0</v>
      </c>
      <c r="H290" s="7">
        <v>17669</v>
      </c>
    </row>
    <row r="291" spans="2:11" outlineLevel="5">
      <c r="E291" s="7"/>
      <c r="F291" s="7"/>
      <c r="G291" s="8">
        <f>HYPERLINK("[report.xlsx]alltests!A374:K374","Title Prepare Lodgement &gt;&gt; 10 Dealings 10 titles prepare lodgement")</f>
        <v>0</v>
      </c>
      <c r="H291" s="7">
        <v>3800</v>
      </c>
    </row>
    <row r="292" spans="2:11" outlineLevel="2">
      <c r="B292" s="4" t="s">
        <v>1209</v>
      </c>
    </row>
    <row r="293" spans="2:11" outlineLevel="3">
      <c r="C293" s="5" t="s">
        <v>1210</v>
      </c>
    </row>
    <row r="294" spans="2:11" outlineLevel="4">
      <c r="D294" s="6" t="s">
        <v>1553</v>
      </c>
    </row>
    <row r="295" spans="2:11" outlineLevel="5">
      <c r="E295" s="7" t="s">
        <v>1091</v>
      </c>
      <c r="F295" s="7" t="s">
        <v>1275</v>
      </c>
      <c r="G295" s="7" t="s">
        <v>1554</v>
      </c>
      <c r="H295" s="7" t="s">
        <v>1098</v>
      </c>
      <c r="I295" s="7" t="s">
        <v>6</v>
      </c>
    </row>
    <row r="296" spans="2:11" outlineLevel="5">
      <c r="E296" s="7" t="s">
        <v>909</v>
      </c>
      <c r="F296" s="7" t="s">
        <v>1319</v>
      </c>
      <c r="G296" s="7" t="s">
        <v>1279</v>
      </c>
      <c r="H296" s="8">
        <f>HYPERLINK("[report.xlsx]alltests!A392:K392","Plan Number Search &gt;&gt; D12345")</f>
        <v>0</v>
      </c>
      <c r="I296" s="7">
        <v>5372</v>
      </c>
    </row>
    <row r="297" spans="2:11" outlineLevel="2">
      <c r="B297" s="4" t="s">
        <v>1229</v>
      </c>
    </row>
    <row r="298" spans="2:11" outlineLevel="3">
      <c r="C298" s="5" t="s">
        <v>1230</v>
      </c>
    </row>
    <row r="299" spans="2:11" outlineLevel="4">
      <c r="D299" s="6" t="s">
        <v>1555</v>
      </c>
    </row>
    <row r="300" spans="2:11" outlineLevel="5">
      <c r="E300" s="7" t="s">
        <v>1091</v>
      </c>
      <c r="F300" s="7" t="s">
        <v>1556</v>
      </c>
      <c r="G300" s="7" t="s">
        <v>1098</v>
      </c>
      <c r="H300" s="7" t="s">
        <v>6</v>
      </c>
    </row>
    <row r="301" spans="2:11" outlineLevel="5">
      <c r="E301" s="7" t="s">
        <v>939</v>
      </c>
      <c r="F301" s="7" t="s">
        <v>1557</v>
      </c>
      <c r="G301" s="8">
        <f>HYPERLINK("[report.xlsx]alltests!A401:K401","Ownership Number Search &gt;&gt; general one")</f>
        <v>0</v>
      </c>
      <c r="H301" s="7">
        <v>8290</v>
      </c>
    </row>
    <row r="302" spans="2:11" outlineLevel="4">
      <c r="D302" s="6" t="s">
        <v>1558</v>
      </c>
    </row>
    <row r="303" spans="2:11" outlineLevel="5">
      <c r="E303" s="7" t="s">
        <v>1091</v>
      </c>
      <c r="F303" s="7" t="s">
        <v>1107</v>
      </c>
      <c r="G303" s="7" t="s">
        <v>1108</v>
      </c>
      <c r="H303" s="7" t="s">
        <v>1109</v>
      </c>
      <c r="I303" s="7" t="s">
        <v>1559</v>
      </c>
      <c r="J303" s="7" t="s">
        <v>1098</v>
      </c>
      <c r="K303" s="7" t="s">
        <v>6</v>
      </c>
    </row>
    <row r="304" spans="2:11" outlineLevel="5">
      <c r="E304" s="7" t="s">
        <v>942</v>
      </c>
      <c r="F304" s="7" t="s">
        <v>1212</v>
      </c>
      <c r="G304" s="7" t="s">
        <v>1223</v>
      </c>
      <c r="H304" s="7" t="s">
        <v>1214</v>
      </c>
      <c r="I304" s="7" t="s">
        <v>1560</v>
      </c>
      <c r="J304" s="8">
        <f>HYPERLINK("[report.xlsx]alltests!A402:K402","Ownership Title Search &gt;&gt; CT(5052|189)")</f>
        <v>0</v>
      </c>
      <c r="K304" s="7">
        <v>5306</v>
      </c>
    </row>
    <row r="305" spans="2:12" outlineLevel="5">
      <c r="E305" s="7"/>
      <c r="F305" s="7"/>
      <c r="G305" s="7"/>
      <c r="H305" s="7"/>
      <c r="I305" s="7"/>
      <c r="J305" s="8">
        <f>HYPERLINK("[report.xlsx]alltests!A403:K403","Ownership Title Search &gt;&gt; CT(5052|189) update ownership")</f>
        <v>0</v>
      </c>
      <c r="K305" s="7">
        <v>5503</v>
      </c>
    </row>
    <row r="306" spans="2:12" outlineLevel="4">
      <c r="D306" s="6" t="s">
        <v>1561</v>
      </c>
    </row>
    <row r="307" spans="2:12" outlineLevel="5">
      <c r="E307" s="7" t="s">
        <v>1091</v>
      </c>
      <c r="F307" s="7" t="s">
        <v>1559</v>
      </c>
      <c r="G307" s="7" t="s">
        <v>1562</v>
      </c>
      <c r="H307" s="7" t="s">
        <v>1563</v>
      </c>
      <c r="I307" s="7" t="s">
        <v>1291</v>
      </c>
      <c r="J307" s="7" t="s">
        <v>1316</v>
      </c>
      <c r="K307" s="7" t="s">
        <v>1098</v>
      </c>
      <c r="L307" s="7" t="s">
        <v>6</v>
      </c>
    </row>
    <row r="308" spans="2:12" outlineLevel="5">
      <c r="E308" s="7" t="s">
        <v>948</v>
      </c>
      <c r="F308" s="7" t="s">
        <v>1560</v>
      </c>
      <c r="G308" s="7" t="s">
        <v>1564</v>
      </c>
      <c r="H308" s="7" t="s">
        <v>1565</v>
      </c>
      <c r="I308" s="7" t="s">
        <v>1566</v>
      </c>
      <c r="J308" s="7"/>
      <c r="K308" s="8">
        <f>HYPERLINK("[report.xlsx]alltests!A404:K404","Ownership Name Create &gt;&gt; general one")</f>
        <v>0</v>
      </c>
      <c r="L308" s="7">
        <v>3476</v>
      </c>
    </row>
    <row r="309" spans="2:12" outlineLevel="4">
      <c r="D309" s="6" t="s">
        <v>1567</v>
      </c>
    </row>
    <row r="310" spans="2:12" outlineLevel="5">
      <c r="E310" s="7" t="s">
        <v>1091</v>
      </c>
      <c r="F310" s="7" t="s">
        <v>1205</v>
      </c>
      <c r="G310" s="7" t="s">
        <v>1559</v>
      </c>
      <c r="H310" s="7" t="s">
        <v>1098</v>
      </c>
      <c r="I310" s="7" t="s">
        <v>6</v>
      </c>
    </row>
    <row r="311" spans="2:12" outlineLevel="5">
      <c r="E311" s="7" t="s">
        <v>1568</v>
      </c>
      <c r="F311" s="7" t="s">
        <v>1569</v>
      </c>
      <c r="G311" s="7" t="s">
        <v>1560</v>
      </c>
      <c r="H311" s="8">
        <f>HYPERLINK("[report.xlsx]alltests!A405:K405","Title Ownership Change &gt;&gt; general one search")</f>
        <v>0</v>
      </c>
      <c r="I311" s="7">
        <v>5139</v>
      </c>
    </row>
    <row r="312" spans="2:12" outlineLevel="5">
      <c r="E312" s="7"/>
      <c r="F312" s="7"/>
      <c r="G312" s="7"/>
      <c r="H312" s="8">
        <f>HYPERLINK("[report.xlsx]alltests!A407:K407","Title Ownership Change &gt;&gt; general one change ownership")</f>
        <v>0</v>
      </c>
      <c r="I312" s="7">
        <v>3218</v>
      </c>
    </row>
    <row r="313" spans="2:12" outlineLevel="2">
      <c r="B313" s="4" t="s">
        <v>1234</v>
      </c>
    </row>
    <row r="314" spans="2:12" outlineLevel="3">
      <c r="C314" s="5" t="s">
        <v>1235</v>
      </c>
    </row>
    <row r="315" spans="2:12" outlineLevel="4">
      <c r="D315" s="6" t="s">
        <v>1570</v>
      </c>
    </row>
    <row r="316" spans="2:12" outlineLevel="5">
      <c r="E316" s="7" t="s">
        <v>1091</v>
      </c>
      <c r="F316" s="7" t="s">
        <v>1275</v>
      </c>
      <c r="G316" s="7" t="s">
        <v>1554</v>
      </c>
      <c r="H316" s="7" t="s">
        <v>1277</v>
      </c>
      <c r="I316" s="7" t="s">
        <v>1571</v>
      </c>
      <c r="J316" s="7" t="s">
        <v>1098</v>
      </c>
      <c r="K316" s="7" t="s">
        <v>6</v>
      </c>
    </row>
    <row r="317" spans="2:12" outlineLevel="5">
      <c r="E317" s="7" t="s">
        <v>969</v>
      </c>
      <c r="F317" s="7" t="s">
        <v>1319</v>
      </c>
      <c r="G317" s="7" t="s">
        <v>1279</v>
      </c>
      <c r="H317" s="7"/>
      <c r="I317" s="7"/>
      <c r="J317" s="8">
        <f>HYPERLINK("[report.xlsx]alltests!A411:K411","Dealing Plan Search &gt;&gt; dealing Number")</f>
        <v>0</v>
      </c>
      <c r="K317" s="7">
        <v>3385</v>
      </c>
    </row>
    <row r="318" spans="2:12" outlineLevel="4">
      <c r="D318" s="6" t="s">
        <v>1572</v>
      </c>
    </row>
    <row r="319" spans="2:12" outlineLevel="5">
      <c r="E319" s="7" t="s">
        <v>1091</v>
      </c>
      <c r="F319" s="7" t="s">
        <v>1197</v>
      </c>
      <c r="G319" s="7" t="s">
        <v>1563</v>
      </c>
      <c r="H319" s="7" t="s">
        <v>1573</v>
      </c>
      <c r="I319" s="7" t="s">
        <v>1316</v>
      </c>
      <c r="J319" s="7" t="s">
        <v>1098</v>
      </c>
      <c r="K319" s="7" t="s">
        <v>6</v>
      </c>
    </row>
    <row r="320" spans="2:12" outlineLevel="5">
      <c r="E320" s="7" t="s">
        <v>972</v>
      </c>
      <c r="F320" s="7" t="s">
        <v>1574</v>
      </c>
      <c r="G320" s="7"/>
      <c r="H320" s="7" t="s">
        <v>1575</v>
      </c>
      <c r="I320" s="7"/>
      <c r="J320" s="8">
        <f>HYPERLINK("[report.xlsx]alltests!A412:K412","Dealing Party Search &gt;&gt; name and type")</f>
        <v>0</v>
      </c>
      <c r="K320" s="7">
        <v>17716</v>
      </c>
    </row>
    <row r="321" spans="1:20" outlineLevel="1">
      <c r="A321" s="3" t="s">
        <v>1240</v>
      </c>
    </row>
    <row r="322" spans="1:20" outlineLevel="2">
      <c r="B322" s="4" t="s">
        <v>1576</v>
      </c>
    </row>
    <row r="323" spans="1:20" outlineLevel="3">
      <c r="C323" s="5" t="s">
        <v>1577</v>
      </c>
    </row>
    <row r="324" spans="1:20" outlineLevel="4">
      <c r="D324" s="6" t="s">
        <v>1578</v>
      </c>
    </row>
    <row r="325" spans="1:20" outlineLevel="5">
      <c r="E325" s="7" t="s">
        <v>1091</v>
      </c>
      <c r="F325" s="7" t="s">
        <v>1579</v>
      </c>
      <c r="G325" s="7" t="s">
        <v>1580</v>
      </c>
      <c r="H325" s="7" t="s">
        <v>1292</v>
      </c>
      <c r="I325" s="7" t="s">
        <v>1581</v>
      </c>
      <c r="J325" s="7" t="s">
        <v>1582</v>
      </c>
      <c r="K325" s="7" t="s">
        <v>1583</v>
      </c>
      <c r="L325" s="7" t="s">
        <v>1584</v>
      </c>
      <c r="M325" s="7" t="s">
        <v>1585</v>
      </c>
      <c r="N325" s="7" t="s">
        <v>1248</v>
      </c>
      <c r="O325" s="7" t="s">
        <v>1586</v>
      </c>
      <c r="P325" s="7" t="s">
        <v>1587</v>
      </c>
      <c r="Q325" s="7" t="s">
        <v>1588</v>
      </c>
      <c r="R325" s="7" t="s">
        <v>1589</v>
      </c>
      <c r="S325" s="7" t="s">
        <v>1098</v>
      </c>
      <c r="T325" s="7" t="s">
        <v>6</v>
      </c>
    </row>
    <row r="326" spans="1:20" outlineLevel="5">
      <c r="E326" s="7" t="s">
        <v>1590</v>
      </c>
      <c r="F326" s="7"/>
      <c r="G326" s="7" t="s">
        <v>1591</v>
      </c>
      <c r="H326" s="7" t="s">
        <v>1592</v>
      </c>
      <c r="I326" s="7" t="s">
        <v>1593</v>
      </c>
      <c r="J326" s="7"/>
      <c r="K326" s="7" t="s">
        <v>1594</v>
      </c>
      <c r="L326" s="7" t="s">
        <v>1595</v>
      </c>
      <c r="M326" s="7" t="s">
        <v>1596</v>
      </c>
      <c r="N326" s="7" t="s">
        <v>1597</v>
      </c>
      <c r="O326" s="7" t="s">
        <v>1598</v>
      </c>
      <c r="P326" s="7" t="s">
        <v>1599</v>
      </c>
      <c r="Q326" s="7" t="s">
        <v>1600</v>
      </c>
      <c r="R326" s="7" t="s">
        <v>1601</v>
      </c>
      <c r="S326" s="8">
        <f>HYPERLINK("[report.xlsx]alltests!A434:K434","User create update &gt;&gt; 1 Edit user")</f>
        <v>0</v>
      </c>
      <c r="T326" s="7">
        <v>3351</v>
      </c>
    </row>
  </sheetData>
  <mergeCells count="262">
    <mergeCell ref="E154:E155"/>
    <mergeCell ref="F154:F155"/>
    <mergeCell ref="G154:G155"/>
    <mergeCell ref="H154:H155"/>
    <mergeCell ref="I154:I155"/>
    <mergeCell ref="E156:E157"/>
    <mergeCell ref="F156:F157"/>
    <mergeCell ref="G156:G157"/>
    <mergeCell ref="H156:H157"/>
    <mergeCell ref="I156:I157"/>
    <mergeCell ref="E162:E163"/>
    <mergeCell ref="F162:F163"/>
    <mergeCell ref="G162:G163"/>
    <mergeCell ref="H162:H163"/>
    <mergeCell ref="I162:I163"/>
    <mergeCell ref="E166:E168"/>
    <mergeCell ref="F166:F168"/>
    <mergeCell ref="G166:G168"/>
    <mergeCell ref="E181:E182"/>
    <mergeCell ref="F181:F182"/>
    <mergeCell ref="G181:G182"/>
    <mergeCell ref="H181:H182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N188:N190"/>
    <mergeCell ref="O188:O190"/>
    <mergeCell ref="P188:P190"/>
    <mergeCell ref="Q188:Q190"/>
    <mergeCell ref="R188:R190"/>
    <mergeCell ref="S188:S190"/>
    <mergeCell ref="T188:T190"/>
    <mergeCell ref="U188:U190"/>
    <mergeCell ref="V188:V190"/>
    <mergeCell ref="W188:W190"/>
    <mergeCell ref="X188:X190"/>
    <mergeCell ref="Y188:Y190"/>
    <mergeCell ref="Z188:Z190"/>
    <mergeCell ref="AA188:AA190"/>
    <mergeCell ref="AB188:AB190"/>
    <mergeCell ref="AC188:AC190"/>
    <mergeCell ref="AD188:AD190"/>
    <mergeCell ref="AE188:AE190"/>
    <mergeCell ref="AF188:AF190"/>
    <mergeCell ref="AG188:AG190"/>
    <mergeCell ref="AH188:AH190"/>
    <mergeCell ref="AI188:AI190"/>
    <mergeCell ref="AJ188:AJ190"/>
    <mergeCell ref="AK188:AK190"/>
    <mergeCell ref="AL188:AL190"/>
    <mergeCell ref="AM188:AM190"/>
    <mergeCell ref="AN188:AN190"/>
    <mergeCell ref="AO188:AO190"/>
    <mergeCell ref="AP188:AP190"/>
    <mergeCell ref="AQ188:AQ190"/>
    <mergeCell ref="AR188:AR190"/>
    <mergeCell ref="AS188:AS190"/>
    <mergeCell ref="AT188:AT190"/>
    <mergeCell ref="AU188:AU190"/>
    <mergeCell ref="AV188:AV190"/>
    <mergeCell ref="AW188:AW190"/>
    <mergeCell ref="AX188:AX190"/>
    <mergeCell ref="AY188:AY190"/>
    <mergeCell ref="AZ188:AZ190"/>
    <mergeCell ref="BA188:BA190"/>
    <mergeCell ref="BB188:BB190"/>
    <mergeCell ref="BC188:BC190"/>
    <mergeCell ref="BD188:BD190"/>
    <mergeCell ref="BE188:BE190"/>
    <mergeCell ref="BF188:BF190"/>
    <mergeCell ref="BG188:BG190"/>
    <mergeCell ref="BH188:BH190"/>
    <mergeCell ref="BI188:BI190"/>
    <mergeCell ref="BJ188:BJ190"/>
    <mergeCell ref="BK188:BK190"/>
    <mergeCell ref="BL188:BL190"/>
    <mergeCell ref="BM188:BM190"/>
    <mergeCell ref="BN188:BN190"/>
    <mergeCell ref="BO188:BO190"/>
    <mergeCell ref="BP188:BP190"/>
    <mergeCell ref="BQ188:BQ190"/>
    <mergeCell ref="BR188:BR190"/>
    <mergeCell ref="BS188:BS190"/>
    <mergeCell ref="BT188:BT190"/>
    <mergeCell ref="BU188:BU190"/>
    <mergeCell ref="BV188:BV190"/>
    <mergeCell ref="BW188:BW190"/>
    <mergeCell ref="BX188:BX190"/>
    <mergeCell ref="BY188:BY190"/>
    <mergeCell ref="BZ188:BZ190"/>
    <mergeCell ref="CA188:CA190"/>
    <mergeCell ref="CB188:CB190"/>
    <mergeCell ref="CC188:CC190"/>
    <mergeCell ref="CD188:CD190"/>
    <mergeCell ref="CE188:CE190"/>
    <mergeCell ref="CF188:CF190"/>
    <mergeCell ref="CG188:CG190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S193:S194"/>
    <mergeCell ref="T193:T194"/>
    <mergeCell ref="U193:U194"/>
    <mergeCell ref="V193:V194"/>
    <mergeCell ref="W193:W194"/>
    <mergeCell ref="X193:X194"/>
    <mergeCell ref="Y193:Y194"/>
    <mergeCell ref="Z193:Z194"/>
    <mergeCell ref="AA193:AA194"/>
    <mergeCell ref="AB193:AB194"/>
    <mergeCell ref="AC193:AC194"/>
    <mergeCell ref="AD193:AD194"/>
    <mergeCell ref="AE193:AE194"/>
    <mergeCell ref="AF193:AF194"/>
    <mergeCell ref="AG193:AG194"/>
    <mergeCell ref="AH193:AH194"/>
    <mergeCell ref="AI193:AI194"/>
    <mergeCell ref="AJ193:AJ194"/>
    <mergeCell ref="AK193:AK194"/>
    <mergeCell ref="AL193:AL194"/>
    <mergeCell ref="AM193:AM194"/>
    <mergeCell ref="AN193:AN194"/>
    <mergeCell ref="AO193:AO194"/>
    <mergeCell ref="AP193:AP194"/>
    <mergeCell ref="AQ193:AQ194"/>
    <mergeCell ref="AR193:AR194"/>
    <mergeCell ref="AS193:AS194"/>
    <mergeCell ref="AT193:AT194"/>
    <mergeCell ref="AU193:AU194"/>
    <mergeCell ref="AV193:AV194"/>
    <mergeCell ref="AW193:AW194"/>
    <mergeCell ref="AX193:AX194"/>
    <mergeCell ref="AY193:AY194"/>
    <mergeCell ref="AZ193:AZ194"/>
    <mergeCell ref="BA193:BA194"/>
    <mergeCell ref="BB193:BB194"/>
    <mergeCell ref="BC193:BC194"/>
    <mergeCell ref="BD193:BD194"/>
    <mergeCell ref="BE193:BE194"/>
    <mergeCell ref="BF193:BF194"/>
    <mergeCell ref="BG193:BG194"/>
    <mergeCell ref="BH193:BH194"/>
    <mergeCell ref="BI193:BI194"/>
    <mergeCell ref="BJ193:BJ194"/>
    <mergeCell ref="BK193:BK194"/>
    <mergeCell ref="BL193:BL194"/>
    <mergeCell ref="BM193:BM194"/>
    <mergeCell ref="BN193:BN194"/>
    <mergeCell ref="BO193:BO194"/>
    <mergeCell ref="BP193:BP194"/>
    <mergeCell ref="BQ193:BQ194"/>
    <mergeCell ref="BR193:BR194"/>
    <mergeCell ref="BS193:BS194"/>
    <mergeCell ref="BT193:BT194"/>
    <mergeCell ref="BU193:BU194"/>
    <mergeCell ref="BV193:BV194"/>
    <mergeCell ref="BW193:BW194"/>
    <mergeCell ref="BX193:BX194"/>
    <mergeCell ref="BY193:BY194"/>
    <mergeCell ref="BZ193:BZ194"/>
    <mergeCell ref="CA193:CA194"/>
    <mergeCell ref="CB193:CB194"/>
    <mergeCell ref="CC193:CC194"/>
    <mergeCell ref="CD193:CD194"/>
    <mergeCell ref="CE193:CE194"/>
    <mergeCell ref="CF193:CF194"/>
    <mergeCell ref="CG193:CG194"/>
    <mergeCell ref="E214:E215"/>
    <mergeCell ref="F214:F215"/>
    <mergeCell ref="G214:G215"/>
    <mergeCell ref="H214:H215"/>
    <mergeCell ref="I214:I215"/>
    <mergeCell ref="E218:E219"/>
    <mergeCell ref="F218:F219"/>
    <mergeCell ref="G218:G219"/>
    <mergeCell ref="H218:H219"/>
    <mergeCell ref="I218:I219"/>
    <mergeCell ref="J218:J219"/>
    <mergeCell ref="K218:K219"/>
    <mergeCell ref="E222:E223"/>
    <mergeCell ref="F222:F223"/>
    <mergeCell ref="G222:G223"/>
    <mergeCell ref="H222:H223"/>
    <mergeCell ref="I222:I223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S229:S230"/>
    <mergeCell ref="T229:T230"/>
    <mergeCell ref="U229:U230"/>
    <mergeCell ref="V229:V230"/>
    <mergeCell ref="W229:W230"/>
    <mergeCell ref="X229:X230"/>
    <mergeCell ref="Y229:Y230"/>
    <mergeCell ref="Z229:Z230"/>
    <mergeCell ref="AA229:AA230"/>
    <mergeCell ref="AB229:AB230"/>
    <mergeCell ref="AC229:AC230"/>
    <mergeCell ref="AD229:AD230"/>
    <mergeCell ref="AE229:AE230"/>
    <mergeCell ref="AF229:AF230"/>
    <mergeCell ref="AG229:AG230"/>
    <mergeCell ref="E257:E265"/>
    <mergeCell ref="F257:F265"/>
    <mergeCell ref="G257:G265"/>
    <mergeCell ref="H257:H265"/>
    <mergeCell ref="I257:I265"/>
    <mergeCell ref="J257:J265"/>
    <mergeCell ref="K257:K265"/>
    <mergeCell ref="L257:L265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E287:E289"/>
    <mergeCell ref="F287:F289"/>
    <mergeCell ref="E290:E291"/>
    <mergeCell ref="F290:F291"/>
    <mergeCell ref="E304:E305"/>
    <mergeCell ref="F304:F305"/>
    <mergeCell ref="G304:G305"/>
    <mergeCell ref="H304:H305"/>
    <mergeCell ref="I304:I305"/>
    <mergeCell ref="E311:E312"/>
    <mergeCell ref="F311:F312"/>
    <mergeCell ref="G311:G3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</row>
    <row r="2" spans="1:11" s="10" customFormat="1">
      <c r="A2" s="10" t="s">
        <v>13</v>
      </c>
      <c r="B2" s="10">
        <v>2</v>
      </c>
      <c r="C2" s="10" t="s">
        <v>14</v>
      </c>
      <c r="D2" s="10" t="s">
        <v>15</v>
      </c>
      <c r="E2" s="10">
        <v>43427</v>
      </c>
      <c r="F2" s="10" t="s">
        <v>16</v>
      </c>
      <c r="G2" s="10" t="s">
        <v>17</v>
      </c>
      <c r="H2" s="10" t="s">
        <v>18</v>
      </c>
      <c r="I2" s="10" t="s">
        <v>19</v>
      </c>
      <c r="J2" s="10">
        <v>15794</v>
      </c>
      <c r="K2" s="10">
        <v>39841</v>
      </c>
    </row>
    <row r="3" spans="1:11" s="10" customFormat="1">
      <c r="A3" s="10" t="s">
        <v>20</v>
      </c>
      <c r="B3" s="10">
        <v>5</v>
      </c>
      <c r="C3" s="10" t="s">
        <v>14</v>
      </c>
      <c r="D3" s="10" t="s">
        <v>21</v>
      </c>
      <c r="E3" s="10">
        <v>41952</v>
      </c>
      <c r="F3" s="10" t="s">
        <v>16</v>
      </c>
      <c r="G3" s="10" t="s">
        <v>17</v>
      </c>
      <c r="H3" s="10" t="s">
        <v>18</v>
      </c>
      <c r="I3" s="10" t="s">
        <v>19</v>
      </c>
      <c r="J3" s="10">
        <v>15794</v>
      </c>
      <c r="K3" s="10">
        <v>38304</v>
      </c>
    </row>
    <row r="4" spans="1:11" s="10" customFormat="1">
      <c r="A4" s="10" t="s">
        <v>22</v>
      </c>
      <c r="B4" s="10">
        <v>5</v>
      </c>
      <c r="C4" s="10" t="s">
        <v>14</v>
      </c>
      <c r="D4" s="10" t="s">
        <v>23</v>
      </c>
      <c r="E4" s="10">
        <v>44576</v>
      </c>
      <c r="F4" s="10" t="s">
        <v>16</v>
      </c>
      <c r="G4" s="10" t="s">
        <v>17</v>
      </c>
      <c r="H4" s="10" t="s">
        <v>18</v>
      </c>
      <c r="I4" s="10" t="s">
        <v>19</v>
      </c>
      <c r="J4" s="10">
        <v>15794</v>
      </c>
      <c r="K4" s="10">
        <v>41727</v>
      </c>
    </row>
    <row r="5" spans="1:11" s="10" customFormat="1">
      <c r="A5" s="10" t="s">
        <v>24</v>
      </c>
      <c r="B5" s="10">
        <v>5</v>
      </c>
      <c r="C5" s="10" t="s">
        <v>14</v>
      </c>
      <c r="D5" s="10" t="s">
        <v>25</v>
      </c>
      <c r="E5" s="10">
        <v>43085</v>
      </c>
      <c r="F5" s="10" t="s">
        <v>16</v>
      </c>
      <c r="G5" s="10" t="s">
        <v>17</v>
      </c>
      <c r="H5" s="10" t="s">
        <v>18</v>
      </c>
      <c r="I5" s="10" t="s">
        <v>19</v>
      </c>
      <c r="J5" s="10">
        <v>15794</v>
      </c>
      <c r="K5" s="10">
        <v>40774</v>
      </c>
    </row>
    <row r="6" spans="1:11" s="10" customFormat="1">
      <c r="A6" s="10" t="s">
        <v>26</v>
      </c>
      <c r="B6" s="10">
        <v>5</v>
      </c>
      <c r="C6" s="10" t="s">
        <v>14</v>
      </c>
      <c r="D6" s="10" t="s">
        <v>27</v>
      </c>
      <c r="E6" s="10">
        <v>44908</v>
      </c>
      <c r="F6" s="10" t="s">
        <v>16</v>
      </c>
      <c r="G6" s="10" t="s">
        <v>17</v>
      </c>
      <c r="H6" s="10" t="s">
        <v>18</v>
      </c>
      <c r="I6" s="10" t="s">
        <v>19</v>
      </c>
      <c r="J6" s="10">
        <v>15794</v>
      </c>
      <c r="K6" s="10">
        <v>42973</v>
      </c>
    </row>
    <row r="7" spans="1:11" s="10" customFormat="1">
      <c r="A7" s="10" t="s">
        <v>28</v>
      </c>
      <c r="B7" s="10">
        <v>5</v>
      </c>
      <c r="C7" s="10" t="s">
        <v>14</v>
      </c>
      <c r="D7" s="10" t="s">
        <v>29</v>
      </c>
      <c r="E7" s="10">
        <v>44816</v>
      </c>
      <c r="F7" s="10" t="s">
        <v>16</v>
      </c>
      <c r="G7" s="10" t="s">
        <v>17</v>
      </c>
      <c r="H7" s="10" t="s">
        <v>18</v>
      </c>
      <c r="I7" s="10" t="s">
        <v>19</v>
      </c>
      <c r="J7" s="10">
        <v>15794</v>
      </c>
      <c r="K7" s="10">
        <v>42715</v>
      </c>
    </row>
    <row r="8" spans="1:11" s="10" customFormat="1">
      <c r="A8" s="10" t="s">
        <v>30</v>
      </c>
      <c r="B8" s="10">
        <v>5</v>
      </c>
      <c r="C8" s="10" t="s">
        <v>14</v>
      </c>
      <c r="D8" s="10" t="s">
        <v>31</v>
      </c>
      <c r="E8" s="10">
        <v>42925</v>
      </c>
      <c r="F8" s="10" t="s">
        <v>16</v>
      </c>
      <c r="G8" s="10" t="s">
        <v>17</v>
      </c>
      <c r="H8" s="10" t="s">
        <v>18</v>
      </c>
      <c r="I8" s="10" t="s">
        <v>19</v>
      </c>
      <c r="J8" s="10">
        <v>15939</v>
      </c>
      <c r="K8" s="10">
        <v>42274</v>
      </c>
    </row>
    <row r="9" spans="1:11" s="10" customFormat="1">
      <c r="A9" s="10" t="s">
        <v>32</v>
      </c>
      <c r="B9" s="10">
        <v>5</v>
      </c>
      <c r="C9" s="10" t="s">
        <v>14</v>
      </c>
      <c r="D9" s="10" t="s">
        <v>33</v>
      </c>
      <c r="E9" s="10">
        <v>42964</v>
      </c>
      <c r="F9" s="10" t="s">
        <v>16</v>
      </c>
      <c r="G9" s="10" t="s">
        <v>17</v>
      </c>
      <c r="H9" s="10" t="s">
        <v>18</v>
      </c>
      <c r="I9" s="10" t="s">
        <v>19</v>
      </c>
      <c r="J9" s="10">
        <v>15939</v>
      </c>
      <c r="K9" s="10">
        <v>42175</v>
      </c>
    </row>
    <row r="10" spans="1:11" s="10" customFormat="1">
      <c r="A10" s="10" t="s">
        <v>34</v>
      </c>
      <c r="B10" s="10">
        <v>5</v>
      </c>
      <c r="C10" s="10" t="s">
        <v>14</v>
      </c>
      <c r="D10" s="10" t="s">
        <v>35</v>
      </c>
      <c r="E10" s="10">
        <v>42209</v>
      </c>
      <c r="F10" s="10" t="s">
        <v>16</v>
      </c>
      <c r="G10" s="10" t="s">
        <v>17</v>
      </c>
      <c r="H10" s="10" t="s">
        <v>18</v>
      </c>
      <c r="I10" s="10" t="s">
        <v>19</v>
      </c>
      <c r="J10" s="10">
        <v>15939</v>
      </c>
      <c r="K10" s="10">
        <v>41555</v>
      </c>
    </row>
    <row r="11" spans="1:11" s="10" customFormat="1">
      <c r="A11" s="10" t="s">
        <v>36</v>
      </c>
      <c r="B11" s="10">
        <v>5</v>
      </c>
      <c r="C11" s="10" t="s">
        <v>14</v>
      </c>
      <c r="D11" s="10" t="s">
        <v>37</v>
      </c>
      <c r="E11" s="10">
        <v>42236</v>
      </c>
      <c r="F11" s="10" t="s">
        <v>16</v>
      </c>
      <c r="G11" s="10" t="s">
        <v>17</v>
      </c>
      <c r="H11" s="10" t="s">
        <v>18</v>
      </c>
      <c r="I11" s="10" t="s">
        <v>19</v>
      </c>
      <c r="J11" s="10">
        <v>15939</v>
      </c>
      <c r="K11" s="10">
        <v>41163</v>
      </c>
    </row>
    <row r="12" spans="1:11">
      <c r="A12" t="s">
        <v>38</v>
      </c>
      <c r="B12">
        <v>5</v>
      </c>
      <c r="C12" t="s">
        <v>14</v>
      </c>
      <c r="D12" t="s">
        <v>39</v>
      </c>
      <c r="E12">
        <v>647</v>
      </c>
      <c r="F12" t="s">
        <v>16</v>
      </c>
      <c r="G12" t="s">
        <v>17</v>
      </c>
      <c r="H12" t="s">
        <v>18</v>
      </c>
      <c r="I12" t="s">
        <v>40</v>
      </c>
      <c r="J12">
        <v>14142</v>
      </c>
      <c r="K12">
        <v>647</v>
      </c>
    </row>
    <row r="13" spans="1:11">
      <c r="A13" t="s">
        <v>38</v>
      </c>
      <c r="B13">
        <v>5</v>
      </c>
      <c r="C13" t="s">
        <v>14</v>
      </c>
      <c r="D13" t="s">
        <v>41</v>
      </c>
      <c r="E13">
        <v>1026</v>
      </c>
      <c r="F13" t="s">
        <v>16</v>
      </c>
      <c r="G13" t="s">
        <v>17</v>
      </c>
      <c r="H13" t="s">
        <v>18</v>
      </c>
      <c r="I13" t="s">
        <v>40</v>
      </c>
      <c r="J13">
        <v>14142</v>
      </c>
      <c r="K13">
        <v>1026</v>
      </c>
    </row>
    <row r="14" spans="1:11">
      <c r="A14" t="s">
        <v>38</v>
      </c>
      <c r="B14">
        <v>5</v>
      </c>
      <c r="C14" t="s">
        <v>14</v>
      </c>
      <c r="D14" t="s">
        <v>42</v>
      </c>
      <c r="E14">
        <v>829</v>
      </c>
      <c r="F14" t="s">
        <v>16</v>
      </c>
      <c r="G14" t="s">
        <v>17</v>
      </c>
      <c r="H14" t="s">
        <v>18</v>
      </c>
      <c r="I14" t="s">
        <v>40</v>
      </c>
      <c r="J14">
        <v>14142</v>
      </c>
      <c r="K14">
        <v>829</v>
      </c>
    </row>
    <row r="15" spans="1:11">
      <c r="A15" t="s">
        <v>38</v>
      </c>
      <c r="B15">
        <v>5</v>
      </c>
      <c r="C15" t="s">
        <v>14</v>
      </c>
      <c r="D15" t="s">
        <v>43</v>
      </c>
      <c r="E15">
        <v>903</v>
      </c>
      <c r="F15" t="s">
        <v>16</v>
      </c>
      <c r="G15" t="s">
        <v>17</v>
      </c>
      <c r="H15" t="s">
        <v>18</v>
      </c>
      <c r="I15" t="s">
        <v>40</v>
      </c>
      <c r="J15">
        <v>14142</v>
      </c>
      <c r="K15">
        <v>903</v>
      </c>
    </row>
    <row r="16" spans="1:11">
      <c r="A16" t="s">
        <v>38</v>
      </c>
      <c r="B16">
        <v>5</v>
      </c>
      <c r="C16" t="s">
        <v>14</v>
      </c>
      <c r="D16" t="s">
        <v>44</v>
      </c>
      <c r="E16">
        <v>937</v>
      </c>
      <c r="F16" t="s">
        <v>16</v>
      </c>
      <c r="G16" t="s">
        <v>17</v>
      </c>
      <c r="H16" t="s">
        <v>18</v>
      </c>
      <c r="I16" t="s">
        <v>40</v>
      </c>
      <c r="J16">
        <v>14142</v>
      </c>
      <c r="K16">
        <v>937</v>
      </c>
    </row>
    <row r="17" spans="1:11">
      <c r="A17" t="s">
        <v>38</v>
      </c>
      <c r="B17">
        <v>5</v>
      </c>
      <c r="C17" t="s">
        <v>14</v>
      </c>
      <c r="D17" t="s">
        <v>45</v>
      </c>
      <c r="E17">
        <v>818</v>
      </c>
      <c r="F17" t="s">
        <v>16</v>
      </c>
      <c r="G17" t="s">
        <v>17</v>
      </c>
      <c r="H17" t="s">
        <v>18</v>
      </c>
      <c r="I17" t="s">
        <v>40</v>
      </c>
      <c r="J17">
        <v>14142</v>
      </c>
      <c r="K17">
        <v>818</v>
      </c>
    </row>
    <row r="18" spans="1:11">
      <c r="A18" t="s">
        <v>38</v>
      </c>
      <c r="B18">
        <v>5</v>
      </c>
      <c r="C18" t="s">
        <v>14</v>
      </c>
      <c r="D18" t="s">
        <v>46</v>
      </c>
      <c r="E18">
        <v>872</v>
      </c>
      <c r="F18" t="s">
        <v>16</v>
      </c>
      <c r="G18" t="s">
        <v>17</v>
      </c>
      <c r="H18" t="s">
        <v>18</v>
      </c>
      <c r="I18" t="s">
        <v>40</v>
      </c>
      <c r="J18">
        <v>14142</v>
      </c>
      <c r="K18">
        <v>871</v>
      </c>
    </row>
    <row r="19" spans="1:11">
      <c r="A19" t="s">
        <v>38</v>
      </c>
      <c r="B19">
        <v>5</v>
      </c>
      <c r="C19" t="s">
        <v>14</v>
      </c>
      <c r="D19" t="s">
        <v>47</v>
      </c>
      <c r="E19">
        <v>904</v>
      </c>
      <c r="F19" t="s">
        <v>16</v>
      </c>
      <c r="G19" t="s">
        <v>17</v>
      </c>
      <c r="H19" t="s">
        <v>18</v>
      </c>
      <c r="I19" t="s">
        <v>40</v>
      </c>
      <c r="J19">
        <v>14142</v>
      </c>
      <c r="K19">
        <v>904</v>
      </c>
    </row>
    <row r="20" spans="1:11">
      <c r="A20" t="s">
        <v>38</v>
      </c>
      <c r="B20">
        <v>5</v>
      </c>
      <c r="C20" t="s">
        <v>14</v>
      </c>
      <c r="D20" t="s">
        <v>48</v>
      </c>
      <c r="E20">
        <v>838</v>
      </c>
      <c r="F20" t="s">
        <v>16</v>
      </c>
      <c r="G20" t="s">
        <v>17</v>
      </c>
      <c r="H20" t="s">
        <v>18</v>
      </c>
      <c r="I20" t="s">
        <v>40</v>
      </c>
      <c r="J20">
        <v>14142</v>
      </c>
      <c r="K20">
        <v>838</v>
      </c>
    </row>
    <row r="21" spans="1:11">
      <c r="A21" t="s">
        <v>38</v>
      </c>
      <c r="B21">
        <v>5</v>
      </c>
      <c r="C21" t="s">
        <v>14</v>
      </c>
      <c r="D21" t="s">
        <v>49</v>
      </c>
      <c r="E21">
        <v>773</v>
      </c>
      <c r="F21" t="s">
        <v>16</v>
      </c>
      <c r="G21" t="s">
        <v>17</v>
      </c>
      <c r="H21" t="s">
        <v>18</v>
      </c>
      <c r="I21" t="s">
        <v>40</v>
      </c>
      <c r="J21">
        <v>14142</v>
      </c>
      <c r="K21">
        <v>773</v>
      </c>
    </row>
    <row r="22" spans="1:11">
      <c r="A22" t="s">
        <v>50</v>
      </c>
      <c r="B22">
        <v>1</v>
      </c>
      <c r="C22" t="s">
        <v>14</v>
      </c>
      <c r="D22" t="s">
        <v>51</v>
      </c>
      <c r="E22">
        <v>567</v>
      </c>
      <c r="F22" t="s">
        <v>16</v>
      </c>
      <c r="G22" t="s">
        <v>17</v>
      </c>
      <c r="H22" t="s">
        <v>18</v>
      </c>
      <c r="I22" t="s">
        <v>40</v>
      </c>
      <c r="J22">
        <v>14142</v>
      </c>
      <c r="K22">
        <v>567</v>
      </c>
    </row>
    <row r="23" spans="1:11">
      <c r="A23" t="s">
        <v>50</v>
      </c>
      <c r="B23">
        <v>1</v>
      </c>
      <c r="C23" t="s">
        <v>14</v>
      </c>
      <c r="D23" t="s">
        <v>52</v>
      </c>
      <c r="E23">
        <v>648</v>
      </c>
      <c r="F23" t="s">
        <v>16</v>
      </c>
      <c r="G23" t="s">
        <v>17</v>
      </c>
      <c r="H23" t="s">
        <v>18</v>
      </c>
      <c r="I23" t="s">
        <v>40</v>
      </c>
      <c r="J23">
        <v>14142</v>
      </c>
      <c r="K23">
        <v>648</v>
      </c>
    </row>
    <row r="24" spans="1:11">
      <c r="A24" t="s">
        <v>50</v>
      </c>
      <c r="B24">
        <v>1</v>
      </c>
      <c r="C24" t="s">
        <v>14</v>
      </c>
      <c r="D24" t="s">
        <v>53</v>
      </c>
      <c r="E24">
        <v>589</v>
      </c>
      <c r="F24" t="s">
        <v>16</v>
      </c>
      <c r="G24" t="s">
        <v>17</v>
      </c>
      <c r="H24" t="s">
        <v>18</v>
      </c>
      <c r="I24" t="s">
        <v>40</v>
      </c>
      <c r="J24">
        <v>14142</v>
      </c>
      <c r="K24">
        <v>589</v>
      </c>
    </row>
    <row r="25" spans="1:11">
      <c r="A25" t="s">
        <v>50</v>
      </c>
      <c r="B25">
        <v>1</v>
      </c>
      <c r="C25" t="s">
        <v>14</v>
      </c>
      <c r="D25" t="s">
        <v>54</v>
      </c>
      <c r="E25">
        <v>634</v>
      </c>
      <c r="F25" t="s">
        <v>16</v>
      </c>
      <c r="G25" t="s">
        <v>17</v>
      </c>
      <c r="H25" t="s">
        <v>18</v>
      </c>
      <c r="I25" t="s">
        <v>40</v>
      </c>
      <c r="J25">
        <v>14142</v>
      </c>
      <c r="K25">
        <v>634</v>
      </c>
    </row>
    <row r="26" spans="1:11">
      <c r="A26" t="s">
        <v>50</v>
      </c>
      <c r="B26">
        <v>1</v>
      </c>
      <c r="C26" t="s">
        <v>14</v>
      </c>
      <c r="D26" t="s">
        <v>55</v>
      </c>
      <c r="E26">
        <v>601</v>
      </c>
      <c r="F26" t="s">
        <v>16</v>
      </c>
      <c r="G26" t="s">
        <v>17</v>
      </c>
      <c r="H26" t="s">
        <v>18</v>
      </c>
      <c r="I26" t="s">
        <v>40</v>
      </c>
      <c r="J26">
        <v>14142</v>
      </c>
      <c r="K26">
        <v>601</v>
      </c>
    </row>
    <row r="27" spans="1:11">
      <c r="A27" t="s">
        <v>56</v>
      </c>
      <c r="B27">
        <v>1</v>
      </c>
      <c r="C27" t="s">
        <v>14</v>
      </c>
      <c r="D27" t="s">
        <v>57</v>
      </c>
      <c r="E27">
        <v>2408</v>
      </c>
      <c r="F27" t="s">
        <v>16</v>
      </c>
      <c r="G27" t="s">
        <v>17</v>
      </c>
      <c r="H27" t="s">
        <v>18</v>
      </c>
      <c r="I27" t="s">
        <v>40</v>
      </c>
      <c r="J27">
        <v>15239</v>
      </c>
      <c r="K27">
        <v>2408</v>
      </c>
    </row>
    <row r="28" spans="1:11">
      <c r="A28" t="s">
        <v>56</v>
      </c>
      <c r="B28">
        <v>1</v>
      </c>
      <c r="C28" t="s">
        <v>14</v>
      </c>
      <c r="D28" t="s">
        <v>58</v>
      </c>
      <c r="E28">
        <v>2519</v>
      </c>
      <c r="F28" t="s">
        <v>16</v>
      </c>
      <c r="G28" t="s">
        <v>17</v>
      </c>
      <c r="H28" t="s">
        <v>18</v>
      </c>
      <c r="I28" t="s">
        <v>40</v>
      </c>
      <c r="J28">
        <v>15239</v>
      </c>
      <c r="K28">
        <v>2519</v>
      </c>
    </row>
    <row r="29" spans="1:11">
      <c r="A29" t="s">
        <v>56</v>
      </c>
      <c r="B29">
        <v>1</v>
      </c>
      <c r="C29" t="s">
        <v>14</v>
      </c>
      <c r="D29" t="s">
        <v>59</v>
      </c>
      <c r="E29">
        <v>2739</v>
      </c>
      <c r="F29" t="s">
        <v>16</v>
      </c>
      <c r="G29" t="s">
        <v>17</v>
      </c>
      <c r="H29" t="s">
        <v>18</v>
      </c>
      <c r="I29" t="s">
        <v>40</v>
      </c>
      <c r="J29">
        <v>15239</v>
      </c>
      <c r="K29">
        <v>2739</v>
      </c>
    </row>
    <row r="30" spans="1:11">
      <c r="A30" t="s">
        <v>56</v>
      </c>
      <c r="B30">
        <v>1</v>
      </c>
      <c r="C30" t="s">
        <v>14</v>
      </c>
      <c r="D30" t="s">
        <v>60</v>
      </c>
      <c r="E30">
        <v>2396</v>
      </c>
      <c r="F30" t="s">
        <v>16</v>
      </c>
      <c r="G30" t="s">
        <v>17</v>
      </c>
      <c r="H30" t="s">
        <v>18</v>
      </c>
      <c r="I30" t="s">
        <v>40</v>
      </c>
      <c r="J30">
        <v>15239</v>
      </c>
      <c r="K30">
        <v>2396</v>
      </c>
    </row>
    <row r="31" spans="1:11">
      <c r="A31" t="s">
        <v>56</v>
      </c>
      <c r="B31">
        <v>1</v>
      </c>
      <c r="C31" t="s">
        <v>14</v>
      </c>
      <c r="D31" t="s">
        <v>61</v>
      </c>
      <c r="E31">
        <v>2681</v>
      </c>
      <c r="F31" t="s">
        <v>16</v>
      </c>
      <c r="G31" t="s">
        <v>17</v>
      </c>
      <c r="H31" t="s">
        <v>18</v>
      </c>
      <c r="I31" t="s">
        <v>40</v>
      </c>
      <c r="J31">
        <v>15239</v>
      </c>
      <c r="K31">
        <v>2681</v>
      </c>
    </row>
    <row r="32" spans="1:11">
      <c r="A32" t="s">
        <v>62</v>
      </c>
      <c r="B32">
        <v>5</v>
      </c>
      <c r="C32" t="s">
        <v>14</v>
      </c>
      <c r="D32" t="s">
        <v>63</v>
      </c>
      <c r="E32">
        <v>2141</v>
      </c>
      <c r="F32" t="s">
        <v>16</v>
      </c>
      <c r="G32" t="s">
        <v>17</v>
      </c>
      <c r="H32" t="s">
        <v>18</v>
      </c>
      <c r="I32" t="s">
        <v>40</v>
      </c>
      <c r="J32">
        <v>15239</v>
      </c>
      <c r="K32">
        <v>2141</v>
      </c>
    </row>
    <row r="33" spans="1:11">
      <c r="A33" t="s">
        <v>62</v>
      </c>
      <c r="B33">
        <v>5</v>
      </c>
      <c r="C33" t="s">
        <v>14</v>
      </c>
      <c r="D33" t="s">
        <v>64</v>
      </c>
      <c r="E33">
        <v>2238</v>
      </c>
      <c r="F33" t="s">
        <v>16</v>
      </c>
      <c r="G33" t="s">
        <v>17</v>
      </c>
      <c r="H33" t="s">
        <v>18</v>
      </c>
      <c r="I33" t="s">
        <v>40</v>
      </c>
      <c r="J33">
        <v>15239</v>
      </c>
      <c r="K33">
        <v>2238</v>
      </c>
    </row>
    <row r="34" spans="1:11">
      <c r="A34" t="s">
        <v>62</v>
      </c>
      <c r="B34">
        <v>5</v>
      </c>
      <c r="C34" t="s">
        <v>14</v>
      </c>
      <c r="D34" t="s">
        <v>65</v>
      </c>
      <c r="E34">
        <v>2749</v>
      </c>
      <c r="F34" t="s">
        <v>16</v>
      </c>
      <c r="G34" t="s">
        <v>17</v>
      </c>
      <c r="H34" t="s">
        <v>18</v>
      </c>
      <c r="I34" t="s">
        <v>40</v>
      </c>
      <c r="J34">
        <v>15239</v>
      </c>
      <c r="K34">
        <v>2749</v>
      </c>
    </row>
    <row r="35" spans="1:11">
      <c r="A35" t="s">
        <v>62</v>
      </c>
      <c r="B35">
        <v>5</v>
      </c>
      <c r="C35" t="s">
        <v>14</v>
      </c>
      <c r="D35" t="s">
        <v>66</v>
      </c>
      <c r="E35">
        <v>2751</v>
      </c>
      <c r="F35" t="s">
        <v>16</v>
      </c>
      <c r="G35" t="s">
        <v>17</v>
      </c>
      <c r="H35" t="s">
        <v>18</v>
      </c>
      <c r="I35" t="s">
        <v>40</v>
      </c>
      <c r="J35">
        <v>15239</v>
      </c>
      <c r="K35">
        <v>2751</v>
      </c>
    </row>
    <row r="36" spans="1:11">
      <c r="A36" t="s">
        <v>62</v>
      </c>
      <c r="B36">
        <v>5</v>
      </c>
      <c r="C36" t="s">
        <v>14</v>
      </c>
      <c r="D36" t="s">
        <v>67</v>
      </c>
      <c r="E36">
        <v>2868</v>
      </c>
      <c r="F36" t="s">
        <v>16</v>
      </c>
      <c r="G36" t="s">
        <v>17</v>
      </c>
      <c r="H36" t="s">
        <v>18</v>
      </c>
      <c r="I36" t="s">
        <v>40</v>
      </c>
      <c r="J36">
        <v>15239</v>
      </c>
      <c r="K36">
        <v>2868</v>
      </c>
    </row>
    <row r="37" spans="1:11">
      <c r="A37" t="s">
        <v>62</v>
      </c>
      <c r="B37">
        <v>5</v>
      </c>
      <c r="C37" t="s">
        <v>14</v>
      </c>
      <c r="D37" t="s">
        <v>68</v>
      </c>
      <c r="E37">
        <v>2307</v>
      </c>
      <c r="F37" t="s">
        <v>16</v>
      </c>
      <c r="G37" t="s">
        <v>17</v>
      </c>
      <c r="H37" t="s">
        <v>18</v>
      </c>
      <c r="I37" t="s">
        <v>40</v>
      </c>
      <c r="J37">
        <v>15239</v>
      </c>
      <c r="K37">
        <v>2307</v>
      </c>
    </row>
    <row r="38" spans="1:11">
      <c r="A38" t="s">
        <v>62</v>
      </c>
      <c r="B38">
        <v>5</v>
      </c>
      <c r="C38" t="s">
        <v>14</v>
      </c>
      <c r="D38" t="s">
        <v>69</v>
      </c>
      <c r="E38">
        <v>2385</v>
      </c>
      <c r="F38" t="s">
        <v>16</v>
      </c>
      <c r="G38" t="s">
        <v>17</v>
      </c>
      <c r="H38" t="s">
        <v>18</v>
      </c>
      <c r="I38" t="s">
        <v>40</v>
      </c>
      <c r="J38">
        <v>15239</v>
      </c>
      <c r="K38">
        <v>2385</v>
      </c>
    </row>
    <row r="39" spans="1:11">
      <c r="A39" t="s">
        <v>62</v>
      </c>
      <c r="B39">
        <v>5</v>
      </c>
      <c r="C39" t="s">
        <v>14</v>
      </c>
      <c r="D39" t="s">
        <v>70</v>
      </c>
      <c r="E39">
        <v>2159</v>
      </c>
      <c r="F39" t="s">
        <v>16</v>
      </c>
      <c r="G39" t="s">
        <v>17</v>
      </c>
      <c r="H39" t="s">
        <v>18</v>
      </c>
      <c r="I39" t="s">
        <v>40</v>
      </c>
      <c r="J39">
        <v>15239</v>
      </c>
      <c r="K39">
        <v>2159</v>
      </c>
    </row>
    <row r="40" spans="1:11">
      <c r="A40" t="s">
        <v>62</v>
      </c>
      <c r="B40">
        <v>5</v>
      </c>
      <c r="C40" t="s">
        <v>14</v>
      </c>
      <c r="D40" t="s">
        <v>71</v>
      </c>
      <c r="E40">
        <v>2329</v>
      </c>
      <c r="F40" t="s">
        <v>16</v>
      </c>
      <c r="G40" t="s">
        <v>17</v>
      </c>
      <c r="H40" t="s">
        <v>18</v>
      </c>
      <c r="I40" t="s">
        <v>40</v>
      </c>
      <c r="J40">
        <v>15239</v>
      </c>
      <c r="K40">
        <v>2328</v>
      </c>
    </row>
    <row r="41" spans="1:11">
      <c r="A41" t="s">
        <v>62</v>
      </c>
      <c r="B41">
        <v>5</v>
      </c>
      <c r="C41" t="s">
        <v>14</v>
      </c>
      <c r="D41" t="s">
        <v>72</v>
      </c>
      <c r="E41">
        <v>2411</v>
      </c>
      <c r="F41" t="s">
        <v>16</v>
      </c>
      <c r="G41" t="s">
        <v>17</v>
      </c>
      <c r="H41" t="s">
        <v>18</v>
      </c>
      <c r="I41" t="s">
        <v>40</v>
      </c>
      <c r="J41">
        <v>15239</v>
      </c>
      <c r="K41">
        <v>2411</v>
      </c>
    </row>
    <row r="42" spans="1:11">
      <c r="A42" t="s">
        <v>73</v>
      </c>
      <c r="B42">
        <v>5</v>
      </c>
      <c r="C42" t="s">
        <v>14</v>
      </c>
      <c r="D42" t="s">
        <v>74</v>
      </c>
      <c r="E42">
        <v>561</v>
      </c>
      <c r="F42" t="s">
        <v>16</v>
      </c>
      <c r="G42" t="s">
        <v>17</v>
      </c>
      <c r="H42" t="s">
        <v>18</v>
      </c>
      <c r="I42" t="s">
        <v>40</v>
      </c>
      <c r="J42">
        <v>14142</v>
      </c>
      <c r="K42">
        <v>561</v>
      </c>
    </row>
    <row r="43" spans="1:11">
      <c r="A43" t="s">
        <v>73</v>
      </c>
      <c r="B43">
        <v>5</v>
      </c>
      <c r="C43" t="s">
        <v>14</v>
      </c>
      <c r="D43" t="s">
        <v>75</v>
      </c>
      <c r="E43">
        <v>590</v>
      </c>
      <c r="F43" t="s">
        <v>16</v>
      </c>
      <c r="G43" t="s">
        <v>17</v>
      </c>
      <c r="H43" t="s">
        <v>18</v>
      </c>
      <c r="I43" t="s">
        <v>40</v>
      </c>
      <c r="J43">
        <v>14142</v>
      </c>
      <c r="K43">
        <v>590</v>
      </c>
    </row>
    <row r="44" spans="1:11">
      <c r="A44" t="s">
        <v>73</v>
      </c>
      <c r="B44">
        <v>5</v>
      </c>
      <c r="C44" t="s">
        <v>14</v>
      </c>
      <c r="D44" t="s">
        <v>76</v>
      </c>
      <c r="E44">
        <v>584</v>
      </c>
      <c r="F44" t="s">
        <v>16</v>
      </c>
      <c r="G44" t="s">
        <v>17</v>
      </c>
      <c r="H44" t="s">
        <v>18</v>
      </c>
      <c r="I44" t="s">
        <v>40</v>
      </c>
      <c r="J44">
        <v>14142</v>
      </c>
      <c r="K44">
        <v>584</v>
      </c>
    </row>
    <row r="45" spans="1:11">
      <c r="A45" t="s">
        <v>77</v>
      </c>
      <c r="B45">
        <v>5</v>
      </c>
      <c r="C45" t="s">
        <v>14</v>
      </c>
      <c r="D45" t="s">
        <v>78</v>
      </c>
      <c r="E45">
        <v>2076</v>
      </c>
      <c r="F45" t="s">
        <v>16</v>
      </c>
      <c r="G45" t="s">
        <v>17</v>
      </c>
      <c r="H45" t="s">
        <v>18</v>
      </c>
      <c r="I45" t="s">
        <v>40</v>
      </c>
      <c r="J45">
        <v>15239</v>
      </c>
      <c r="K45">
        <v>2076</v>
      </c>
    </row>
    <row r="46" spans="1:11">
      <c r="A46" t="s">
        <v>77</v>
      </c>
      <c r="B46">
        <v>5</v>
      </c>
      <c r="C46" t="s">
        <v>14</v>
      </c>
      <c r="D46" t="s">
        <v>79</v>
      </c>
      <c r="E46">
        <v>2140</v>
      </c>
      <c r="F46" t="s">
        <v>16</v>
      </c>
      <c r="G46" t="s">
        <v>17</v>
      </c>
      <c r="H46" t="s">
        <v>18</v>
      </c>
      <c r="I46" t="s">
        <v>40</v>
      </c>
      <c r="J46">
        <v>15239</v>
      </c>
      <c r="K46">
        <v>2140</v>
      </c>
    </row>
    <row r="47" spans="1:11">
      <c r="A47" t="s">
        <v>77</v>
      </c>
      <c r="B47">
        <v>5</v>
      </c>
      <c r="C47" t="s">
        <v>14</v>
      </c>
      <c r="D47" t="s">
        <v>80</v>
      </c>
      <c r="E47">
        <v>1593</v>
      </c>
      <c r="F47" t="s">
        <v>16</v>
      </c>
      <c r="G47" t="s">
        <v>17</v>
      </c>
      <c r="H47" t="s">
        <v>18</v>
      </c>
      <c r="I47" t="s">
        <v>40</v>
      </c>
      <c r="J47">
        <v>15239</v>
      </c>
      <c r="K47">
        <v>1593</v>
      </c>
    </row>
    <row r="48" spans="1:11">
      <c r="A48" t="s">
        <v>77</v>
      </c>
      <c r="B48">
        <v>5</v>
      </c>
      <c r="C48" t="s">
        <v>14</v>
      </c>
      <c r="D48" t="s">
        <v>81</v>
      </c>
      <c r="E48">
        <v>1637</v>
      </c>
      <c r="F48" t="s">
        <v>16</v>
      </c>
      <c r="G48" t="s">
        <v>17</v>
      </c>
      <c r="H48" t="s">
        <v>18</v>
      </c>
      <c r="I48" t="s">
        <v>40</v>
      </c>
      <c r="J48">
        <v>15239</v>
      </c>
      <c r="K48">
        <v>1637</v>
      </c>
    </row>
    <row r="49" spans="1:11">
      <c r="A49" t="s">
        <v>77</v>
      </c>
      <c r="B49">
        <v>5</v>
      </c>
      <c r="C49" t="s">
        <v>14</v>
      </c>
      <c r="D49" t="s">
        <v>82</v>
      </c>
      <c r="E49">
        <v>1948</v>
      </c>
      <c r="F49" t="s">
        <v>16</v>
      </c>
      <c r="G49" t="s">
        <v>17</v>
      </c>
      <c r="H49" t="s">
        <v>18</v>
      </c>
      <c r="I49" t="s">
        <v>40</v>
      </c>
      <c r="J49">
        <v>15239</v>
      </c>
      <c r="K49">
        <v>1948</v>
      </c>
    </row>
    <row r="50" spans="1:11">
      <c r="A50" t="s">
        <v>77</v>
      </c>
      <c r="B50">
        <v>5</v>
      </c>
      <c r="C50" t="s">
        <v>14</v>
      </c>
      <c r="D50" t="s">
        <v>83</v>
      </c>
      <c r="E50">
        <v>1829</v>
      </c>
      <c r="F50" t="s">
        <v>16</v>
      </c>
      <c r="G50" t="s">
        <v>17</v>
      </c>
      <c r="H50" t="s">
        <v>18</v>
      </c>
      <c r="I50" t="s">
        <v>40</v>
      </c>
      <c r="J50">
        <v>15239</v>
      </c>
      <c r="K50">
        <v>1829</v>
      </c>
    </row>
    <row r="51" spans="1:11">
      <c r="A51" t="s">
        <v>77</v>
      </c>
      <c r="B51">
        <v>5</v>
      </c>
      <c r="C51" t="s">
        <v>14</v>
      </c>
      <c r="D51" t="s">
        <v>84</v>
      </c>
      <c r="E51">
        <v>1726</v>
      </c>
      <c r="F51" t="s">
        <v>16</v>
      </c>
      <c r="G51" t="s">
        <v>17</v>
      </c>
      <c r="H51" t="s">
        <v>18</v>
      </c>
      <c r="I51" t="s">
        <v>40</v>
      </c>
      <c r="J51">
        <v>15239</v>
      </c>
      <c r="K51">
        <v>1726</v>
      </c>
    </row>
    <row r="52" spans="1:11">
      <c r="A52" t="s">
        <v>85</v>
      </c>
      <c r="B52">
        <v>1</v>
      </c>
      <c r="C52" t="s">
        <v>14</v>
      </c>
      <c r="D52" t="s">
        <v>86</v>
      </c>
      <c r="E52">
        <v>760</v>
      </c>
      <c r="F52" t="s">
        <v>16</v>
      </c>
      <c r="G52" t="s">
        <v>17</v>
      </c>
      <c r="H52" t="s">
        <v>18</v>
      </c>
      <c r="I52" t="s">
        <v>87</v>
      </c>
      <c r="J52">
        <v>24580</v>
      </c>
      <c r="K52">
        <v>755</v>
      </c>
    </row>
    <row r="53" spans="1:11">
      <c r="A53" t="s">
        <v>85</v>
      </c>
      <c r="B53">
        <v>1</v>
      </c>
      <c r="C53" t="s">
        <v>14</v>
      </c>
      <c r="D53" t="s">
        <v>88</v>
      </c>
      <c r="E53">
        <v>696</v>
      </c>
      <c r="F53" t="s">
        <v>16</v>
      </c>
      <c r="G53" t="s">
        <v>17</v>
      </c>
      <c r="H53" t="s">
        <v>18</v>
      </c>
      <c r="I53" t="s">
        <v>87</v>
      </c>
      <c r="J53">
        <v>24580</v>
      </c>
      <c r="K53">
        <v>693</v>
      </c>
    </row>
    <row r="54" spans="1:11">
      <c r="A54" t="s">
        <v>85</v>
      </c>
      <c r="B54">
        <v>1</v>
      </c>
      <c r="C54" t="s">
        <v>14</v>
      </c>
      <c r="D54" t="s">
        <v>89</v>
      </c>
      <c r="E54">
        <v>718</v>
      </c>
      <c r="F54" t="s">
        <v>16</v>
      </c>
      <c r="G54" t="s">
        <v>17</v>
      </c>
      <c r="H54" t="s">
        <v>18</v>
      </c>
      <c r="I54" t="s">
        <v>87</v>
      </c>
      <c r="J54">
        <v>24580</v>
      </c>
      <c r="K54">
        <v>710</v>
      </c>
    </row>
    <row r="55" spans="1:11">
      <c r="A55" t="s">
        <v>85</v>
      </c>
      <c r="B55">
        <v>1</v>
      </c>
      <c r="C55" t="s">
        <v>14</v>
      </c>
      <c r="D55" t="s">
        <v>90</v>
      </c>
      <c r="E55">
        <v>643</v>
      </c>
      <c r="F55" t="s">
        <v>16</v>
      </c>
      <c r="G55" t="s">
        <v>17</v>
      </c>
      <c r="H55" t="s">
        <v>18</v>
      </c>
      <c r="I55" t="s">
        <v>87</v>
      </c>
      <c r="J55">
        <v>24580</v>
      </c>
      <c r="K55">
        <v>612</v>
      </c>
    </row>
    <row r="56" spans="1:11">
      <c r="A56" t="s">
        <v>85</v>
      </c>
      <c r="B56">
        <v>1</v>
      </c>
      <c r="C56" t="s">
        <v>14</v>
      </c>
      <c r="D56" t="s">
        <v>91</v>
      </c>
      <c r="E56">
        <v>672</v>
      </c>
      <c r="F56" t="s">
        <v>16</v>
      </c>
      <c r="G56" t="s">
        <v>17</v>
      </c>
      <c r="H56" t="s">
        <v>18</v>
      </c>
      <c r="I56" t="s">
        <v>87</v>
      </c>
      <c r="J56">
        <v>24580</v>
      </c>
      <c r="K56">
        <v>644</v>
      </c>
    </row>
    <row r="57" spans="1:11" s="11" customFormat="1">
      <c r="A57" s="11" t="s">
        <v>92</v>
      </c>
      <c r="B57" s="11">
        <v>5</v>
      </c>
      <c r="C57" s="11" t="s">
        <v>93</v>
      </c>
      <c r="D57" s="11" t="s">
        <v>94</v>
      </c>
      <c r="E57" s="11">
        <v>300059</v>
      </c>
      <c r="F57" s="11" t="s">
        <v>95</v>
      </c>
      <c r="G57" s="11" t="s">
        <v>96</v>
      </c>
      <c r="H57" s="11" t="s">
        <v>18</v>
      </c>
      <c r="I57" s="11" t="s">
        <v>97</v>
      </c>
      <c r="J57" s="11">
        <v>296</v>
      </c>
      <c r="K57" s="11">
        <v>300059</v>
      </c>
    </row>
    <row r="58" spans="1:11" s="11" customFormat="1">
      <c r="A58" s="11" t="s">
        <v>98</v>
      </c>
      <c r="B58" s="11">
        <v>5</v>
      </c>
      <c r="C58" s="11" t="s">
        <v>93</v>
      </c>
      <c r="D58" s="11" t="s">
        <v>99</v>
      </c>
      <c r="E58" s="11">
        <v>785</v>
      </c>
      <c r="F58" s="11" t="s">
        <v>16</v>
      </c>
      <c r="G58" s="11" t="s">
        <v>100</v>
      </c>
      <c r="H58" s="11" t="s">
        <v>18</v>
      </c>
      <c r="I58" s="11" t="s">
        <v>101</v>
      </c>
      <c r="J58" s="11">
        <v>26473</v>
      </c>
      <c r="K58" s="11">
        <v>776</v>
      </c>
    </row>
    <row r="59" spans="1:11" s="11" customFormat="1">
      <c r="A59" s="11" t="s">
        <v>102</v>
      </c>
      <c r="B59" s="11">
        <v>5</v>
      </c>
      <c r="C59" s="11" t="s">
        <v>93</v>
      </c>
      <c r="D59" s="11" t="s">
        <v>103</v>
      </c>
      <c r="E59" s="11">
        <v>775</v>
      </c>
      <c r="F59" s="11" t="s">
        <v>16</v>
      </c>
      <c r="G59" s="11" t="s">
        <v>100</v>
      </c>
      <c r="H59" s="11" t="s">
        <v>18</v>
      </c>
      <c r="I59" s="11" t="s">
        <v>104</v>
      </c>
      <c r="J59" s="11">
        <v>26074</v>
      </c>
      <c r="K59" s="11">
        <v>685</v>
      </c>
    </row>
    <row r="60" spans="1:11" s="11" customFormat="1">
      <c r="A60" s="11" t="s">
        <v>105</v>
      </c>
      <c r="B60" s="11">
        <v>5</v>
      </c>
      <c r="C60" s="11" t="s">
        <v>93</v>
      </c>
      <c r="D60" s="11" t="s">
        <v>106</v>
      </c>
      <c r="E60" s="11">
        <v>972</v>
      </c>
      <c r="F60" s="11" t="s">
        <v>16</v>
      </c>
      <c r="G60" s="11" t="s">
        <v>100</v>
      </c>
      <c r="H60" s="11" t="s">
        <v>18</v>
      </c>
      <c r="I60" s="11" t="s">
        <v>107</v>
      </c>
      <c r="J60" s="11">
        <v>26082</v>
      </c>
      <c r="K60" s="11">
        <v>615</v>
      </c>
    </row>
    <row r="61" spans="1:11" s="11" customFormat="1">
      <c r="A61" s="11" t="s">
        <v>108</v>
      </c>
      <c r="B61" s="11">
        <v>5</v>
      </c>
      <c r="C61" s="11" t="s">
        <v>93</v>
      </c>
      <c r="D61" s="11" t="s">
        <v>109</v>
      </c>
      <c r="E61" s="11">
        <v>915</v>
      </c>
      <c r="F61" s="11" t="s">
        <v>16</v>
      </c>
      <c r="G61" s="11" t="s">
        <v>100</v>
      </c>
      <c r="H61" s="11" t="s">
        <v>18</v>
      </c>
      <c r="I61" s="11" t="s">
        <v>110</v>
      </c>
      <c r="J61" s="11">
        <v>26084</v>
      </c>
      <c r="K61" s="11">
        <v>862</v>
      </c>
    </row>
    <row r="62" spans="1:11" s="10" customFormat="1">
      <c r="A62" s="10" t="s">
        <v>111</v>
      </c>
      <c r="B62" s="10">
        <v>3</v>
      </c>
      <c r="C62" s="10" t="s">
        <v>14</v>
      </c>
      <c r="D62" s="10" t="s">
        <v>112</v>
      </c>
      <c r="E62" s="10">
        <v>5657</v>
      </c>
      <c r="F62" s="10" t="s">
        <v>16</v>
      </c>
      <c r="G62" s="10" t="s">
        <v>17</v>
      </c>
      <c r="H62" s="10" t="s">
        <v>18</v>
      </c>
      <c r="I62" s="10" t="s">
        <v>113</v>
      </c>
      <c r="J62" s="10">
        <v>32585</v>
      </c>
      <c r="K62" s="10">
        <v>5609</v>
      </c>
    </row>
    <row r="63" spans="1:11" s="10" customFormat="1">
      <c r="A63" s="10" t="s">
        <v>114</v>
      </c>
      <c r="B63" s="10">
        <v>3</v>
      </c>
      <c r="C63" s="10" t="s">
        <v>14</v>
      </c>
      <c r="D63" s="10" t="s">
        <v>115</v>
      </c>
      <c r="E63" s="10">
        <v>6226</v>
      </c>
      <c r="F63" s="10" t="s">
        <v>16</v>
      </c>
      <c r="G63" s="10" t="s">
        <v>17</v>
      </c>
      <c r="H63" s="10" t="s">
        <v>18</v>
      </c>
      <c r="I63" s="10" t="s">
        <v>116</v>
      </c>
      <c r="J63" s="10">
        <v>33367</v>
      </c>
      <c r="K63" s="10">
        <v>6181</v>
      </c>
    </row>
    <row r="64" spans="1:11" s="10" customFormat="1">
      <c r="A64" s="10" t="s">
        <v>117</v>
      </c>
      <c r="B64" s="10">
        <v>1</v>
      </c>
      <c r="C64" s="10" t="s">
        <v>14</v>
      </c>
      <c r="D64" s="10" t="s">
        <v>118</v>
      </c>
      <c r="E64" s="10">
        <v>11894</v>
      </c>
      <c r="F64" s="10" t="s">
        <v>16</v>
      </c>
      <c r="G64" s="10" t="s">
        <v>17</v>
      </c>
      <c r="H64" s="10" t="s">
        <v>18</v>
      </c>
      <c r="I64" s="10" t="s">
        <v>119</v>
      </c>
      <c r="J64" s="10">
        <v>38527</v>
      </c>
      <c r="K64" s="10">
        <v>485</v>
      </c>
    </row>
    <row r="65" spans="1:11" s="10" customFormat="1">
      <c r="A65" s="10" t="s">
        <v>120</v>
      </c>
      <c r="B65" s="10">
        <v>1</v>
      </c>
      <c r="C65" s="10" t="s">
        <v>14</v>
      </c>
      <c r="D65" s="10" t="s">
        <v>121</v>
      </c>
      <c r="E65" s="10">
        <v>47148</v>
      </c>
      <c r="F65" s="10" t="s">
        <v>16</v>
      </c>
      <c r="G65" s="10" t="s">
        <v>17</v>
      </c>
      <c r="H65" s="10" t="s">
        <v>18</v>
      </c>
      <c r="I65" s="10" t="s">
        <v>122</v>
      </c>
      <c r="J65" s="10">
        <v>31469</v>
      </c>
      <c r="K65" s="10">
        <v>47107</v>
      </c>
    </row>
    <row r="66" spans="1:11" s="10" customFormat="1">
      <c r="A66" s="10" t="s">
        <v>123</v>
      </c>
      <c r="B66" s="10">
        <v>1</v>
      </c>
      <c r="C66" s="10" t="s">
        <v>14</v>
      </c>
      <c r="D66" s="10" t="s">
        <v>124</v>
      </c>
      <c r="E66" s="10">
        <v>42969</v>
      </c>
      <c r="F66" s="10" t="s">
        <v>16</v>
      </c>
      <c r="G66" s="10" t="s">
        <v>17</v>
      </c>
      <c r="H66" s="10" t="s">
        <v>18</v>
      </c>
      <c r="I66" s="10" t="s">
        <v>125</v>
      </c>
      <c r="J66" s="10">
        <v>29551</v>
      </c>
      <c r="K66" s="10">
        <v>42920</v>
      </c>
    </row>
    <row r="67" spans="1:11" s="10" customFormat="1">
      <c r="A67" s="10" t="s">
        <v>126</v>
      </c>
      <c r="B67" s="10">
        <v>1</v>
      </c>
      <c r="C67" s="10" t="s">
        <v>14</v>
      </c>
      <c r="D67" s="10" t="s">
        <v>127</v>
      </c>
      <c r="E67" s="10">
        <v>5241</v>
      </c>
      <c r="F67" s="10" t="s">
        <v>16</v>
      </c>
      <c r="G67" s="10" t="s">
        <v>17</v>
      </c>
      <c r="H67" s="10" t="s">
        <v>18</v>
      </c>
      <c r="I67" s="10" t="s">
        <v>128</v>
      </c>
      <c r="J67" s="10">
        <v>39751</v>
      </c>
      <c r="K67" s="10">
        <v>442</v>
      </c>
    </row>
    <row r="68" spans="1:11">
      <c r="A68" t="s">
        <v>129</v>
      </c>
      <c r="B68">
        <v>1</v>
      </c>
      <c r="C68" t="s">
        <v>14</v>
      </c>
      <c r="D68" t="s">
        <v>130</v>
      </c>
      <c r="E68">
        <v>1949</v>
      </c>
      <c r="F68" t="s">
        <v>16</v>
      </c>
      <c r="G68" t="s">
        <v>17</v>
      </c>
      <c r="H68" t="s">
        <v>18</v>
      </c>
      <c r="I68" t="s">
        <v>131</v>
      </c>
      <c r="J68">
        <v>36889</v>
      </c>
      <c r="K68">
        <v>420</v>
      </c>
    </row>
    <row r="69" spans="1:11">
      <c r="A69" t="s">
        <v>132</v>
      </c>
      <c r="B69">
        <v>1</v>
      </c>
      <c r="C69" t="s">
        <v>14</v>
      </c>
      <c r="D69" t="s">
        <v>133</v>
      </c>
      <c r="E69">
        <v>719</v>
      </c>
      <c r="F69" t="s">
        <v>16</v>
      </c>
      <c r="G69" t="s">
        <v>17</v>
      </c>
      <c r="H69" t="s">
        <v>18</v>
      </c>
      <c r="I69" t="s">
        <v>134</v>
      </c>
      <c r="J69">
        <v>26102</v>
      </c>
      <c r="K69">
        <v>624</v>
      </c>
    </row>
    <row r="70" spans="1:11" s="11" customFormat="1">
      <c r="A70" s="11" t="s">
        <v>92</v>
      </c>
      <c r="B70" s="11">
        <v>5</v>
      </c>
      <c r="C70" s="11" t="s">
        <v>93</v>
      </c>
      <c r="D70" s="11" t="s">
        <v>135</v>
      </c>
      <c r="E70" s="11">
        <v>300060</v>
      </c>
      <c r="F70" s="11" t="s">
        <v>95</v>
      </c>
      <c r="G70" s="11" t="s">
        <v>96</v>
      </c>
      <c r="H70" s="11" t="s">
        <v>18</v>
      </c>
      <c r="I70" s="11" t="s">
        <v>136</v>
      </c>
      <c r="J70" s="11">
        <v>296</v>
      </c>
      <c r="K70" s="11">
        <v>300060</v>
      </c>
    </row>
    <row r="71" spans="1:11">
      <c r="A71" t="s">
        <v>98</v>
      </c>
      <c r="B71">
        <v>5</v>
      </c>
      <c r="C71" t="s">
        <v>14</v>
      </c>
      <c r="D71" t="s">
        <v>137</v>
      </c>
      <c r="E71">
        <v>561</v>
      </c>
      <c r="F71" t="s">
        <v>16</v>
      </c>
      <c r="G71" t="s">
        <v>17</v>
      </c>
      <c r="H71" t="s">
        <v>18</v>
      </c>
      <c r="I71" t="s">
        <v>138</v>
      </c>
      <c r="J71">
        <v>26417</v>
      </c>
      <c r="K71">
        <v>518</v>
      </c>
    </row>
    <row r="72" spans="1:11">
      <c r="A72" t="s">
        <v>102</v>
      </c>
      <c r="B72">
        <v>5</v>
      </c>
      <c r="C72" t="s">
        <v>14</v>
      </c>
      <c r="D72" t="s">
        <v>139</v>
      </c>
      <c r="E72">
        <v>577</v>
      </c>
      <c r="F72" t="s">
        <v>16</v>
      </c>
      <c r="G72" t="s">
        <v>17</v>
      </c>
      <c r="H72" t="s">
        <v>18</v>
      </c>
      <c r="I72" t="s">
        <v>140</v>
      </c>
      <c r="J72">
        <v>26018</v>
      </c>
      <c r="K72">
        <v>528</v>
      </c>
    </row>
    <row r="73" spans="1:11">
      <c r="A73" t="s">
        <v>105</v>
      </c>
      <c r="B73">
        <v>5</v>
      </c>
      <c r="C73" t="s">
        <v>14</v>
      </c>
      <c r="D73" t="s">
        <v>141</v>
      </c>
      <c r="E73">
        <v>509</v>
      </c>
      <c r="F73" t="s">
        <v>16</v>
      </c>
      <c r="G73" t="s">
        <v>17</v>
      </c>
      <c r="H73" t="s">
        <v>18</v>
      </c>
      <c r="I73" t="s">
        <v>142</v>
      </c>
      <c r="J73">
        <v>26026</v>
      </c>
      <c r="K73">
        <v>506</v>
      </c>
    </row>
    <row r="74" spans="1:11">
      <c r="A74" t="s">
        <v>108</v>
      </c>
      <c r="B74">
        <v>5</v>
      </c>
      <c r="C74" t="s">
        <v>14</v>
      </c>
      <c r="D74" t="s">
        <v>143</v>
      </c>
      <c r="E74">
        <v>508</v>
      </c>
      <c r="F74" t="s">
        <v>16</v>
      </c>
      <c r="G74" t="s">
        <v>17</v>
      </c>
      <c r="H74" t="s">
        <v>18</v>
      </c>
      <c r="I74" t="s">
        <v>144</v>
      </c>
      <c r="J74">
        <v>26020</v>
      </c>
      <c r="K74">
        <v>504</v>
      </c>
    </row>
    <row r="75" spans="1:11" s="10" customFormat="1">
      <c r="A75" s="10" t="s">
        <v>111</v>
      </c>
      <c r="B75" s="10">
        <v>3</v>
      </c>
      <c r="C75" s="10" t="s">
        <v>14</v>
      </c>
      <c r="D75" s="10" t="s">
        <v>145</v>
      </c>
      <c r="E75" s="10">
        <v>4775</v>
      </c>
      <c r="F75" s="10" t="s">
        <v>16</v>
      </c>
      <c r="G75" s="10" t="s">
        <v>17</v>
      </c>
      <c r="H75" s="10" t="s">
        <v>18</v>
      </c>
      <c r="I75" s="10" t="s">
        <v>146</v>
      </c>
      <c r="J75" s="10">
        <v>32447</v>
      </c>
      <c r="K75" s="10">
        <v>4726</v>
      </c>
    </row>
    <row r="76" spans="1:11" s="10" customFormat="1">
      <c r="A76" s="10" t="s">
        <v>114</v>
      </c>
      <c r="B76" s="10">
        <v>3</v>
      </c>
      <c r="C76" s="10" t="s">
        <v>14</v>
      </c>
      <c r="D76" s="10" t="s">
        <v>147</v>
      </c>
      <c r="E76" s="10">
        <v>4310</v>
      </c>
      <c r="F76" s="10" t="s">
        <v>16</v>
      </c>
      <c r="G76" s="10" t="s">
        <v>17</v>
      </c>
      <c r="H76" s="10" t="s">
        <v>18</v>
      </c>
      <c r="I76" s="10" t="s">
        <v>148</v>
      </c>
      <c r="J76" s="10">
        <v>33232</v>
      </c>
      <c r="K76" s="10">
        <v>4299</v>
      </c>
    </row>
    <row r="77" spans="1:11">
      <c r="A77" t="s">
        <v>117</v>
      </c>
      <c r="B77">
        <v>1</v>
      </c>
      <c r="C77" t="s">
        <v>14</v>
      </c>
      <c r="D77" t="s">
        <v>149</v>
      </c>
      <c r="E77">
        <v>1756</v>
      </c>
      <c r="F77" t="s">
        <v>16</v>
      </c>
      <c r="G77" t="s">
        <v>17</v>
      </c>
      <c r="H77" t="s">
        <v>18</v>
      </c>
      <c r="I77" t="s">
        <v>150</v>
      </c>
      <c r="J77">
        <v>27977</v>
      </c>
      <c r="K77">
        <v>330</v>
      </c>
    </row>
    <row r="78" spans="1:11" s="10" customFormat="1">
      <c r="A78" s="10" t="s">
        <v>120</v>
      </c>
      <c r="B78" s="10">
        <v>1</v>
      </c>
      <c r="C78" s="10" t="s">
        <v>14</v>
      </c>
      <c r="D78" s="10" t="s">
        <v>151</v>
      </c>
      <c r="E78" s="10">
        <v>45126</v>
      </c>
      <c r="F78" s="10" t="s">
        <v>16</v>
      </c>
      <c r="G78" s="10" t="s">
        <v>17</v>
      </c>
      <c r="H78" s="10" t="s">
        <v>18</v>
      </c>
      <c r="I78" s="10" t="s">
        <v>152</v>
      </c>
      <c r="J78" s="10">
        <v>31349</v>
      </c>
      <c r="K78" s="10">
        <v>45078</v>
      </c>
    </row>
    <row r="79" spans="1:11" s="10" customFormat="1">
      <c r="A79" s="10" t="s">
        <v>123</v>
      </c>
      <c r="B79" s="10">
        <v>1</v>
      </c>
      <c r="C79" s="10" t="s">
        <v>14</v>
      </c>
      <c r="D79" s="10" t="s">
        <v>153</v>
      </c>
      <c r="E79" s="10">
        <v>42579</v>
      </c>
      <c r="F79" s="10" t="s">
        <v>16</v>
      </c>
      <c r="G79" s="10" t="s">
        <v>17</v>
      </c>
      <c r="H79" s="10" t="s">
        <v>18</v>
      </c>
      <c r="I79" s="10" t="s">
        <v>154</v>
      </c>
      <c r="J79" s="10">
        <v>29445</v>
      </c>
      <c r="K79" s="10">
        <v>42530</v>
      </c>
    </row>
    <row r="80" spans="1:11" s="10" customFormat="1">
      <c r="A80" s="10" t="s">
        <v>126</v>
      </c>
      <c r="B80" s="10">
        <v>1</v>
      </c>
      <c r="C80" s="10" t="s">
        <v>14</v>
      </c>
      <c r="D80" s="10" t="s">
        <v>155</v>
      </c>
      <c r="E80" s="10">
        <v>3996</v>
      </c>
      <c r="F80" s="10" t="s">
        <v>16</v>
      </c>
      <c r="G80" s="10" t="s">
        <v>17</v>
      </c>
      <c r="H80" s="10" t="s">
        <v>18</v>
      </c>
      <c r="I80" s="10" t="s">
        <v>156</v>
      </c>
      <c r="J80" s="10">
        <v>28188</v>
      </c>
      <c r="K80" s="10">
        <v>503</v>
      </c>
    </row>
    <row r="81" spans="1:11" s="10" customFormat="1">
      <c r="A81" s="10" t="s">
        <v>129</v>
      </c>
      <c r="B81" s="10">
        <v>1</v>
      </c>
      <c r="C81" s="10" t="s">
        <v>14</v>
      </c>
      <c r="D81" s="10" t="s">
        <v>157</v>
      </c>
      <c r="E81" s="10">
        <v>4246</v>
      </c>
      <c r="F81" s="10" t="s">
        <v>16</v>
      </c>
      <c r="G81" s="10" t="s">
        <v>17</v>
      </c>
      <c r="H81" s="10" t="s">
        <v>18</v>
      </c>
      <c r="I81" s="10" t="s">
        <v>158</v>
      </c>
      <c r="J81" s="10">
        <v>27964</v>
      </c>
      <c r="K81" s="10">
        <v>480</v>
      </c>
    </row>
    <row r="82" spans="1:11">
      <c r="A82" t="s">
        <v>132</v>
      </c>
      <c r="B82">
        <v>1</v>
      </c>
      <c r="C82" t="s">
        <v>14</v>
      </c>
      <c r="D82" t="s">
        <v>159</v>
      </c>
      <c r="E82">
        <v>794</v>
      </c>
      <c r="F82" t="s">
        <v>16</v>
      </c>
      <c r="G82" t="s">
        <v>17</v>
      </c>
      <c r="H82" t="s">
        <v>18</v>
      </c>
      <c r="I82" t="s">
        <v>160</v>
      </c>
      <c r="J82">
        <v>26037</v>
      </c>
      <c r="K82">
        <v>735</v>
      </c>
    </row>
    <row r="83" spans="1:11" s="10" customFormat="1">
      <c r="A83" s="10" t="s">
        <v>92</v>
      </c>
      <c r="B83" s="10">
        <v>5</v>
      </c>
      <c r="C83" s="10" t="s">
        <v>14</v>
      </c>
      <c r="D83" s="10" t="s">
        <v>161</v>
      </c>
      <c r="E83" s="10">
        <v>215393</v>
      </c>
      <c r="F83" s="10" t="s">
        <v>16</v>
      </c>
      <c r="G83" s="10" t="s">
        <v>17</v>
      </c>
      <c r="H83" s="10" t="s">
        <v>18</v>
      </c>
      <c r="I83" s="10" t="s">
        <v>162</v>
      </c>
      <c r="J83" s="10">
        <v>32979</v>
      </c>
      <c r="K83" s="10">
        <v>215338</v>
      </c>
    </row>
    <row r="84" spans="1:11" s="11" customFormat="1">
      <c r="A84" s="11" t="s">
        <v>98</v>
      </c>
      <c r="B84" s="11">
        <v>5</v>
      </c>
      <c r="C84" s="11" t="s">
        <v>93</v>
      </c>
      <c r="D84" s="11" t="s">
        <v>163</v>
      </c>
      <c r="E84" s="11">
        <v>700</v>
      </c>
      <c r="F84" s="11" t="s">
        <v>16</v>
      </c>
      <c r="G84" s="11" t="s">
        <v>100</v>
      </c>
      <c r="H84" s="11" t="s">
        <v>18</v>
      </c>
      <c r="I84" s="11" t="s">
        <v>164</v>
      </c>
      <c r="J84" s="11">
        <v>26066</v>
      </c>
      <c r="K84" s="11">
        <v>694</v>
      </c>
    </row>
    <row r="85" spans="1:11" s="11" customFormat="1">
      <c r="A85" s="11" t="s">
        <v>102</v>
      </c>
      <c r="B85" s="11">
        <v>5</v>
      </c>
      <c r="C85" s="11" t="s">
        <v>93</v>
      </c>
      <c r="D85" s="11" t="s">
        <v>165</v>
      </c>
      <c r="E85" s="11">
        <v>680</v>
      </c>
      <c r="F85" s="11" t="s">
        <v>16</v>
      </c>
      <c r="G85" s="11" t="s">
        <v>100</v>
      </c>
      <c r="H85" s="11" t="s">
        <v>18</v>
      </c>
      <c r="I85" s="11" t="s">
        <v>166</v>
      </c>
      <c r="J85" s="11">
        <v>26065</v>
      </c>
      <c r="K85" s="11">
        <v>675</v>
      </c>
    </row>
    <row r="86" spans="1:11" s="11" customFormat="1">
      <c r="A86" s="11" t="s">
        <v>105</v>
      </c>
      <c r="B86" s="11">
        <v>5</v>
      </c>
      <c r="C86" s="11" t="s">
        <v>93</v>
      </c>
      <c r="D86" s="11" t="s">
        <v>167</v>
      </c>
      <c r="E86" s="11">
        <v>527</v>
      </c>
      <c r="F86" s="11" t="s">
        <v>16</v>
      </c>
      <c r="G86" s="11" t="s">
        <v>100</v>
      </c>
      <c r="H86" s="11" t="s">
        <v>18</v>
      </c>
      <c r="I86" s="11" t="s">
        <v>168</v>
      </c>
      <c r="J86" s="11">
        <v>26065</v>
      </c>
      <c r="K86" s="11">
        <v>519</v>
      </c>
    </row>
    <row r="87" spans="1:11" s="11" customFormat="1">
      <c r="A87" s="11" t="s">
        <v>108</v>
      </c>
      <c r="B87" s="11">
        <v>5</v>
      </c>
      <c r="C87" s="11" t="s">
        <v>93</v>
      </c>
      <c r="D87" s="11" t="s">
        <v>169</v>
      </c>
      <c r="E87" s="11">
        <v>694</v>
      </c>
      <c r="F87" s="11" t="s">
        <v>16</v>
      </c>
      <c r="G87" s="11" t="s">
        <v>100</v>
      </c>
      <c r="H87" s="11" t="s">
        <v>18</v>
      </c>
      <c r="I87" s="11" t="s">
        <v>170</v>
      </c>
      <c r="J87" s="11">
        <v>26067</v>
      </c>
      <c r="K87" s="11">
        <v>692</v>
      </c>
    </row>
    <row r="88" spans="1:11" s="10" customFormat="1">
      <c r="A88" s="10" t="s">
        <v>111</v>
      </c>
      <c r="B88" s="10">
        <v>3</v>
      </c>
      <c r="C88" s="10" t="s">
        <v>14</v>
      </c>
      <c r="D88" s="10" t="s">
        <v>171</v>
      </c>
      <c r="E88" s="10">
        <v>5645</v>
      </c>
      <c r="F88" s="10" t="s">
        <v>16</v>
      </c>
      <c r="G88" s="10" t="s">
        <v>17</v>
      </c>
      <c r="H88" s="10" t="s">
        <v>18</v>
      </c>
      <c r="I88" s="10" t="s">
        <v>172</v>
      </c>
      <c r="J88" s="10">
        <v>32548</v>
      </c>
      <c r="K88" s="10">
        <v>5629</v>
      </c>
    </row>
    <row r="89" spans="1:11" s="10" customFormat="1">
      <c r="A89" s="10" t="s">
        <v>114</v>
      </c>
      <c r="B89" s="10">
        <v>3</v>
      </c>
      <c r="C89" s="10" t="s">
        <v>14</v>
      </c>
      <c r="D89" s="10" t="s">
        <v>173</v>
      </c>
      <c r="E89" s="10">
        <v>5060</v>
      </c>
      <c r="F89" s="10" t="s">
        <v>16</v>
      </c>
      <c r="G89" s="10" t="s">
        <v>17</v>
      </c>
      <c r="H89" s="10" t="s">
        <v>18</v>
      </c>
      <c r="I89" s="10" t="s">
        <v>174</v>
      </c>
      <c r="J89" s="10">
        <v>33333</v>
      </c>
      <c r="K89" s="10">
        <v>5056</v>
      </c>
    </row>
    <row r="90" spans="1:11" s="10" customFormat="1">
      <c r="A90" s="10" t="s">
        <v>117</v>
      </c>
      <c r="B90" s="10">
        <v>1</v>
      </c>
      <c r="C90" s="10" t="s">
        <v>14</v>
      </c>
      <c r="D90" s="10" t="s">
        <v>175</v>
      </c>
      <c r="E90" s="10">
        <v>9470</v>
      </c>
      <c r="F90" s="10" t="s">
        <v>16</v>
      </c>
      <c r="G90" s="10" t="s">
        <v>17</v>
      </c>
      <c r="H90" s="10" t="s">
        <v>18</v>
      </c>
      <c r="I90" s="10" t="s">
        <v>176</v>
      </c>
      <c r="J90" s="10">
        <v>57044</v>
      </c>
      <c r="K90" s="10">
        <v>478</v>
      </c>
    </row>
    <row r="91" spans="1:11" s="10" customFormat="1">
      <c r="A91" s="10" t="s">
        <v>120</v>
      </c>
      <c r="B91" s="10">
        <v>1</v>
      </c>
      <c r="C91" s="10" t="s">
        <v>14</v>
      </c>
      <c r="D91" s="10" t="s">
        <v>177</v>
      </c>
      <c r="E91" s="10">
        <v>51133</v>
      </c>
      <c r="F91" s="10" t="s">
        <v>16</v>
      </c>
      <c r="G91" s="10" t="s">
        <v>17</v>
      </c>
      <c r="H91" s="10" t="s">
        <v>18</v>
      </c>
      <c r="I91" s="10" t="s">
        <v>178</v>
      </c>
      <c r="J91" s="10">
        <v>31424</v>
      </c>
      <c r="K91" s="10">
        <v>51082</v>
      </c>
    </row>
    <row r="92" spans="1:11" s="10" customFormat="1">
      <c r="A92" s="10" t="s">
        <v>123</v>
      </c>
      <c r="B92" s="10">
        <v>1</v>
      </c>
      <c r="C92" s="10" t="s">
        <v>14</v>
      </c>
      <c r="D92" s="10" t="s">
        <v>179</v>
      </c>
      <c r="E92" s="10">
        <v>43671</v>
      </c>
      <c r="F92" s="10" t="s">
        <v>16</v>
      </c>
      <c r="G92" s="10" t="s">
        <v>17</v>
      </c>
      <c r="H92" s="10" t="s">
        <v>18</v>
      </c>
      <c r="I92" s="10" t="s">
        <v>180</v>
      </c>
      <c r="J92" s="10">
        <v>29524</v>
      </c>
      <c r="K92" s="10">
        <v>43591</v>
      </c>
    </row>
    <row r="93" spans="1:11" s="11" customFormat="1">
      <c r="A93" s="11" t="s">
        <v>126</v>
      </c>
      <c r="B93" s="11">
        <v>1</v>
      </c>
      <c r="C93" s="11" t="s">
        <v>93</v>
      </c>
      <c r="D93" s="11" t="s">
        <v>181</v>
      </c>
      <c r="E93" s="11">
        <v>705</v>
      </c>
      <c r="F93" s="11" t="s">
        <v>16</v>
      </c>
      <c r="G93" s="11" t="s">
        <v>100</v>
      </c>
      <c r="H93" s="11" t="s">
        <v>18</v>
      </c>
      <c r="I93" s="11" t="s">
        <v>182</v>
      </c>
      <c r="J93" s="11">
        <v>26477</v>
      </c>
      <c r="K93" s="11">
        <v>689</v>
      </c>
    </row>
    <row r="94" spans="1:11" s="10" customFormat="1">
      <c r="A94" s="10" t="s">
        <v>129</v>
      </c>
      <c r="B94" s="10">
        <v>1</v>
      </c>
      <c r="C94" s="10" t="s">
        <v>14</v>
      </c>
      <c r="D94" s="10" t="s">
        <v>183</v>
      </c>
      <c r="E94" s="10">
        <v>4110</v>
      </c>
      <c r="F94" s="10" t="s">
        <v>16</v>
      </c>
      <c r="G94" s="10" t="s">
        <v>17</v>
      </c>
      <c r="H94" s="10" t="s">
        <v>18</v>
      </c>
      <c r="I94" s="10" t="s">
        <v>184</v>
      </c>
      <c r="J94" s="10">
        <v>35915</v>
      </c>
      <c r="K94" s="10">
        <v>485</v>
      </c>
    </row>
    <row r="95" spans="1:11">
      <c r="A95" t="s">
        <v>132</v>
      </c>
      <c r="B95">
        <v>1</v>
      </c>
      <c r="C95" t="s">
        <v>14</v>
      </c>
      <c r="D95" t="s">
        <v>185</v>
      </c>
      <c r="E95">
        <v>872</v>
      </c>
      <c r="F95" t="s">
        <v>16</v>
      </c>
      <c r="G95" t="s">
        <v>17</v>
      </c>
      <c r="H95" t="s">
        <v>18</v>
      </c>
      <c r="I95" t="s">
        <v>186</v>
      </c>
      <c r="J95">
        <v>26085</v>
      </c>
      <c r="K95">
        <v>826</v>
      </c>
    </row>
    <row r="96" spans="1:11" s="11" customFormat="1">
      <c r="A96" s="11" t="s">
        <v>92</v>
      </c>
      <c r="B96" s="11">
        <v>5</v>
      </c>
      <c r="C96" s="11" t="s">
        <v>93</v>
      </c>
      <c r="D96" s="11" t="s">
        <v>187</v>
      </c>
      <c r="E96" s="11">
        <v>300059</v>
      </c>
      <c r="F96" s="11" t="s">
        <v>95</v>
      </c>
      <c r="G96" s="11" t="s">
        <v>96</v>
      </c>
      <c r="H96" s="11" t="s">
        <v>18</v>
      </c>
      <c r="I96" s="11" t="s">
        <v>188</v>
      </c>
      <c r="J96" s="11">
        <v>296</v>
      </c>
      <c r="K96" s="11">
        <v>300059</v>
      </c>
    </row>
    <row r="97" spans="1:11" s="11" customFormat="1">
      <c r="A97" s="11" t="s">
        <v>98</v>
      </c>
      <c r="B97" s="11">
        <v>5</v>
      </c>
      <c r="C97" s="11" t="s">
        <v>93</v>
      </c>
      <c r="D97" s="11" t="s">
        <v>189</v>
      </c>
      <c r="E97" s="11">
        <v>574</v>
      </c>
      <c r="F97" s="11" t="s">
        <v>16</v>
      </c>
      <c r="G97" s="11" t="s">
        <v>100</v>
      </c>
      <c r="H97" s="11" t="s">
        <v>18</v>
      </c>
      <c r="I97" s="11" t="s">
        <v>190</v>
      </c>
      <c r="J97" s="11">
        <v>26448</v>
      </c>
      <c r="K97" s="11">
        <v>525</v>
      </c>
    </row>
    <row r="98" spans="1:11" s="11" customFormat="1">
      <c r="A98" s="11" t="s">
        <v>102</v>
      </c>
      <c r="B98" s="11">
        <v>5</v>
      </c>
      <c r="C98" s="11" t="s">
        <v>93</v>
      </c>
      <c r="D98" s="11" t="s">
        <v>191</v>
      </c>
      <c r="E98" s="11">
        <v>531</v>
      </c>
      <c r="F98" s="11" t="s">
        <v>16</v>
      </c>
      <c r="G98" s="11" t="s">
        <v>100</v>
      </c>
      <c r="H98" s="11" t="s">
        <v>18</v>
      </c>
      <c r="I98" s="11" t="s">
        <v>192</v>
      </c>
      <c r="J98" s="11">
        <v>26041</v>
      </c>
      <c r="K98" s="11">
        <v>481</v>
      </c>
    </row>
    <row r="99" spans="1:11" s="11" customFormat="1">
      <c r="A99" s="11" t="s">
        <v>105</v>
      </c>
      <c r="B99" s="11">
        <v>5</v>
      </c>
      <c r="C99" s="11" t="s">
        <v>93</v>
      </c>
      <c r="D99" s="11" t="s">
        <v>193</v>
      </c>
      <c r="E99" s="11">
        <v>512</v>
      </c>
      <c r="F99" s="11" t="s">
        <v>16</v>
      </c>
      <c r="G99" s="11" t="s">
        <v>100</v>
      </c>
      <c r="H99" s="11" t="s">
        <v>18</v>
      </c>
      <c r="I99" s="11" t="s">
        <v>194</v>
      </c>
      <c r="J99" s="11">
        <v>26041</v>
      </c>
      <c r="K99" s="11">
        <v>506</v>
      </c>
    </row>
    <row r="100" spans="1:11" s="11" customFormat="1">
      <c r="A100" s="11" t="s">
        <v>108</v>
      </c>
      <c r="B100" s="11">
        <v>5</v>
      </c>
      <c r="C100" s="11" t="s">
        <v>93</v>
      </c>
      <c r="D100" s="11" t="s">
        <v>195</v>
      </c>
      <c r="E100" s="11">
        <v>524</v>
      </c>
      <c r="F100" s="11" t="s">
        <v>16</v>
      </c>
      <c r="G100" s="11" t="s">
        <v>100</v>
      </c>
      <c r="H100" s="11" t="s">
        <v>18</v>
      </c>
      <c r="I100" s="11" t="s">
        <v>196</v>
      </c>
      <c r="J100" s="11">
        <v>26043</v>
      </c>
      <c r="K100" s="11">
        <v>480</v>
      </c>
    </row>
    <row r="101" spans="1:11" s="10" customFormat="1">
      <c r="A101" s="10" t="s">
        <v>111</v>
      </c>
      <c r="B101" s="10">
        <v>3</v>
      </c>
      <c r="C101" s="10" t="s">
        <v>14</v>
      </c>
      <c r="D101" s="10" t="s">
        <v>197</v>
      </c>
      <c r="E101" s="10">
        <v>4921</v>
      </c>
      <c r="F101" s="10" t="s">
        <v>16</v>
      </c>
      <c r="G101" s="10" t="s">
        <v>17</v>
      </c>
      <c r="H101" s="10" t="s">
        <v>18</v>
      </c>
      <c r="I101" s="10" t="s">
        <v>198</v>
      </c>
      <c r="J101" s="10">
        <v>32520</v>
      </c>
      <c r="K101" s="10">
        <v>4877</v>
      </c>
    </row>
    <row r="102" spans="1:11" s="10" customFormat="1">
      <c r="A102" s="10" t="s">
        <v>114</v>
      </c>
      <c r="B102" s="10">
        <v>3</v>
      </c>
      <c r="C102" s="10" t="s">
        <v>14</v>
      </c>
      <c r="D102" s="10" t="s">
        <v>199</v>
      </c>
      <c r="E102" s="10">
        <v>4581</v>
      </c>
      <c r="F102" s="10" t="s">
        <v>16</v>
      </c>
      <c r="G102" s="10" t="s">
        <v>17</v>
      </c>
      <c r="H102" s="10" t="s">
        <v>18</v>
      </c>
      <c r="I102" s="10" t="s">
        <v>200</v>
      </c>
      <c r="J102" s="10">
        <v>33297</v>
      </c>
      <c r="K102" s="10">
        <v>4536</v>
      </c>
    </row>
    <row r="103" spans="1:11" s="10" customFormat="1">
      <c r="A103" s="10" t="s">
        <v>117</v>
      </c>
      <c r="B103" s="10">
        <v>1</v>
      </c>
      <c r="C103" s="10" t="s">
        <v>14</v>
      </c>
      <c r="D103" s="10" t="s">
        <v>201</v>
      </c>
      <c r="E103" s="10">
        <v>6314</v>
      </c>
      <c r="F103" s="10" t="s">
        <v>16</v>
      </c>
      <c r="G103" s="10" t="s">
        <v>17</v>
      </c>
      <c r="H103" s="10" t="s">
        <v>18</v>
      </c>
      <c r="I103" s="10" t="s">
        <v>202</v>
      </c>
      <c r="J103" s="10">
        <v>60885</v>
      </c>
      <c r="K103" s="10">
        <v>268</v>
      </c>
    </row>
    <row r="104" spans="1:11" s="10" customFormat="1">
      <c r="A104" s="10" t="s">
        <v>120</v>
      </c>
      <c r="B104" s="10">
        <v>1</v>
      </c>
      <c r="C104" s="10" t="s">
        <v>14</v>
      </c>
      <c r="D104" s="10" t="s">
        <v>203</v>
      </c>
      <c r="E104" s="10">
        <v>46770</v>
      </c>
      <c r="F104" s="10" t="s">
        <v>16</v>
      </c>
      <c r="G104" s="10" t="s">
        <v>17</v>
      </c>
      <c r="H104" s="10" t="s">
        <v>18</v>
      </c>
      <c r="I104" s="10" t="s">
        <v>204</v>
      </c>
      <c r="J104" s="10">
        <v>31390</v>
      </c>
      <c r="K104" s="10">
        <v>46740</v>
      </c>
    </row>
    <row r="105" spans="1:11" s="10" customFormat="1">
      <c r="A105" s="10" t="s">
        <v>123</v>
      </c>
      <c r="B105" s="10">
        <v>1</v>
      </c>
      <c r="C105" s="10" t="s">
        <v>14</v>
      </c>
      <c r="D105" s="10" t="s">
        <v>205</v>
      </c>
      <c r="E105" s="10">
        <v>42169</v>
      </c>
      <c r="F105" s="10" t="s">
        <v>16</v>
      </c>
      <c r="G105" s="10" t="s">
        <v>17</v>
      </c>
      <c r="H105" s="10" t="s">
        <v>18</v>
      </c>
      <c r="I105" s="10" t="s">
        <v>206</v>
      </c>
      <c r="J105" s="10">
        <v>29498</v>
      </c>
      <c r="K105" s="10">
        <v>42119</v>
      </c>
    </row>
    <row r="106" spans="1:11">
      <c r="A106" t="s">
        <v>126</v>
      </c>
      <c r="B106">
        <v>1</v>
      </c>
      <c r="C106" t="s">
        <v>14</v>
      </c>
      <c r="D106" t="s">
        <v>207</v>
      </c>
      <c r="E106">
        <v>2355</v>
      </c>
      <c r="F106" t="s">
        <v>16</v>
      </c>
      <c r="G106" t="s">
        <v>17</v>
      </c>
      <c r="H106" t="s">
        <v>18</v>
      </c>
      <c r="I106" t="s">
        <v>208</v>
      </c>
      <c r="J106">
        <v>23792</v>
      </c>
      <c r="K106">
        <v>513</v>
      </c>
    </row>
    <row r="107" spans="1:11" s="10" customFormat="1">
      <c r="A107" s="10" t="s">
        <v>129</v>
      </c>
      <c r="B107" s="10">
        <v>1</v>
      </c>
      <c r="C107" s="10" t="s">
        <v>14</v>
      </c>
      <c r="D107" s="10" t="s">
        <v>209</v>
      </c>
      <c r="E107" s="10">
        <v>12037</v>
      </c>
      <c r="F107" s="10" t="s">
        <v>16</v>
      </c>
      <c r="G107" s="10" t="s">
        <v>17</v>
      </c>
      <c r="H107" s="10" t="s">
        <v>18</v>
      </c>
      <c r="I107" s="10" t="s">
        <v>210</v>
      </c>
      <c r="J107" s="10">
        <v>60127</v>
      </c>
      <c r="K107" s="10">
        <v>485</v>
      </c>
    </row>
    <row r="108" spans="1:11">
      <c r="A108" t="s">
        <v>132</v>
      </c>
      <c r="B108">
        <v>1</v>
      </c>
      <c r="C108" t="s">
        <v>14</v>
      </c>
      <c r="D108" t="s">
        <v>211</v>
      </c>
      <c r="E108">
        <v>705</v>
      </c>
      <c r="F108" t="s">
        <v>16</v>
      </c>
      <c r="G108" t="s">
        <v>17</v>
      </c>
      <c r="H108" t="s">
        <v>18</v>
      </c>
      <c r="I108" t="s">
        <v>212</v>
      </c>
      <c r="J108">
        <v>26061</v>
      </c>
      <c r="K108">
        <v>654</v>
      </c>
    </row>
    <row r="109" spans="1:11" s="10" customFormat="1">
      <c r="A109" s="10" t="s">
        <v>92</v>
      </c>
      <c r="B109" s="10">
        <v>5</v>
      </c>
      <c r="C109" s="10" t="s">
        <v>14</v>
      </c>
      <c r="D109" s="10" t="s">
        <v>213</v>
      </c>
      <c r="E109" s="10">
        <v>209968</v>
      </c>
      <c r="F109" s="10" t="s">
        <v>16</v>
      </c>
      <c r="G109" s="10" t="s">
        <v>17</v>
      </c>
      <c r="H109" s="10" t="s">
        <v>18</v>
      </c>
      <c r="I109" s="10" t="s">
        <v>214</v>
      </c>
      <c r="J109" s="10">
        <v>32997</v>
      </c>
      <c r="K109" s="10">
        <v>209925</v>
      </c>
    </row>
    <row r="110" spans="1:11" s="11" customFormat="1">
      <c r="A110" s="11" t="s">
        <v>98</v>
      </c>
      <c r="B110" s="11">
        <v>5</v>
      </c>
      <c r="C110" s="11" t="s">
        <v>93</v>
      </c>
      <c r="D110" s="11" t="s">
        <v>215</v>
      </c>
      <c r="E110" s="11">
        <v>861</v>
      </c>
      <c r="F110" s="11" t="s">
        <v>16</v>
      </c>
      <c r="G110" s="11" t="s">
        <v>100</v>
      </c>
      <c r="H110" s="11" t="s">
        <v>18</v>
      </c>
      <c r="I110" s="11" t="s">
        <v>216</v>
      </c>
      <c r="J110" s="11">
        <v>26116</v>
      </c>
      <c r="K110" s="11">
        <v>821</v>
      </c>
    </row>
    <row r="111" spans="1:11" s="11" customFormat="1">
      <c r="A111" s="11" t="s">
        <v>102</v>
      </c>
      <c r="B111" s="11">
        <v>5</v>
      </c>
      <c r="C111" s="11" t="s">
        <v>93</v>
      </c>
      <c r="D111" s="11" t="s">
        <v>217</v>
      </c>
      <c r="E111" s="11">
        <v>716</v>
      </c>
      <c r="F111" s="11" t="s">
        <v>16</v>
      </c>
      <c r="G111" s="11" t="s">
        <v>100</v>
      </c>
      <c r="H111" s="11" t="s">
        <v>18</v>
      </c>
      <c r="I111" s="11" t="s">
        <v>218</v>
      </c>
      <c r="J111" s="11">
        <v>26107</v>
      </c>
      <c r="K111" s="11">
        <v>696</v>
      </c>
    </row>
    <row r="112" spans="1:11" s="11" customFormat="1">
      <c r="A112" s="11" t="s">
        <v>105</v>
      </c>
      <c r="B112" s="11">
        <v>5</v>
      </c>
      <c r="C112" s="11" t="s">
        <v>93</v>
      </c>
      <c r="D112" s="11" t="s">
        <v>219</v>
      </c>
      <c r="E112" s="11">
        <v>650</v>
      </c>
      <c r="F112" s="11" t="s">
        <v>16</v>
      </c>
      <c r="G112" s="11" t="s">
        <v>100</v>
      </c>
      <c r="H112" s="11" t="s">
        <v>18</v>
      </c>
      <c r="I112" s="11" t="s">
        <v>220</v>
      </c>
      <c r="J112" s="11">
        <v>26115</v>
      </c>
      <c r="K112" s="11">
        <v>640</v>
      </c>
    </row>
    <row r="113" spans="1:11" s="11" customFormat="1">
      <c r="A113" s="11" t="s">
        <v>108</v>
      </c>
      <c r="B113" s="11">
        <v>5</v>
      </c>
      <c r="C113" s="11" t="s">
        <v>93</v>
      </c>
      <c r="D113" s="11" t="s">
        <v>221</v>
      </c>
      <c r="E113" s="11">
        <v>726</v>
      </c>
      <c r="F113" s="11" t="s">
        <v>16</v>
      </c>
      <c r="G113" s="11" t="s">
        <v>100</v>
      </c>
      <c r="H113" s="11" t="s">
        <v>18</v>
      </c>
      <c r="I113" s="11" t="s">
        <v>222</v>
      </c>
      <c r="J113" s="11">
        <v>26109</v>
      </c>
      <c r="K113" s="11">
        <v>720</v>
      </c>
    </row>
    <row r="114" spans="1:11" s="10" customFormat="1">
      <c r="A114" s="10" t="s">
        <v>111</v>
      </c>
      <c r="B114" s="10">
        <v>3</v>
      </c>
      <c r="C114" s="10" t="s">
        <v>14</v>
      </c>
      <c r="D114" s="10" t="s">
        <v>223</v>
      </c>
      <c r="E114" s="10">
        <v>5840</v>
      </c>
      <c r="F114" s="10" t="s">
        <v>16</v>
      </c>
      <c r="G114" s="10" t="s">
        <v>17</v>
      </c>
      <c r="H114" s="10" t="s">
        <v>18</v>
      </c>
      <c r="I114" s="10" t="s">
        <v>224</v>
      </c>
      <c r="J114" s="10">
        <v>32647</v>
      </c>
      <c r="K114" s="10">
        <v>5823</v>
      </c>
    </row>
    <row r="115" spans="1:11" s="10" customFormat="1">
      <c r="A115" s="10" t="s">
        <v>114</v>
      </c>
      <c r="B115" s="10">
        <v>3</v>
      </c>
      <c r="C115" s="10" t="s">
        <v>14</v>
      </c>
      <c r="D115" s="10" t="s">
        <v>225</v>
      </c>
      <c r="E115" s="10">
        <v>4545</v>
      </c>
      <c r="F115" s="10" t="s">
        <v>16</v>
      </c>
      <c r="G115" s="10" t="s">
        <v>17</v>
      </c>
      <c r="H115" s="10" t="s">
        <v>18</v>
      </c>
      <c r="I115" s="10" t="s">
        <v>226</v>
      </c>
      <c r="J115" s="10">
        <v>33443</v>
      </c>
      <c r="K115" s="10">
        <v>4500</v>
      </c>
    </row>
    <row r="116" spans="1:11">
      <c r="A116" t="s">
        <v>117</v>
      </c>
      <c r="B116">
        <v>1</v>
      </c>
      <c r="C116" t="s">
        <v>14</v>
      </c>
      <c r="D116" t="s">
        <v>227</v>
      </c>
      <c r="E116">
        <v>2268</v>
      </c>
      <c r="F116" t="s">
        <v>16</v>
      </c>
      <c r="G116" t="s">
        <v>17</v>
      </c>
      <c r="H116" t="s">
        <v>18</v>
      </c>
      <c r="I116" t="s">
        <v>228</v>
      </c>
      <c r="J116">
        <v>26987</v>
      </c>
      <c r="K116">
        <v>518</v>
      </c>
    </row>
    <row r="117" spans="1:11" s="10" customFormat="1">
      <c r="A117" s="10" t="s">
        <v>120</v>
      </c>
      <c r="B117" s="10">
        <v>1</v>
      </c>
      <c r="C117" s="10" t="s">
        <v>14</v>
      </c>
      <c r="D117" s="10" t="s">
        <v>229</v>
      </c>
      <c r="E117" s="10">
        <v>44471</v>
      </c>
      <c r="F117" s="10" t="s">
        <v>16</v>
      </c>
      <c r="G117" s="10" t="s">
        <v>17</v>
      </c>
      <c r="H117" s="10" t="s">
        <v>18</v>
      </c>
      <c r="I117" s="10" t="s">
        <v>230</v>
      </c>
      <c r="J117" s="10">
        <v>31538</v>
      </c>
      <c r="K117" s="10">
        <v>44455</v>
      </c>
    </row>
    <row r="118" spans="1:11" s="10" customFormat="1">
      <c r="A118" s="10" t="s">
        <v>123</v>
      </c>
      <c r="B118" s="10">
        <v>1</v>
      </c>
      <c r="C118" s="10" t="s">
        <v>14</v>
      </c>
      <c r="D118" s="10" t="s">
        <v>231</v>
      </c>
      <c r="E118" s="10">
        <v>35104</v>
      </c>
      <c r="F118" s="10" t="s">
        <v>16</v>
      </c>
      <c r="G118" s="10" t="s">
        <v>17</v>
      </c>
      <c r="H118" s="10" t="s">
        <v>18</v>
      </c>
      <c r="I118" s="10" t="s">
        <v>232</v>
      </c>
      <c r="J118" s="10">
        <v>29590</v>
      </c>
      <c r="K118" s="10">
        <v>34930</v>
      </c>
    </row>
    <row r="119" spans="1:11">
      <c r="A119" t="s">
        <v>126</v>
      </c>
      <c r="B119">
        <v>1</v>
      </c>
      <c r="C119" t="s">
        <v>14</v>
      </c>
      <c r="D119" t="s">
        <v>233</v>
      </c>
      <c r="E119">
        <v>1891</v>
      </c>
      <c r="F119" t="s">
        <v>16</v>
      </c>
      <c r="G119" t="s">
        <v>17</v>
      </c>
      <c r="H119" t="s">
        <v>18</v>
      </c>
      <c r="I119" t="s">
        <v>234</v>
      </c>
      <c r="J119">
        <v>27135</v>
      </c>
      <c r="K119">
        <v>501</v>
      </c>
    </row>
    <row r="120" spans="1:11">
      <c r="A120" t="s">
        <v>129</v>
      </c>
      <c r="B120">
        <v>1</v>
      </c>
      <c r="C120" t="s">
        <v>14</v>
      </c>
      <c r="D120" t="s">
        <v>235</v>
      </c>
      <c r="E120">
        <v>1880</v>
      </c>
      <c r="F120" t="s">
        <v>16</v>
      </c>
      <c r="G120" t="s">
        <v>17</v>
      </c>
      <c r="H120" t="s">
        <v>18</v>
      </c>
      <c r="I120" t="s">
        <v>236</v>
      </c>
      <c r="J120">
        <v>26837</v>
      </c>
      <c r="K120">
        <v>410</v>
      </c>
    </row>
    <row r="121" spans="1:11">
      <c r="A121" t="s">
        <v>132</v>
      </c>
      <c r="B121">
        <v>1</v>
      </c>
      <c r="C121" t="s">
        <v>14</v>
      </c>
      <c r="D121" t="s">
        <v>237</v>
      </c>
      <c r="E121">
        <v>1096</v>
      </c>
      <c r="F121" t="s">
        <v>16</v>
      </c>
      <c r="G121" t="s">
        <v>17</v>
      </c>
      <c r="H121" t="s">
        <v>18</v>
      </c>
      <c r="I121" t="s">
        <v>238</v>
      </c>
      <c r="J121">
        <v>26135</v>
      </c>
      <c r="K121">
        <v>1050</v>
      </c>
    </row>
    <row r="122" spans="1:11" s="10" customFormat="1">
      <c r="A122" s="10" t="s">
        <v>92</v>
      </c>
      <c r="B122" s="10">
        <v>5</v>
      </c>
      <c r="C122" s="10" t="s">
        <v>14</v>
      </c>
      <c r="D122" s="10" t="s">
        <v>239</v>
      </c>
      <c r="E122" s="10">
        <v>179475</v>
      </c>
      <c r="F122" s="10" t="s">
        <v>16</v>
      </c>
      <c r="G122" s="10" t="s">
        <v>17</v>
      </c>
      <c r="H122" s="10" t="s">
        <v>18</v>
      </c>
      <c r="I122" s="10" t="s">
        <v>240</v>
      </c>
      <c r="J122" s="10">
        <v>32842</v>
      </c>
      <c r="K122" s="10">
        <v>179431</v>
      </c>
    </row>
    <row r="123" spans="1:11">
      <c r="A123" t="s">
        <v>98</v>
      </c>
      <c r="B123">
        <v>5</v>
      </c>
      <c r="C123" t="s">
        <v>14</v>
      </c>
      <c r="D123" t="s">
        <v>241</v>
      </c>
      <c r="E123">
        <v>777</v>
      </c>
      <c r="F123" t="s">
        <v>16</v>
      </c>
      <c r="G123" t="s">
        <v>17</v>
      </c>
      <c r="H123" t="s">
        <v>18</v>
      </c>
      <c r="I123" t="s">
        <v>242</v>
      </c>
      <c r="J123">
        <v>26043</v>
      </c>
      <c r="K123">
        <v>765</v>
      </c>
    </row>
    <row r="124" spans="1:11">
      <c r="A124" t="s">
        <v>102</v>
      </c>
      <c r="B124">
        <v>5</v>
      </c>
      <c r="C124" t="s">
        <v>14</v>
      </c>
      <c r="D124" t="s">
        <v>243</v>
      </c>
      <c r="E124">
        <v>618</v>
      </c>
      <c r="F124" t="s">
        <v>16</v>
      </c>
      <c r="G124" t="s">
        <v>17</v>
      </c>
      <c r="H124" t="s">
        <v>18</v>
      </c>
      <c r="I124" t="s">
        <v>244</v>
      </c>
      <c r="J124">
        <v>26042</v>
      </c>
      <c r="K124">
        <v>612</v>
      </c>
    </row>
    <row r="125" spans="1:11">
      <c r="A125" t="s">
        <v>105</v>
      </c>
      <c r="B125">
        <v>5</v>
      </c>
      <c r="C125" t="s">
        <v>14</v>
      </c>
      <c r="D125" t="s">
        <v>245</v>
      </c>
      <c r="E125">
        <v>627</v>
      </c>
      <c r="F125" t="s">
        <v>16</v>
      </c>
      <c r="G125" t="s">
        <v>17</v>
      </c>
      <c r="H125" t="s">
        <v>18</v>
      </c>
      <c r="I125" t="s">
        <v>246</v>
      </c>
      <c r="J125">
        <v>26050</v>
      </c>
      <c r="K125">
        <v>589</v>
      </c>
    </row>
    <row r="126" spans="1:11">
      <c r="A126" t="s">
        <v>108</v>
      </c>
      <c r="B126">
        <v>5</v>
      </c>
      <c r="C126" t="s">
        <v>14</v>
      </c>
      <c r="D126" t="s">
        <v>247</v>
      </c>
      <c r="E126">
        <v>670</v>
      </c>
      <c r="F126" t="s">
        <v>16</v>
      </c>
      <c r="G126" t="s">
        <v>17</v>
      </c>
      <c r="H126" t="s">
        <v>18</v>
      </c>
      <c r="I126" t="s">
        <v>248</v>
      </c>
      <c r="J126">
        <v>26052</v>
      </c>
      <c r="K126">
        <v>665</v>
      </c>
    </row>
    <row r="127" spans="1:11" s="10" customFormat="1">
      <c r="A127" s="10" t="s">
        <v>111</v>
      </c>
      <c r="B127" s="10">
        <v>3</v>
      </c>
      <c r="C127" s="10" t="s">
        <v>14</v>
      </c>
      <c r="D127" s="10" t="s">
        <v>249</v>
      </c>
      <c r="E127" s="10">
        <v>5124</v>
      </c>
      <c r="F127" s="10" t="s">
        <v>16</v>
      </c>
      <c r="G127" s="10" t="s">
        <v>17</v>
      </c>
      <c r="H127" s="10" t="s">
        <v>18</v>
      </c>
      <c r="I127" s="10" t="s">
        <v>250</v>
      </c>
      <c r="J127" s="10">
        <v>32501</v>
      </c>
      <c r="K127" s="10">
        <v>5031</v>
      </c>
    </row>
    <row r="128" spans="1:11" s="10" customFormat="1">
      <c r="A128" s="10" t="s">
        <v>114</v>
      </c>
      <c r="B128" s="10">
        <v>3</v>
      </c>
      <c r="C128" s="10" t="s">
        <v>14</v>
      </c>
      <c r="D128" s="10" t="s">
        <v>251</v>
      </c>
      <c r="E128" s="10">
        <v>5518</v>
      </c>
      <c r="F128" s="10" t="s">
        <v>16</v>
      </c>
      <c r="G128" s="10" t="s">
        <v>17</v>
      </c>
      <c r="H128" s="10" t="s">
        <v>18</v>
      </c>
      <c r="I128" s="10" t="s">
        <v>252</v>
      </c>
      <c r="J128" s="10">
        <v>33297</v>
      </c>
      <c r="K128" s="10">
        <v>4999</v>
      </c>
    </row>
    <row r="129" spans="1:11">
      <c r="A129" t="s">
        <v>117</v>
      </c>
      <c r="B129">
        <v>1</v>
      </c>
      <c r="C129" t="s">
        <v>14</v>
      </c>
      <c r="D129" t="s">
        <v>253</v>
      </c>
      <c r="E129">
        <v>1546</v>
      </c>
      <c r="F129" t="s">
        <v>16</v>
      </c>
      <c r="G129" t="s">
        <v>17</v>
      </c>
      <c r="H129" t="s">
        <v>18</v>
      </c>
      <c r="I129" t="s">
        <v>254</v>
      </c>
      <c r="J129">
        <v>25757</v>
      </c>
      <c r="K129">
        <v>421</v>
      </c>
    </row>
    <row r="130" spans="1:11" s="10" customFormat="1">
      <c r="A130" s="10" t="s">
        <v>120</v>
      </c>
      <c r="B130" s="10">
        <v>1</v>
      </c>
      <c r="C130" s="10" t="s">
        <v>14</v>
      </c>
      <c r="D130" s="10" t="s">
        <v>255</v>
      </c>
      <c r="E130" s="10">
        <v>11467</v>
      </c>
      <c r="F130" s="10" t="s">
        <v>16</v>
      </c>
      <c r="G130" s="10" t="s">
        <v>17</v>
      </c>
      <c r="H130" s="10" t="s">
        <v>18</v>
      </c>
      <c r="I130" s="10" t="s">
        <v>256</v>
      </c>
      <c r="J130" s="10">
        <v>31390</v>
      </c>
      <c r="K130" s="10">
        <v>11431</v>
      </c>
    </row>
    <row r="131" spans="1:11" s="10" customFormat="1">
      <c r="A131" s="10" t="s">
        <v>123</v>
      </c>
      <c r="B131" s="10">
        <v>1</v>
      </c>
      <c r="C131" s="10" t="s">
        <v>14</v>
      </c>
      <c r="D131" s="10" t="s">
        <v>257</v>
      </c>
      <c r="E131" s="10">
        <v>37652</v>
      </c>
      <c r="F131" s="10" t="s">
        <v>16</v>
      </c>
      <c r="G131" s="10" t="s">
        <v>17</v>
      </c>
      <c r="H131" s="10" t="s">
        <v>18</v>
      </c>
      <c r="I131" s="10" t="s">
        <v>258</v>
      </c>
      <c r="J131" s="10">
        <v>29484</v>
      </c>
      <c r="K131" s="10">
        <v>37603</v>
      </c>
    </row>
    <row r="132" spans="1:11" s="10" customFormat="1">
      <c r="A132" s="10" t="s">
        <v>126</v>
      </c>
      <c r="B132" s="10">
        <v>1</v>
      </c>
      <c r="C132" s="10" t="s">
        <v>14</v>
      </c>
      <c r="D132" s="10" t="s">
        <v>259</v>
      </c>
      <c r="E132" s="10">
        <v>3839</v>
      </c>
      <c r="F132" s="10" t="s">
        <v>16</v>
      </c>
      <c r="G132" s="10" t="s">
        <v>17</v>
      </c>
      <c r="H132" s="10" t="s">
        <v>18</v>
      </c>
      <c r="I132" s="10" t="s">
        <v>260</v>
      </c>
      <c r="J132" s="10">
        <v>24456</v>
      </c>
      <c r="K132" s="10">
        <v>497</v>
      </c>
    </row>
    <row r="133" spans="1:11">
      <c r="A133" t="s">
        <v>129</v>
      </c>
      <c r="B133">
        <v>1</v>
      </c>
      <c r="C133" t="s">
        <v>14</v>
      </c>
      <c r="D133" t="s">
        <v>261</v>
      </c>
      <c r="E133">
        <v>1549</v>
      </c>
      <c r="F133" t="s">
        <v>16</v>
      </c>
      <c r="G133" t="s">
        <v>17</v>
      </c>
      <c r="H133" t="s">
        <v>18</v>
      </c>
      <c r="I133" t="s">
        <v>262</v>
      </c>
      <c r="J133">
        <v>24285</v>
      </c>
      <c r="K133">
        <v>482</v>
      </c>
    </row>
    <row r="134" spans="1:11">
      <c r="A134" t="s">
        <v>132</v>
      </c>
      <c r="B134">
        <v>1</v>
      </c>
      <c r="C134" t="s">
        <v>14</v>
      </c>
      <c r="D134" t="s">
        <v>263</v>
      </c>
      <c r="E134">
        <v>793</v>
      </c>
      <c r="F134" t="s">
        <v>16</v>
      </c>
      <c r="G134" t="s">
        <v>17</v>
      </c>
      <c r="H134" t="s">
        <v>18</v>
      </c>
      <c r="I134" t="s">
        <v>264</v>
      </c>
      <c r="J134">
        <v>26061</v>
      </c>
      <c r="K134">
        <v>690</v>
      </c>
    </row>
    <row r="135" spans="1:11" s="10" customFormat="1">
      <c r="A135" s="10" t="s">
        <v>92</v>
      </c>
      <c r="B135" s="10">
        <v>5</v>
      </c>
      <c r="C135" s="10" t="s">
        <v>14</v>
      </c>
      <c r="D135" s="10" t="s">
        <v>265</v>
      </c>
      <c r="E135" s="10">
        <v>16372</v>
      </c>
      <c r="F135" s="10" t="s">
        <v>16</v>
      </c>
      <c r="G135" s="10" t="s">
        <v>17</v>
      </c>
      <c r="H135" s="10" t="s">
        <v>18</v>
      </c>
      <c r="I135" s="10" t="s">
        <v>266</v>
      </c>
      <c r="J135" s="10">
        <v>32415</v>
      </c>
      <c r="K135" s="10">
        <v>16076</v>
      </c>
    </row>
    <row r="136" spans="1:11" s="10" customFormat="1">
      <c r="A136" s="10" t="s">
        <v>98</v>
      </c>
      <c r="B136" s="10">
        <v>5</v>
      </c>
      <c r="C136" s="10" t="s">
        <v>14</v>
      </c>
      <c r="D136" s="10" t="s">
        <v>267</v>
      </c>
      <c r="E136" s="10">
        <v>7575</v>
      </c>
      <c r="F136" s="10" t="s">
        <v>16</v>
      </c>
      <c r="G136" s="10" t="s">
        <v>17</v>
      </c>
      <c r="H136" s="10" t="s">
        <v>18</v>
      </c>
      <c r="I136" s="10" t="s">
        <v>268</v>
      </c>
      <c r="J136" s="10">
        <v>32236</v>
      </c>
      <c r="K136" s="10">
        <v>7396</v>
      </c>
    </row>
    <row r="137" spans="1:11">
      <c r="A137" t="s">
        <v>102</v>
      </c>
      <c r="B137">
        <v>5</v>
      </c>
      <c r="C137" t="s">
        <v>14</v>
      </c>
      <c r="D137" t="s">
        <v>269</v>
      </c>
      <c r="E137">
        <v>1034</v>
      </c>
      <c r="F137" t="s">
        <v>16</v>
      </c>
      <c r="G137" t="s">
        <v>17</v>
      </c>
      <c r="H137" t="s">
        <v>18</v>
      </c>
      <c r="I137" t="s">
        <v>270</v>
      </c>
      <c r="J137">
        <v>26009</v>
      </c>
      <c r="K137">
        <v>1026</v>
      </c>
    </row>
    <row r="138" spans="1:11" s="10" customFormat="1">
      <c r="A138" s="10" t="s">
        <v>105</v>
      </c>
      <c r="B138" s="10">
        <v>5</v>
      </c>
      <c r="C138" s="10" t="s">
        <v>14</v>
      </c>
      <c r="D138" s="10" t="s">
        <v>271</v>
      </c>
      <c r="E138" s="10">
        <v>7449</v>
      </c>
      <c r="F138" s="10" t="s">
        <v>16</v>
      </c>
      <c r="G138" s="10" t="s">
        <v>17</v>
      </c>
      <c r="H138" s="10" t="s">
        <v>18</v>
      </c>
      <c r="I138" s="10" t="s">
        <v>272</v>
      </c>
      <c r="J138" s="10">
        <v>32275</v>
      </c>
      <c r="K138" s="10">
        <v>7273</v>
      </c>
    </row>
    <row r="139" spans="1:11" s="10" customFormat="1">
      <c r="A139" s="10" t="s">
        <v>108</v>
      </c>
      <c r="B139" s="10">
        <v>5</v>
      </c>
      <c r="C139" s="10" t="s">
        <v>14</v>
      </c>
      <c r="D139" s="10" t="s">
        <v>273</v>
      </c>
      <c r="E139" s="10">
        <v>6990</v>
      </c>
      <c r="F139" s="10" t="s">
        <v>16</v>
      </c>
      <c r="G139" s="10" t="s">
        <v>17</v>
      </c>
      <c r="H139" s="10" t="s">
        <v>18</v>
      </c>
      <c r="I139" s="10" t="s">
        <v>274</v>
      </c>
      <c r="J139" s="10">
        <v>32299</v>
      </c>
      <c r="K139" s="10">
        <v>6807</v>
      </c>
    </row>
    <row r="140" spans="1:11" s="10" customFormat="1">
      <c r="A140" s="10" t="s">
        <v>111</v>
      </c>
      <c r="B140" s="10">
        <v>3</v>
      </c>
      <c r="C140" s="10" t="s">
        <v>14</v>
      </c>
      <c r="D140" s="10" t="s">
        <v>275</v>
      </c>
      <c r="E140" s="10">
        <v>8109</v>
      </c>
      <c r="F140" s="10" t="s">
        <v>16</v>
      </c>
      <c r="G140" s="10" t="s">
        <v>17</v>
      </c>
      <c r="H140" s="10" t="s">
        <v>18</v>
      </c>
      <c r="I140" s="10" t="s">
        <v>276</v>
      </c>
      <c r="J140" s="10">
        <v>32247</v>
      </c>
      <c r="K140" s="10">
        <v>7920</v>
      </c>
    </row>
    <row r="141" spans="1:11" s="10" customFormat="1">
      <c r="A141" s="10" t="s">
        <v>114</v>
      </c>
      <c r="B141" s="10">
        <v>3</v>
      </c>
      <c r="C141" s="10" t="s">
        <v>14</v>
      </c>
      <c r="D141" s="10" t="s">
        <v>277</v>
      </c>
      <c r="E141" s="10">
        <v>7558</v>
      </c>
      <c r="F141" s="10" t="s">
        <v>16</v>
      </c>
      <c r="G141" s="10" t="s">
        <v>17</v>
      </c>
      <c r="H141" s="10" t="s">
        <v>18</v>
      </c>
      <c r="I141" s="10" t="s">
        <v>278</v>
      </c>
      <c r="J141" s="10">
        <v>32201</v>
      </c>
      <c r="K141" s="10">
        <v>7271</v>
      </c>
    </row>
    <row r="142" spans="1:11" s="10" customFormat="1">
      <c r="A142" s="10" t="s">
        <v>117</v>
      </c>
      <c r="B142" s="10">
        <v>1</v>
      </c>
      <c r="C142" s="10" t="s">
        <v>14</v>
      </c>
      <c r="D142" s="10" t="s">
        <v>279</v>
      </c>
      <c r="E142" s="10">
        <v>3672</v>
      </c>
      <c r="F142" s="10" t="s">
        <v>16</v>
      </c>
      <c r="G142" s="10" t="s">
        <v>17</v>
      </c>
      <c r="H142" s="10" t="s">
        <v>18</v>
      </c>
      <c r="I142" s="10" t="s">
        <v>280</v>
      </c>
      <c r="J142" s="10">
        <v>36933</v>
      </c>
      <c r="K142" s="10">
        <v>1506</v>
      </c>
    </row>
    <row r="143" spans="1:11" s="10" customFormat="1">
      <c r="A143" s="10" t="s">
        <v>120</v>
      </c>
      <c r="B143" s="10">
        <v>1</v>
      </c>
      <c r="C143" s="10" t="s">
        <v>14</v>
      </c>
      <c r="D143" s="10" t="s">
        <v>281</v>
      </c>
      <c r="E143" s="10">
        <v>33649</v>
      </c>
      <c r="F143" s="10" t="s">
        <v>16</v>
      </c>
      <c r="G143" s="10" t="s">
        <v>17</v>
      </c>
      <c r="H143" s="10" t="s">
        <v>18</v>
      </c>
      <c r="I143" s="10" t="s">
        <v>282</v>
      </c>
      <c r="J143" s="10">
        <v>30735</v>
      </c>
      <c r="K143" s="10">
        <v>33588</v>
      </c>
    </row>
    <row r="144" spans="1:11" s="10" customFormat="1">
      <c r="A144" s="10" t="s">
        <v>123</v>
      </c>
      <c r="B144" s="10">
        <v>1</v>
      </c>
      <c r="C144" s="10" t="s">
        <v>14</v>
      </c>
      <c r="D144" s="10" t="s">
        <v>283</v>
      </c>
      <c r="E144" s="10">
        <v>30949</v>
      </c>
      <c r="F144" s="10" t="s">
        <v>16</v>
      </c>
      <c r="G144" s="10" t="s">
        <v>17</v>
      </c>
      <c r="H144" s="10" t="s">
        <v>18</v>
      </c>
      <c r="I144" s="10" t="s">
        <v>284</v>
      </c>
      <c r="J144" s="10">
        <v>29405</v>
      </c>
      <c r="K144" s="10">
        <v>30898</v>
      </c>
    </row>
    <row r="145" spans="1:11" s="10" customFormat="1">
      <c r="A145" s="10" t="s">
        <v>126</v>
      </c>
      <c r="B145" s="10">
        <v>1</v>
      </c>
      <c r="C145" s="10" t="s">
        <v>14</v>
      </c>
      <c r="D145" s="10" t="s">
        <v>285</v>
      </c>
      <c r="E145" s="10">
        <v>15402</v>
      </c>
      <c r="F145" s="10" t="s">
        <v>16</v>
      </c>
      <c r="G145" s="10" t="s">
        <v>17</v>
      </c>
      <c r="H145" s="10" t="s">
        <v>18</v>
      </c>
      <c r="I145" s="10" t="s">
        <v>286</v>
      </c>
      <c r="J145" s="10">
        <v>37217</v>
      </c>
      <c r="K145" s="10">
        <v>14062</v>
      </c>
    </row>
    <row r="146" spans="1:11">
      <c r="A146" t="s">
        <v>129</v>
      </c>
      <c r="B146">
        <v>1</v>
      </c>
      <c r="C146" t="s">
        <v>14</v>
      </c>
      <c r="D146" t="s">
        <v>287</v>
      </c>
      <c r="E146">
        <v>2316</v>
      </c>
      <c r="F146" t="s">
        <v>16</v>
      </c>
      <c r="G146" t="s">
        <v>17</v>
      </c>
      <c r="H146" t="s">
        <v>18</v>
      </c>
      <c r="I146" t="s">
        <v>288</v>
      </c>
      <c r="J146">
        <v>36942</v>
      </c>
      <c r="K146">
        <v>885</v>
      </c>
    </row>
    <row r="147" spans="1:11">
      <c r="A147" t="s">
        <v>132</v>
      </c>
      <c r="B147">
        <v>1</v>
      </c>
      <c r="C147" t="s">
        <v>14</v>
      </c>
      <c r="D147" t="s">
        <v>289</v>
      </c>
      <c r="E147">
        <v>976</v>
      </c>
      <c r="F147" t="s">
        <v>16</v>
      </c>
      <c r="G147" t="s">
        <v>17</v>
      </c>
      <c r="H147" t="s">
        <v>18</v>
      </c>
      <c r="I147" t="s">
        <v>290</v>
      </c>
      <c r="J147">
        <v>26087</v>
      </c>
      <c r="K147">
        <v>927</v>
      </c>
    </row>
    <row r="148" spans="1:11" s="10" customFormat="1">
      <c r="A148" s="10" t="s">
        <v>92</v>
      </c>
      <c r="B148" s="10">
        <v>5</v>
      </c>
      <c r="C148" s="10" t="s">
        <v>14</v>
      </c>
      <c r="D148" s="10" t="s">
        <v>291</v>
      </c>
      <c r="E148" s="10">
        <v>14765</v>
      </c>
      <c r="F148" s="10" t="s">
        <v>16</v>
      </c>
      <c r="G148" s="10" t="s">
        <v>17</v>
      </c>
      <c r="H148" s="10" t="s">
        <v>18</v>
      </c>
      <c r="I148" s="10" t="s">
        <v>292</v>
      </c>
      <c r="J148" s="10">
        <v>32635</v>
      </c>
      <c r="K148" s="10">
        <v>14607</v>
      </c>
    </row>
    <row r="149" spans="1:11" s="10" customFormat="1">
      <c r="A149" s="10" t="s">
        <v>98</v>
      </c>
      <c r="B149" s="10">
        <v>5</v>
      </c>
      <c r="C149" s="10" t="s">
        <v>14</v>
      </c>
      <c r="D149" s="10" t="s">
        <v>293</v>
      </c>
      <c r="E149" s="10">
        <v>6241</v>
      </c>
      <c r="F149" s="10" t="s">
        <v>16</v>
      </c>
      <c r="G149" s="10" t="s">
        <v>17</v>
      </c>
      <c r="H149" s="10" t="s">
        <v>18</v>
      </c>
      <c r="I149" s="10" t="s">
        <v>294</v>
      </c>
      <c r="J149" s="10">
        <v>32428</v>
      </c>
      <c r="K149" s="10">
        <v>6035</v>
      </c>
    </row>
    <row r="150" spans="1:11" s="11" customFormat="1">
      <c r="A150" s="11" t="s">
        <v>102</v>
      </c>
      <c r="B150" s="11">
        <v>5</v>
      </c>
      <c r="C150" s="11" t="s">
        <v>93</v>
      </c>
      <c r="D150" s="11" t="s">
        <v>295</v>
      </c>
      <c r="E150" s="11">
        <v>829</v>
      </c>
      <c r="F150" s="11" t="s">
        <v>16</v>
      </c>
      <c r="G150" s="11" t="s">
        <v>100</v>
      </c>
      <c r="H150" s="11" t="s">
        <v>18</v>
      </c>
      <c r="I150" s="11" t="s">
        <v>296</v>
      </c>
      <c r="J150" s="11">
        <v>25989</v>
      </c>
      <c r="K150" s="11">
        <v>793</v>
      </c>
    </row>
    <row r="151" spans="1:11" s="10" customFormat="1">
      <c r="A151" s="10" t="s">
        <v>105</v>
      </c>
      <c r="B151" s="10">
        <v>5</v>
      </c>
      <c r="C151" s="10" t="s">
        <v>14</v>
      </c>
      <c r="D151" s="10" t="s">
        <v>297</v>
      </c>
      <c r="E151" s="10">
        <v>5473</v>
      </c>
      <c r="F151" s="10" t="s">
        <v>16</v>
      </c>
      <c r="G151" s="10" t="s">
        <v>17</v>
      </c>
      <c r="H151" s="10" t="s">
        <v>18</v>
      </c>
      <c r="I151" s="10" t="s">
        <v>298</v>
      </c>
      <c r="J151" s="10">
        <v>32460</v>
      </c>
      <c r="K151" s="10">
        <v>5291</v>
      </c>
    </row>
    <row r="152" spans="1:11" s="10" customFormat="1">
      <c r="A152" s="10" t="s">
        <v>108</v>
      </c>
      <c r="B152" s="10">
        <v>5</v>
      </c>
      <c r="C152" s="10" t="s">
        <v>14</v>
      </c>
      <c r="D152" s="10" t="s">
        <v>299</v>
      </c>
      <c r="E152" s="10">
        <v>4956</v>
      </c>
      <c r="F152" s="10" t="s">
        <v>16</v>
      </c>
      <c r="G152" s="10" t="s">
        <v>17</v>
      </c>
      <c r="H152" s="10" t="s">
        <v>18</v>
      </c>
      <c r="I152" s="10" t="s">
        <v>300</v>
      </c>
      <c r="J152" s="10">
        <v>32493</v>
      </c>
      <c r="K152" s="10">
        <v>4771</v>
      </c>
    </row>
    <row r="153" spans="1:11" s="10" customFormat="1">
      <c r="A153" s="10" t="s">
        <v>111</v>
      </c>
      <c r="B153" s="10">
        <v>3</v>
      </c>
      <c r="C153" s="10" t="s">
        <v>14</v>
      </c>
      <c r="D153" s="10" t="s">
        <v>301</v>
      </c>
      <c r="E153" s="10">
        <v>6012</v>
      </c>
      <c r="F153" s="10" t="s">
        <v>16</v>
      </c>
      <c r="G153" s="10" t="s">
        <v>17</v>
      </c>
      <c r="H153" s="10" t="s">
        <v>18</v>
      </c>
      <c r="I153" s="10" t="s">
        <v>302</v>
      </c>
      <c r="J153" s="10">
        <v>32508</v>
      </c>
      <c r="K153" s="10">
        <v>5812</v>
      </c>
    </row>
    <row r="154" spans="1:11" s="10" customFormat="1">
      <c r="A154" s="10" t="s">
        <v>114</v>
      </c>
      <c r="B154" s="10">
        <v>3</v>
      </c>
      <c r="C154" s="10" t="s">
        <v>14</v>
      </c>
      <c r="D154" s="10" t="s">
        <v>303</v>
      </c>
      <c r="E154" s="10">
        <v>5655</v>
      </c>
      <c r="F154" s="10" t="s">
        <v>16</v>
      </c>
      <c r="G154" s="10" t="s">
        <v>17</v>
      </c>
      <c r="H154" s="10" t="s">
        <v>18</v>
      </c>
      <c r="I154" s="10" t="s">
        <v>304</v>
      </c>
      <c r="J154" s="10">
        <v>32406</v>
      </c>
      <c r="K154" s="10">
        <v>5346</v>
      </c>
    </row>
    <row r="155" spans="1:11">
      <c r="A155" t="s">
        <v>117</v>
      </c>
      <c r="B155">
        <v>1</v>
      </c>
      <c r="C155" t="s">
        <v>14</v>
      </c>
      <c r="D155" t="s">
        <v>305</v>
      </c>
      <c r="E155">
        <v>2388</v>
      </c>
      <c r="F155" t="s">
        <v>16</v>
      </c>
      <c r="G155" t="s">
        <v>17</v>
      </c>
      <c r="H155" t="s">
        <v>18</v>
      </c>
      <c r="I155" t="s">
        <v>306</v>
      </c>
      <c r="J155">
        <v>26421</v>
      </c>
      <c r="K155">
        <v>1151</v>
      </c>
    </row>
    <row r="156" spans="1:11" s="10" customFormat="1">
      <c r="A156" s="10" t="s">
        <v>120</v>
      </c>
      <c r="B156" s="10">
        <v>1</v>
      </c>
      <c r="C156" s="10" t="s">
        <v>14</v>
      </c>
      <c r="D156" s="10" t="s">
        <v>307</v>
      </c>
      <c r="E156" s="10">
        <v>32903</v>
      </c>
      <c r="F156" s="10" t="s">
        <v>16</v>
      </c>
      <c r="G156" s="10" t="s">
        <v>17</v>
      </c>
      <c r="H156" s="10" t="s">
        <v>18</v>
      </c>
      <c r="I156" s="10" t="s">
        <v>308</v>
      </c>
      <c r="J156" s="10">
        <v>30869</v>
      </c>
      <c r="K156" s="10">
        <v>32715</v>
      </c>
    </row>
    <row r="157" spans="1:11" s="10" customFormat="1">
      <c r="A157" s="10" t="s">
        <v>123</v>
      </c>
      <c r="B157" s="10">
        <v>1</v>
      </c>
      <c r="C157" s="10" t="s">
        <v>14</v>
      </c>
      <c r="D157" s="10" t="s">
        <v>309</v>
      </c>
      <c r="E157" s="10">
        <v>34317</v>
      </c>
      <c r="F157" s="10" t="s">
        <v>16</v>
      </c>
      <c r="G157" s="10" t="s">
        <v>17</v>
      </c>
      <c r="H157" s="10" t="s">
        <v>18</v>
      </c>
      <c r="I157" s="10" t="s">
        <v>310</v>
      </c>
      <c r="J157" s="10">
        <v>30044</v>
      </c>
      <c r="K157" s="10">
        <v>34131</v>
      </c>
    </row>
    <row r="158" spans="1:11">
      <c r="A158" t="s">
        <v>126</v>
      </c>
      <c r="B158">
        <v>1</v>
      </c>
      <c r="C158" t="s">
        <v>14</v>
      </c>
      <c r="D158" t="s">
        <v>311</v>
      </c>
      <c r="E158">
        <v>2602</v>
      </c>
      <c r="F158" t="s">
        <v>16</v>
      </c>
      <c r="G158" t="s">
        <v>17</v>
      </c>
      <c r="H158" t="s">
        <v>18</v>
      </c>
      <c r="I158" t="s">
        <v>312</v>
      </c>
      <c r="J158">
        <v>32159</v>
      </c>
      <c r="K158">
        <v>904</v>
      </c>
    </row>
    <row r="159" spans="1:11">
      <c r="A159" t="s">
        <v>129</v>
      </c>
      <c r="B159">
        <v>1</v>
      </c>
      <c r="C159" t="s">
        <v>14</v>
      </c>
      <c r="D159" t="s">
        <v>313</v>
      </c>
      <c r="E159">
        <v>2504</v>
      </c>
      <c r="F159" t="s">
        <v>16</v>
      </c>
      <c r="G159" t="s">
        <v>17</v>
      </c>
      <c r="H159" t="s">
        <v>18</v>
      </c>
      <c r="I159" t="s">
        <v>314</v>
      </c>
      <c r="J159">
        <v>26424</v>
      </c>
      <c r="K159">
        <v>1000</v>
      </c>
    </row>
    <row r="160" spans="1:11">
      <c r="A160" t="s">
        <v>132</v>
      </c>
      <c r="B160">
        <v>1</v>
      </c>
      <c r="C160" t="s">
        <v>14</v>
      </c>
      <c r="D160" t="s">
        <v>315</v>
      </c>
      <c r="E160">
        <v>830</v>
      </c>
      <c r="F160" t="s">
        <v>16</v>
      </c>
      <c r="G160" t="s">
        <v>17</v>
      </c>
      <c r="H160" t="s">
        <v>18</v>
      </c>
      <c r="I160" t="s">
        <v>316</v>
      </c>
      <c r="J160">
        <v>26101</v>
      </c>
      <c r="K160">
        <v>773</v>
      </c>
    </row>
    <row r="161" spans="1:11" s="10" customFormat="1">
      <c r="A161" s="10" t="s">
        <v>92</v>
      </c>
      <c r="B161" s="10">
        <v>5</v>
      </c>
      <c r="C161" s="10" t="s">
        <v>14</v>
      </c>
      <c r="D161" s="10" t="s">
        <v>317</v>
      </c>
      <c r="E161" s="10">
        <v>14719</v>
      </c>
      <c r="F161" s="10" t="s">
        <v>16</v>
      </c>
      <c r="G161" s="10" t="s">
        <v>17</v>
      </c>
      <c r="H161" s="10" t="s">
        <v>18</v>
      </c>
      <c r="I161" s="10" t="s">
        <v>318</v>
      </c>
      <c r="J161" s="10">
        <v>32582</v>
      </c>
      <c r="K161" s="10">
        <v>14511</v>
      </c>
    </row>
    <row r="162" spans="1:11" s="10" customFormat="1">
      <c r="A162" s="10" t="s">
        <v>98</v>
      </c>
      <c r="B162" s="10">
        <v>5</v>
      </c>
      <c r="C162" s="10" t="s">
        <v>14</v>
      </c>
      <c r="D162" s="10" t="s">
        <v>319</v>
      </c>
      <c r="E162" s="10">
        <v>8929</v>
      </c>
      <c r="F162" s="10" t="s">
        <v>16</v>
      </c>
      <c r="G162" s="10" t="s">
        <v>17</v>
      </c>
      <c r="H162" s="10" t="s">
        <v>18</v>
      </c>
      <c r="I162" s="10" t="s">
        <v>320</v>
      </c>
      <c r="J162" s="10">
        <v>32411</v>
      </c>
      <c r="K162" s="10">
        <v>8707</v>
      </c>
    </row>
    <row r="163" spans="1:11">
      <c r="A163" t="s">
        <v>102</v>
      </c>
      <c r="B163">
        <v>5</v>
      </c>
      <c r="C163" t="s">
        <v>14</v>
      </c>
      <c r="D163" t="s">
        <v>321</v>
      </c>
      <c r="E163">
        <v>855</v>
      </c>
      <c r="F163" t="s">
        <v>16</v>
      </c>
      <c r="G163" t="s">
        <v>17</v>
      </c>
      <c r="H163" t="s">
        <v>18</v>
      </c>
      <c r="I163" t="s">
        <v>322</v>
      </c>
      <c r="J163">
        <v>26031</v>
      </c>
      <c r="K163">
        <v>851</v>
      </c>
    </row>
    <row r="164" spans="1:11" s="10" customFormat="1">
      <c r="A164" s="10" t="s">
        <v>105</v>
      </c>
      <c r="B164" s="10">
        <v>5</v>
      </c>
      <c r="C164" s="10" t="s">
        <v>14</v>
      </c>
      <c r="D164" s="10" t="s">
        <v>323</v>
      </c>
      <c r="E164" s="10">
        <v>8886</v>
      </c>
      <c r="F164" s="10" t="s">
        <v>16</v>
      </c>
      <c r="G164" s="10" t="s">
        <v>17</v>
      </c>
      <c r="H164" s="10" t="s">
        <v>18</v>
      </c>
      <c r="I164" s="10" t="s">
        <v>324</v>
      </c>
      <c r="J164" s="10">
        <v>32431</v>
      </c>
      <c r="K164" s="10">
        <v>8720</v>
      </c>
    </row>
    <row r="165" spans="1:11" s="10" customFormat="1">
      <c r="A165" s="10" t="s">
        <v>108</v>
      </c>
      <c r="B165" s="10">
        <v>5</v>
      </c>
      <c r="C165" s="10" t="s">
        <v>14</v>
      </c>
      <c r="D165" s="10" t="s">
        <v>325</v>
      </c>
      <c r="E165" s="10">
        <v>8478</v>
      </c>
      <c r="F165" s="10" t="s">
        <v>16</v>
      </c>
      <c r="G165" s="10" t="s">
        <v>17</v>
      </c>
      <c r="H165" s="10" t="s">
        <v>18</v>
      </c>
      <c r="I165" s="10" t="s">
        <v>326</v>
      </c>
      <c r="J165" s="10">
        <v>32460</v>
      </c>
      <c r="K165" s="10">
        <v>8252</v>
      </c>
    </row>
    <row r="166" spans="1:11" s="10" customFormat="1">
      <c r="A166" s="10" t="s">
        <v>111</v>
      </c>
      <c r="B166" s="10">
        <v>3</v>
      </c>
      <c r="C166" s="10" t="s">
        <v>14</v>
      </c>
      <c r="D166" s="10" t="s">
        <v>327</v>
      </c>
      <c r="E166" s="10">
        <v>9495</v>
      </c>
      <c r="F166" s="10" t="s">
        <v>16</v>
      </c>
      <c r="G166" s="10" t="s">
        <v>17</v>
      </c>
      <c r="H166" s="10" t="s">
        <v>18</v>
      </c>
      <c r="I166" s="10" t="s">
        <v>328</v>
      </c>
      <c r="J166" s="10">
        <v>32400</v>
      </c>
      <c r="K166" s="10">
        <v>9211</v>
      </c>
    </row>
    <row r="167" spans="1:11" s="10" customFormat="1">
      <c r="A167" s="10" t="s">
        <v>114</v>
      </c>
      <c r="B167" s="10">
        <v>3</v>
      </c>
      <c r="C167" s="10" t="s">
        <v>14</v>
      </c>
      <c r="D167" s="10" t="s">
        <v>329</v>
      </c>
      <c r="E167" s="10">
        <v>9486</v>
      </c>
      <c r="F167" s="10" t="s">
        <v>16</v>
      </c>
      <c r="G167" s="10" t="s">
        <v>17</v>
      </c>
      <c r="H167" s="10" t="s">
        <v>18</v>
      </c>
      <c r="I167" s="10" t="s">
        <v>330</v>
      </c>
      <c r="J167" s="10">
        <v>32350</v>
      </c>
      <c r="K167" s="10">
        <v>9208</v>
      </c>
    </row>
    <row r="168" spans="1:11" s="10" customFormat="1">
      <c r="A168" s="10" t="s">
        <v>117</v>
      </c>
      <c r="B168" s="10">
        <v>1</v>
      </c>
      <c r="C168" s="10" t="s">
        <v>14</v>
      </c>
      <c r="D168" s="10" t="s">
        <v>331</v>
      </c>
      <c r="E168" s="10">
        <v>18290</v>
      </c>
      <c r="F168" s="10" t="s">
        <v>16</v>
      </c>
      <c r="G168" s="10" t="s">
        <v>17</v>
      </c>
      <c r="H168" s="10" t="s">
        <v>18</v>
      </c>
      <c r="I168" s="10" t="s">
        <v>332</v>
      </c>
      <c r="J168" s="10">
        <v>39176</v>
      </c>
      <c r="K168" s="10">
        <v>1337</v>
      </c>
    </row>
    <row r="169" spans="1:11" s="10" customFormat="1">
      <c r="A169" s="10" t="s">
        <v>120</v>
      </c>
      <c r="B169" s="10">
        <v>1</v>
      </c>
      <c r="C169" s="10" t="s">
        <v>14</v>
      </c>
      <c r="D169" s="10" t="s">
        <v>333</v>
      </c>
      <c r="E169" s="10">
        <v>32602</v>
      </c>
      <c r="F169" s="10" t="s">
        <v>16</v>
      </c>
      <c r="G169" s="10" t="s">
        <v>17</v>
      </c>
      <c r="H169" s="10" t="s">
        <v>18</v>
      </c>
      <c r="I169" s="10" t="s">
        <v>334</v>
      </c>
      <c r="J169" s="10">
        <v>30280</v>
      </c>
      <c r="K169" s="10">
        <v>32472</v>
      </c>
    </row>
    <row r="170" spans="1:11" s="10" customFormat="1">
      <c r="A170" s="10" t="s">
        <v>123</v>
      </c>
      <c r="B170" s="10">
        <v>1</v>
      </c>
      <c r="C170" s="10" t="s">
        <v>14</v>
      </c>
      <c r="D170" s="10" t="s">
        <v>335</v>
      </c>
      <c r="E170" s="10">
        <v>27847</v>
      </c>
      <c r="F170" s="10" t="s">
        <v>16</v>
      </c>
      <c r="G170" s="10" t="s">
        <v>17</v>
      </c>
      <c r="H170" s="10" t="s">
        <v>18</v>
      </c>
      <c r="I170" s="10" t="s">
        <v>336</v>
      </c>
      <c r="J170" s="10">
        <v>29071</v>
      </c>
      <c r="K170" s="10">
        <v>27774</v>
      </c>
    </row>
    <row r="171" spans="1:11" s="10" customFormat="1">
      <c r="A171" s="10" t="s">
        <v>126</v>
      </c>
      <c r="B171" s="10">
        <v>1</v>
      </c>
      <c r="C171" s="10" t="s">
        <v>14</v>
      </c>
      <c r="D171" s="10" t="s">
        <v>337</v>
      </c>
      <c r="E171" s="10">
        <v>39585</v>
      </c>
      <c r="F171" s="10" t="s">
        <v>16</v>
      </c>
      <c r="G171" s="10" t="s">
        <v>17</v>
      </c>
      <c r="H171" s="10" t="s">
        <v>18</v>
      </c>
      <c r="I171" s="10" t="s">
        <v>338</v>
      </c>
      <c r="J171" s="10">
        <v>39502</v>
      </c>
      <c r="K171" s="10">
        <v>25892</v>
      </c>
    </row>
    <row r="172" spans="1:11" s="10" customFormat="1">
      <c r="A172" s="10" t="s">
        <v>129</v>
      </c>
      <c r="B172" s="10">
        <v>1</v>
      </c>
      <c r="C172" s="10" t="s">
        <v>14</v>
      </c>
      <c r="D172" s="10" t="s">
        <v>339</v>
      </c>
      <c r="E172" s="10">
        <v>18019</v>
      </c>
      <c r="F172" s="10" t="s">
        <v>16</v>
      </c>
      <c r="G172" s="10" t="s">
        <v>17</v>
      </c>
      <c r="H172" s="10" t="s">
        <v>18</v>
      </c>
      <c r="I172" s="10" t="s">
        <v>340</v>
      </c>
      <c r="J172" s="10">
        <v>39181</v>
      </c>
      <c r="K172" s="10">
        <v>11318</v>
      </c>
    </row>
    <row r="173" spans="1:11">
      <c r="A173" t="s">
        <v>132</v>
      </c>
      <c r="B173">
        <v>1</v>
      </c>
      <c r="C173" t="s">
        <v>14</v>
      </c>
      <c r="D173" t="s">
        <v>341</v>
      </c>
      <c r="E173">
        <v>606</v>
      </c>
      <c r="F173" t="s">
        <v>16</v>
      </c>
      <c r="G173" t="s">
        <v>17</v>
      </c>
      <c r="H173" t="s">
        <v>18</v>
      </c>
      <c r="I173" t="s">
        <v>342</v>
      </c>
      <c r="J173">
        <v>26093</v>
      </c>
      <c r="K173">
        <v>553</v>
      </c>
    </row>
    <row r="174" spans="1:11" s="10" customFormat="1">
      <c r="A174" s="10" t="s">
        <v>343</v>
      </c>
      <c r="B174" s="10">
        <v>5</v>
      </c>
      <c r="C174" s="10" t="s">
        <v>14</v>
      </c>
      <c r="D174" s="10" t="s">
        <v>344</v>
      </c>
      <c r="E174" s="10">
        <v>20893</v>
      </c>
      <c r="F174" s="10" t="s">
        <v>16</v>
      </c>
      <c r="G174" s="10" t="s">
        <v>17</v>
      </c>
      <c r="H174" s="10" t="s">
        <v>18</v>
      </c>
      <c r="I174" s="10" t="s">
        <v>345</v>
      </c>
      <c r="J174" s="10">
        <v>32512</v>
      </c>
      <c r="K174" s="10">
        <v>395</v>
      </c>
    </row>
    <row r="175" spans="1:11" s="10" customFormat="1">
      <c r="A175" s="10" t="s">
        <v>346</v>
      </c>
      <c r="B175" s="10">
        <v>5</v>
      </c>
      <c r="C175" s="10" t="s">
        <v>14</v>
      </c>
      <c r="D175" s="10" t="s">
        <v>347</v>
      </c>
      <c r="E175" s="10">
        <v>17267</v>
      </c>
      <c r="F175" s="10" t="s">
        <v>16</v>
      </c>
      <c r="G175" s="10" t="s">
        <v>17</v>
      </c>
      <c r="H175" s="10" t="s">
        <v>18</v>
      </c>
      <c r="I175" s="10" t="s">
        <v>348</v>
      </c>
      <c r="J175" s="10">
        <v>26852</v>
      </c>
      <c r="K175" s="10">
        <v>2635</v>
      </c>
    </row>
    <row r="176" spans="1:11" s="10" customFormat="1">
      <c r="A176" s="10" t="s">
        <v>349</v>
      </c>
      <c r="B176" s="10">
        <v>5</v>
      </c>
      <c r="C176" s="10" t="s">
        <v>14</v>
      </c>
      <c r="D176" s="10" t="s">
        <v>350</v>
      </c>
      <c r="E176" s="10">
        <v>11898</v>
      </c>
      <c r="F176" s="10" t="s">
        <v>16</v>
      </c>
      <c r="G176" s="10" t="s">
        <v>17</v>
      </c>
      <c r="H176" s="10" t="s">
        <v>18</v>
      </c>
      <c r="I176" s="10" t="s">
        <v>351</v>
      </c>
      <c r="J176" s="10">
        <v>31818</v>
      </c>
      <c r="K176" s="10">
        <v>11883</v>
      </c>
    </row>
    <row r="177" spans="1:11">
      <c r="A177" t="s">
        <v>352</v>
      </c>
      <c r="B177">
        <v>5</v>
      </c>
      <c r="C177" t="s">
        <v>14</v>
      </c>
      <c r="D177" t="s">
        <v>353</v>
      </c>
      <c r="E177">
        <v>1483</v>
      </c>
      <c r="F177" t="s">
        <v>16</v>
      </c>
      <c r="G177" t="s">
        <v>17</v>
      </c>
      <c r="H177" t="s">
        <v>18</v>
      </c>
      <c r="I177" t="s">
        <v>354</v>
      </c>
      <c r="J177">
        <v>25965</v>
      </c>
      <c r="K177">
        <v>1436</v>
      </c>
    </row>
    <row r="178" spans="1:11" s="10" customFormat="1">
      <c r="A178" s="10" t="s">
        <v>355</v>
      </c>
      <c r="B178" s="10">
        <v>5</v>
      </c>
      <c r="C178" s="10" t="s">
        <v>14</v>
      </c>
      <c r="D178" s="10" t="s">
        <v>356</v>
      </c>
      <c r="E178" s="10">
        <v>7514</v>
      </c>
      <c r="F178" s="10" t="s">
        <v>16</v>
      </c>
      <c r="G178" s="10" t="s">
        <v>17</v>
      </c>
      <c r="H178" s="10" t="s">
        <v>18</v>
      </c>
      <c r="I178" s="10" t="s">
        <v>357</v>
      </c>
      <c r="J178" s="10">
        <v>31142</v>
      </c>
      <c r="K178" s="10">
        <v>7473</v>
      </c>
    </row>
    <row r="179" spans="1:11" s="10" customFormat="1">
      <c r="A179" s="10" t="s">
        <v>358</v>
      </c>
      <c r="B179" s="10">
        <v>5</v>
      </c>
      <c r="C179" s="10" t="s">
        <v>14</v>
      </c>
      <c r="D179" s="10" t="s">
        <v>359</v>
      </c>
      <c r="E179" s="10">
        <v>16111</v>
      </c>
      <c r="F179" s="10" t="s">
        <v>16</v>
      </c>
      <c r="G179" s="10" t="s">
        <v>17</v>
      </c>
      <c r="H179" s="10" t="s">
        <v>18</v>
      </c>
      <c r="I179" s="10" t="s">
        <v>360</v>
      </c>
      <c r="J179" s="10">
        <v>25272</v>
      </c>
      <c r="K179" s="10">
        <v>4375</v>
      </c>
    </row>
    <row r="180" spans="1:11" s="10" customFormat="1">
      <c r="A180" s="10" t="s">
        <v>361</v>
      </c>
      <c r="B180" s="10">
        <v>5</v>
      </c>
      <c r="C180" s="10" t="s">
        <v>14</v>
      </c>
      <c r="D180" s="10" t="s">
        <v>362</v>
      </c>
      <c r="E180" s="10">
        <v>5160</v>
      </c>
      <c r="F180" s="10" t="s">
        <v>16</v>
      </c>
      <c r="G180" s="10" t="s">
        <v>17</v>
      </c>
      <c r="H180" s="10" t="s">
        <v>18</v>
      </c>
      <c r="I180" s="10" t="s">
        <v>363</v>
      </c>
      <c r="J180" s="10">
        <v>9919</v>
      </c>
      <c r="K180" s="10">
        <v>5160</v>
      </c>
    </row>
    <row r="181" spans="1:11" s="10" customFormat="1">
      <c r="A181" s="10" t="s">
        <v>364</v>
      </c>
      <c r="B181" s="10">
        <v>5</v>
      </c>
      <c r="C181" s="10" t="s">
        <v>14</v>
      </c>
      <c r="D181" s="10" t="s">
        <v>365</v>
      </c>
      <c r="E181" s="10">
        <v>16704</v>
      </c>
      <c r="F181" s="10" t="s">
        <v>16</v>
      </c>
      <c r="G181" s="10" t="s">
        <v>17</v>
      </c>
      <c r="H181" s="10" t="s">
        <v>18</v>
      </c>
      <c r="I181" s="10" t="s">
        <v>366</v>
      </c>
      <c r="J181" s="10">
        <v>25078</v>
      </c>
      <c r="K181" s="10">
        <v>5235</v>
      </c>
    </row>
    <row r="182" spans="1:11" s="10" customFormat="1">
      <c r="A182" s="10" t="s">
        <v>367</v>
      </c>
      <c r="B182" s="10">
        <v>5</v>
      </c>
      <c r="C182" s="10" t="s">
        <v>14</v>
      </c>
      <c r="D182" s="10" t="s">
        <v>368</v>
      </c>
      <c r="E182" s="10">
        <v>3797</v>
      </c>
      <c r="F182" s="10" t="s">
        <v>16</v>
      </c>
      <c r="G182" s="10" t="s">
        <v>17</v>
      </c>
      <c r="H182" s="10" t="s">
        <v>18</v>
      </c>
      <c r="I182" s="10" t="s">
        <v>369</v>
      </c>
      <c r="J182" s="10">
        <v>9627</v>
      </c>
      <c r="K182" s="10">
        <v>3796</v>
      </c>
    </row>
    <row r="183" spans="1:11" s="10" customFormat="1">
      <c r="A183" s="10" t="s">
        <v>370</v>
      </c>
      <c r="B183" s="10">
        <v>5</v>
      </c>
      <c r="C183" s="10" t="s">
        <v>14</v>
      </c>
      <c r="D183" s="10" t="s">
        <v>371</v>
      </c>
      <c r="E183" s="10">
        <v>4313</v>
      </c>
      <c r="F183" s="10" t="s">
        <v>16</v>
      </c>
      <c r="G183" s="10" t="s">
        <v>17</v>
      </c>
      <c r="H183" s="10" t="s">
        <v>18</v>
      </c>
      <c r="I183" s="10" t="s">
        <v>372</v>
      </c>
      <c r="J183" s="10">
        <v>20480</v>
      </c>
      <c r="K183" s="10">
        <v>1864</v>
      </c>
    </row>
    <row r="184" spans="1:11" s="10" customFormat="1">
      <c r="A184" s="10" t="s">
        <v>373</v>
      </c>
      <c r="B184" s="10">
        <v>5</v>
      </c>
      <c r="C184" s="10" t="s">
        <v>14</v>
      </c>
      <c r="D184" s="10" t="s">
        <v>374</v>
      </c>
      <c r="E184" s="10">
        <v>3713</v>
      </c>
      <c r="F184" s="10" t="s">
        <v>16</v>
      </c>
      <c r="G184" s="10" t="s">
        <v>17</v>
      </c>
      <c r="H184" s="10" t="s">
        <v>18</v>
      </c>
      <c r="I184" s="10" t="s">
        <v>375</v>
      </c>
      <c r="J184" s="10">
        <v>20211</v>
      </c>
      <c r="K184" s="10">
        <v>1473</v>
      </c>
    </row>
    <row r="185" spans="1:11">
      <c r="A185" t="s">
        <v>376</v>
      </c>
      <c r="B185">
        <v>5</v>
      </c>
      <c r="C185" t="s">
        <v>14</v>
      </c>
      <c r="D185" t="s">
        <v>377</v>
      </c>
      <c r="E185">
        <v>1929</v>
      </c>
      <c r="F185" t="s">
        <v>16</v>
      </c>
      <c r="G185" t="s">
        <v>17</v>
      </c>
      <c r="H185" t="s">
        <v>18</v>
      </c>
      <c r="I185" t="s">
        <v>378</v>
      </c>
      <c r="J185">
        <v>36653</v>
      </c>
      <c r="K185">
        <v>1865</v>
      </c>
    </row>
    <row r="186" spans="1:11">
      <c r="A186" t="s">
        <v>379</v>
      </c>
      <c r="B186">
        <v>5</v>
      </c>
      <c r="C186" t="s">
        <v>14</v>
      </c>
      <c r="D186" t="s">
        <v>380</v>
      </c>
      <c r="E186">
        <v>1361</v>
      </c>
      <c r="F186" t="s">
        <v>16</v>
      </c>
      <c r="G186" t="s">
        <v>17</v>
      </c>
      <c r="H186" t="s">
        <v>18</v>
      </c>
      <c r="I186" t="s">
        <v>381</v>
      </c>
      <c r="J186">
        <v>36740</v>
      </c>
      <c r="K186">
        <v>1272</v>
      </c>
    </row>
    <row r="187" spans="1:11">
      <c r="A187" t="s">
        <v>382</v>
      </c>
      <c r="B187">
        <v>5</v>
      </c>
      <c r="C187" t="s">
        <v>14</v>
      </c>
      <c r="D187" t="s">
        <v>383</v>
      </c>
      <c r="E187">
        <v>2719</v>
      </c>
      <c r="F187" t="s">
        <v>16</v>
      </c>
      <c r="G187" t="s">
        <v>17</v>
      </c>
      <c r="H187" t="s">
        <v>18</v>
      </c>
      <c r="I187" t="s">
        <v>384</v>
      </c>
      <c r="J187">
        <v>19985</v>
      </c>
      <c r="K187">
        <v>954</v>
      </c>
    </row>
    <row r="188" spans="1:11">
      <c r="A188" t="s">
        <v>385</v>
      </c>
      <c r="B188">
        <v>5</v>
      </c>
      <c r="C188" t="s">
        <v>14</v>
      </c>
      <c r="D188" t="s">
        <v>386</v>
      </c>
      <c r="E188">
        <v>1055</v>
      </c>
      <c r="F188" t="s">
        <v>16</v>
      </c>
      <c r="G188" t="s">
        <v>17</v>
      </c>
      <c r="H188" t="s">
        <v>18</v>
      </c>
      <c r="I188" t="s">
        <v>387</v>
      </c>
      <c r="J188">
        <v>36746</v>
      </c>
      <c r="K188">
        <v>1004</v>
      </c>
    </row>
    <row r="189" spans="1:11">
      <c r="A189" t="s">
        <v>388</v>
      </c>
      <c r="B189">
        <v>5</v>
      </c>
      <c r="C189" t="s">
        <v>14</v>
      </c>
      <c r="D189" t="s">
        <v>389</v>
      </c>
      <c r="E189">
        <v>2527</v>
      </c>
      <c r="F189" t="s">
        <v>16</v>
      </c>
      <c r="G189" t="s">
        <v>17</v>
      </c>
      <c r="H189" t="s">
        <v>18</v>
      </c>
      <c r="I189" t="s">
        <v>390</v>
      </c>
      <c r="J189">
        <v>20219</v>
      </c>
      <c r="K189">
        <v>369</v>
      </c>
    </row>
    <row r="190" spans="1:11" s="10" customFormat="1">
      <c r="A190" s="10" t="s">
        <v>391</v>
      </c>
      <c r="B190" s="10">
        <v>5</v>
      </c>
      <c r="C190" s="10" t="s">
        <v>14</v>
      </c>
      <c r="D190" s="10" t="s">
        <v>392</v>
      </c>
      <c r="E190" s="10">
        <v>5234</v>
      </c>
      <c r="F190" s="10" t="s">
        <v>16</v>
      </c>
      <c r="G190" s="10" t="s">
        <v>17</v>
      </c>
      <c r="H190" s="10" t="s">
        <v>18</v>
      </c>
      <c r="I190" s="10" t="s">
        <v>393</v>
      </c>
      <c r="J190" s="10">
        <v>44977</v>
      </c>
      <c r="K190" s="10">
        <v>5137</v>
      </c>
    </row>
    <row r="191" spans="1:11" s="10" customFormat="1">
      <c r="A191" s="10" t="s">
        <v>394</v>
      </c>
      <c r="B191" s="10">
        <v>5</v>
      </c>
      <c r="C191" s="10" t="s">
        <v>14</v>
      </c>
      <c r="D191" s="10" t="s">
        <v>395</v>
      </c>
      <c r="E191" s="10">
        <v>3548</v>
      </c>
      <c r="F191" s="10" t="s">
        <v>16</v>
      </c>
      <c r="G191" s="10" t="s">
        <v>17</v>
      </c>
      <c r="H191" s="10" t="s">
        <v>18</v>
      </c>
      <c r="I191" s="10" t="s">
        <v>396</v>
      </c>
      <c r="J191" s="10">
        <v>26617</v>
      </c>
      <c r="K191" s="10">
        <v>456</v>
      </c>
    </row>
    <row r="192" spans="1:11" s="10" customFormat="1">
      <c r="A192" s="10" t="s">
        <v>397</v>
      </c>
      <c r="B192" s="10">
        <v>5</v>
      </c>
      <c r="C192" s="10" t="s">
        <v>14</v>
      </c>
      <c r="D192" s="10" t="s">
        <v>398</v>
      </c>
      <c r="E192" s="10">
        <v>11354</v>
      </c>
      <c r="F192" s="10" t="s">
        <v>16</v>
      </c>
      <c r="G192" s="10" t="s">
        <v>17</v>
      </c>
      <c r="H192" s="10" t="s">
        <v>18</v>
      </c>
      <c r="I192" s="10" t="s">
        <v>399</v>
      </c>
      <c r="J192" s="10">
        <v>20365</v>
      </c>
      <c r="K192" s="10">
        <v>7408</v>
      </c>
    </row>
    <row r="193" spans="1:11">
      <c r="A193" t="s">
        <v>400</v>
      </c>
      <c r="B193">
        <v>5</v>
      </c>
      <c r="C193" t="s">
        <v>14</v>
      </c>
      <c r="D193" t="s">
        <v>401</v>
      </c>
      <c r="E193">
        <v>2149</v>
      </c>
      <c r="F193" t="s">
        <v>16</v>
      </c>
      <c r="G193" t="s">
        <v>17</v>
      </c>
      <c r="H193" t="s">
        <v>18</v>
      </c>
      <c r="I193" t="s">
        <v>402</v>
      </c>
      <c r="J193">
        <v>41090</v>
      </c>
      <c r="K193">
        <v>2039</v>
      </c>
    </row>
    <row r="194" spans="1:11">
      <c r="A194" t="s">
        <v>403</v>
      </c>
      <c r="B194">
        <v>5</v>
      </c>
      <c r="C194" t="s">
        <v>14</v>
      </c>
      <c r="D194" t="s">
        <v>404</v>
      </c>
      <c r="E194">
        <v>2056</v>
      </c>
      <c r="F194" t="s">
        <v>16</v>
      </c>
      <c r="G194" t="s">
        <v>17</v>
      </c>
      <c r="H194" t="s">
        <v>18</v>
      </c>
      <c r="I194" t="s">
        <v>405</v>
      </c>
      <c r="J194">
        <v>23728</v>
      </c>
      <c r="K194">
        <v>381</v>
      </c>
    </row>
    <row r="195" spans="1:11" s="10" customFormat="1">
      <c r="A195" s="10" t="s">
        <v>406</v>
      </c>
      <c r="B195" s="10">
        <v>5</v>
      </c>
      <c r="C195" s="10" t="s">
        <v>14</v>
      </c>
      <c r="D195" s="10" t="s">
        <v>407</v>
      </c>
      <c r="E195" s="10">
        <v>5352</v>
      </c>
      <c r="F195" s="10" t="s">
        <v>16</v>
      </c>
      <c r="G195" s="10" t="s">
        <v>17</v>
      </c>
      <c r="H195" s="10" t="s">
        <v>18</v>
      </c>
      <c r="I195" s="10" t="s">
        <v>408</v>
      </c>
      <c r="J195" s="10">
        <v>20185</v>
      </c>
      <c r="K195" s="10">
        <v>3291</v>
      </c>
    </row>
    <row r="196" spans="1:11">
      <c r="A196" t="s">
        <v>409</v>
      </c>
      <c r="B196">
        <v>5</v>
      </c>
      <c r="C196" t="s">
        <v>14</v>
      </c>
      <c r="D196" t="s">
        <v>410</v>
      </c>
      <c r="E196">
        <v>2379</v>
      </c>
      <c r="F196" t="s">
        <v>16</v>
      </c>
      <c r="G196" t="s">
        <v>17</v>
      </c>
      <c r="H196" t="s">
        <v>18</v>
      </c>
      <c r="I196" t="s">
        <v>411</v>
      </c>
      <c r="J196">
        <v>40205</v>
      </c>
      <c r="K196">
        <v>2309</v>
      </c>
    </row>
    <row r="197" spans="1:11">
      <c r="A197" t="s">
        <v>412</v>
      </c>
      <c r="B197">
        <v>5</v>
      </c>
      <c r="C197" t="s">
        <v>14</v>
      </c>
      <c r="D197" t="s">
        <v>413</v>
      </c>
      <c r="E197">
        <v>1042</v>
      </c>
      <c r="F197" t="s">
        <v>16</v>
      </c>
      <c r="G197" t="s">
        <v>17</v>
      </c>
      <c r="H197" t="s">
        <v>18</v>
      </c>
      <c r="I197" t="s">
        <v>414</v>
      </c>
      <c r="J197">
        <v>36737</v>
      </c>
      <c r="K197">
        <v>927</v>
      </c>
    </row>
    <row r="198" spans="1:11">
      <c r="A198" t="s">
        <v>415</v>
      </c>
      <c r="B198">
        <v>5</v>
      </c>
      <c r="C198" t="s">
        <v>14</v>
      </c>
      <c r="D198" t="s">
        <v>416</v>
      </c>
      <c r="E198">
        <v>2641</v>
      </c>
      <c r="F198" t="s">
        <v>16</v>
      </c>
      <c r="G198" t="s">
        <v>17</v>
      </c>
      <c r="H198" t="s">
        <v>18</v>
      </c>
      <c r="I198" t="s">
        <v>417</v>
      </c>
      <c r="J198">
        <v>20213</v>
      </c>
      <c r="K198">
        <v>405</v>
      </c>
    </row>
    <row r="199" spans="1:11" s="11" customFormat="1">
      <c r="A199" s="11" t="s">
        <v>418</v>
      </c>
      <c r="B199" s="11">
        <v>5</v>
      </c>
      <c r="C199" s="11" t="s">
        <v>93</v>
      </c>
      <c r="D199" s="11" t="s">
        <v>419</v>
      </c>
      <c r="E199" s="11">
        <v>914</v>
      </c>
      <c r="F199" s="11" t="s">
        <v>16</v>
      </c>
      <c r="G199" s="11" t="s">
        <v>100</v>
      </c>
      <c r="H199" s="11" t="s">
        <v>18</v>
      </c>
      <c r="I199" s="11" t="s">
        <v>420</v>
      </c>
      <c r="J199" s="11">
        <v>35121</v>
      </c>
      <c r="K199" s="11">
        <v>829</v>
      </c>
    </row>
    <row r="200" spans="1:11">
      <c r="A200" t="s">
        <v>421</v>
      </c>
      <c r="B200">
        <v>5</v>
      </c>
      <c r="C200" t="s">
        <v>14</v>
      </c>
      <c r="D200" t="s">
        <v>422</v>
      </c>
      <c r="E200">
        <v>2727</v>
      </c>
      <c r="F200" t="s">
        <v>16</v>
      </c>
      <c r="G200" t="s">
        <v>17</v>
      </c>
      <c r="H200" t="s">
        <v>18</v>
      </c>
      <c r="I200" t="s">
        <v>423</v>
      </c>
      <c r="J200">
        <v>41495</v>
      </c>
      <c r="K200">
        <v>1125</v>
      </c>
    </row>
    <row r="201" spans="1:11">
      <c r="A201" t="s">
        <v>424</v>
      </c>
      <c r="B201">
        <v>5</v>
      </c>
      <c r="C201" t="s">
        <v>14</v>
      </c>
      <c r="D201" t="s">
        <v>425</v>
      </c>
      <c r="E201">
        <v>2129</v>
      </c>
      <c r="F201" t="s">
        <v>16</v>
      </c>
      <c r="G201" t="s">
        <v>17</v>
      </c>
      <c r="H201" t="s">
        <v>18</v>
      </c>
      <c r="I201" t="s">
        <v>426</v>
      </c>
      <c r="J201">
        <v>41273</v>
      </c>
      <c r="K201">
        <v>981</v>
      </c>
    </row>
    <row r="202" spans="1:11" s="10" customFormat="1">
      <c r="A202" s="10" t="s">
        <v>427</v>
      </c>
      <c r="B202" s="10">
        <v>5</v>
      </c>
      <c r="C202" s="10" t="s">
        <v>14</v>
      </c>
      <c r="D202" s="10" t="s">
        <v>428</v>
      </c>
      <c r="E202" s="10">
        <v>3433</v>
      </c>
      <c r="F202" s="10" t="s">
        <v>16</v>
      </c>
      <c r="G202" s="10" t="s">
        <v>17</v>
      </c>
      <c r="H202" s="10" t="s">
        <v>18</v>
      </c>
      <c r="I202" s="10" t="s">
        <v>429</v>
      </c>
      <c r="J202" s="10">
        <v>60497</v>
      </c>
      <c r="K202" s="10">
        <v>368</v>
      </c>
    </row>
    <row r="203" spans="1:11">
      <c r="A203" t="s">
        <v>430</v>
      </c>
      <c r="B203">
        <v>5</v>
      </c>
      <c r="C203" t="s">
        <v>14</v>
      </c>
      <c r="D203" t="s">
        <v>431</v>
      </c>
      <c r="E203">
        <v>2021</v>
      </c>
      <c r="F203" t="s">
        <v>16</v>
      </c>
      <c r="G203" t="s">
        <v>17</v>
      </c>
      <c r="H203" t="s">
        <v>18</v>
      </c>
      <c r="I203" t="s">
        <v>432</v>
      </c>
      <c r="J203">
        <v>60275</v>
      </c>
      <c r="K203">
        <v>253</v>
      </c>
    </row>
    <row r="204" spans="1:11">
      <c r="A204" t="s">
        <v>433</v>
      </c>
      <c r="B204">
        <v>5</v>
      </c>
      <c r="C204" t="s">
        <v>14</v>
      </c>
      <c r="D204" t="s">
        <v>434</v>
      </c>
      <c r="E204">
        <v>1985</v>
      </c>
      <c r="F204" t="s">
        <v>16</v>
      </c>
      <c r="G204" t="s">
        <v>17</v>
      </c>
      <c r="H204" t="s">
        <v>18</v>
      </c>
      <c r="I204" t="s">
        <v>435</v>
      </c>
      <c r="J204">
        <v>60275</v>
      </c>
      <c r="K204">
        <v>243</v>
      </c>
    </row>
    <row r="205" spans="1:11">
      <c r="A205" t="s">
        <v>436</v>
      </c>
      <c r="B205">
        <v>5</v>
      </c>
      <c r="C205" t="s">
        <v>14</v>
      </c>
      <c r="D205" t="s">
        <v>437</v>
      </c>
      <c r="E205">
        <v>1001</v>
      </c>
      <c r="F205" t="s">
        <v>16</v>
      </c>
      <c r="G205" t="s">
        <v>17</v>
      </c>
      <c r="H205" t="s">
        <v>18</v>
      </c>
      <c r="I205" t="s">
        <v>438</v>
      </c>
      <c r="J205">
        <v>39603</v>
      </c>
      <c r="K205">
        <v>951</v>
      </c>
    </row>
    <row r="206" spans="1:11">
      <c r="A206" t="s">
        <v>439</v>
      </c>
      <c r="B206">
        <v>5</v>
      </c>
      <c r="C206" t="s">
        <v>14</v>
      </c>
      <c r="D206" t="s">
        <v>440</v>
      </c>
      <c r="E206">
        <v>1527</v>
      </c>
      <c r="F206" t="s">
        <v>16</v>
      </c>
      <c r="G206" t="s">
        <v>17</v>
      </c>
      <c r="H206" t="s">
        <v>18</v>
      </c>
      <c r="I206" t="s">
        <v>441</v>
      </c>
      <c r="J206">
        <v>349897</v>
      </c>
      <c r="K206">
        <v>1081</v>
      </c>
    </row>
    <row r="207" spans="1:11">
      <c r="A207" t="s">
        <v>442</v>
      </c>
      <c r="B207">
        <v>5</v>
      </c>
      <c r="C207" t="s">
        <v>14</v>
      </c>
      <c r="D207" t="s">
        <v>443</v>
      </c>
      <c r="E207">
        <v>977</v>
      </c>
      <c r="F207" t="s">
        <v>16</v>
      </c>
      <c r="G207" t="s">
        <v>17</v>
      </c>
      <c r="H207" t="s">
        <v>18</v>
      </c>
      <c r="I207" t="s">
        <v>444</v>
      </c>
      <c r="J207">
        <v>39154</v>
      </c>
      <c r="K207">
        <v>935</v>
      </c>
    </row>
    <row r="208" spans="1:11">
      <c r="A208" t="s">
        <v>445</v>
      </c>
      <c r="B208">
        <v>5</v>
      </c>
      <c r="C208" t="s">
        <v>14</v>
      </c>
      <c r="D208" t="s">
        <v>446</v>
      </c>
      <c r="E208">
        <v>2197</v>
      </c>
      <c r="F208" t="s">
        <v>16</v>
      </c>
      <c r="G208" t="s">
        <v>17</v>
      </c>
      <c r="H208" t="s">
        <v>18</v>
      </c>
      <c r="I208" t="s">
        <v>447</v>
      </c>
      <c r="J208">
        <v>56411</v>
      </c>
      <c r="K208">
        <v>2135</v>
      </c>
    </row>
    <row r="209" spans="1:11">
      <c r="A209" t="s">
        <v>448</v>
      </c>
      <c r="B209">
        <v>5</v>
      </c>
      <c r="C209" t="s">
        <v>14</v>
      </c>
      <c r="D209" t="s">
        <v>449</v>
      </c>
      <c r="E209">
        <v>823</v>
      </c>
      <c r="F209" t="s">
        <v>16</v>
      </c>
      <c r="G209" t="s">
        <v>17</v>
      </c>
      <c r="H209" t="s">
        <v>18</v>
      </c>
      <c r="I209" t="s">
        <v>450</v>
      </c>
      <c r="J209">
        <v>39478</v>
      </c>
      <c r="K209">
        <v>763</v>
      </c>
    </row>
    <row r="210" spans="1:11">
      <c r="A210" t="s">
        <v>451</v>
      </c>
      <c r="B210">
        <v>5</v>
      </c>
      <c r="C210" t="s">
        <v>14</v>
      </c>
      <c r="D210" t="s">
        <v>452</v>
      </c>
      <c r="E210">
        <v>1778</v>
      </c>
      <c r="F210" t="s">
        <v>16</v>
      </c>
      <c r="G210" t="s">
        <v>17</v>
      </c>
      <c r="H210" t="s">
        <v>18</v>
      </c>
      <c r="I210" t="s">
        <v>453</v>
      </c>
      <c r="J210">
        <v>282297</v>
      </c>
      <c r="K210">
        <v>918</v>
      </c>
    </row>
    <row r="211" spans="1:11" s="11" customFormat="1">
      <c r="A211" s="11" t="s">
        <v>454</v>
      </c>
      <c r="B211" s="11">
        <v>5</v>
      </c>
      <c r="C211" s="11" t="s">
        <v>93</v>
      </c>
      <c r="D211" s="11" t="s">
        <v>455</v>
      </c>
      <c r="E211" s="11">
        <v>760</v>
      </c>
      <c r="F211" s="11" t="s">
        <v>456</v>
      </c>
      <c r="G211" s="11" t="s">
        <v>457</v>
      </c>
      <c r="H211" s="11" t="s">
        <v>18</v>
      </c>
      <c r="I211" s="11" t="s">
        <v>458</v>
      </c>
      <c r="J211" s="11">
        <v>5873</v>
      </c>
      <c r="K211" s="11">
        <v>760</v>
      </c>
    </row>
    <row r="212" spans="1:11" s="11" customFormat="1">
      <c r="A212" s="11" t="s">
        <v>459</v>
      </c>
      <c r="B212" s="11">
        <v>5</v>
      </c>
      <c r="C212" s="11" t="s">
        <v>93</v>
      </c>
      <c r="D212" s="11" t="s">
        <v>460</v>
      </c>
      <c r="E212" s="11">
        <v>677</v>
      </c>
      <c r="F212" s="11" t="s">
        <v>456</v>
      </c>
      <c r="G212" s="11" t="s">
        <v>457</v>
      </c>
      <c r="H212" s="11" t="s">
        <v>18</v>
      </c>
      <c r="I212" s="11" t="s">
        <v>461</v>
      </c>
      <c r="J212" s="11">
        <v>5739</v>
      </c>
      <c r="K212" s="11">
        <v>677</v>
      </c>
    </row>
    <row r="213" spans="1:11">
      <c r="A213" t="s">
        <v>462</v>
      </c>
      <c r="B213">
        <v>5</v>
      </c>
      <c r="C213" t="s">
        <v>14</v>
      </c>
      <c r="D213" t="s">
        <v>463</v>
      </c>
      <c r="E213">
        <v>1246</v>
      </c>
      <c r="F213" t="s">
        <v>16</v>
      </c>
      <c r="G213" t="s">
        <v>17</v>
      </c>
      <c r="H213" t="s">
        <v>18</v>
      </c>
      <c r="I213" t="s">
        <v>464</v>
      </c>
      <c r="J213">
        <v>30651</v>
      </c>
      <c r="K213">
        <v>1243</v>
      </c>
    </row>
    <row r="214" spans="1:11">
      <c r="A214" t="s">
        <v>465</v>
      </c>
      <c r="B214">
        <v>5</v>
      </c>
      <c r="C214" t="s">
        <v>14</v>
      </c>
      <c r="D214" t="s">
        <v>466</v>
      </c>
      <c r="E214">
        <v>2456</v>
      </c>
      <c r="F214" t="s">
        <v>16</v>
      </c>
      <c r="G214" t="s">
        <v>17</v>
      </c>
      <c r="H214" t="s">
        <v>467</v>
      </c>
      <c r="I214" t="s">
        <v>468</v>
      </c>
      <c r="J214">
        <v>23505</v>
      </c>
      <c r="K214">
        <v>1319</v>
      </c>
    </row>
    <row r="215" spans="1:11">
      <c r="A215" t="s">
        <v>469</v>
      </c>
      <c r="B215">
        <v>5</v>
      </c>
      <c r="C215" t="s">
        <v>14</v>
      </c>
      <c r="D215" t="s">
        <v>470</v>
      </c>
      <c r="E215">
        <v>1657</v>
      </c>
      <c r="F215" t="s">
        <v>16</v>
      </c>
      <c r="G215" t="s">
        <v>17</v>
      </c>
      <c r="H215" t="s">
        <v>18</v>
      </c>
      <c r="I215" t="s">
        <v>471</v>
      </c>
      <c r="J215">
        <v>22233</v>
      </c>
      <c r="K215">
        <v>1647</v>
      </c>
    </row>
    <row r="216" spans="1:11" s="10" customFormat="1">
      <c r="A216" s="10" t="s">
        <v>472</v>
      </c>
      <c r="B216" s="10">
        <v>5</v>
      </c>
      <c r="C216" s="10" t="s">
        <v>14</v>
      </c>
      <c r="D216" s="10" t="s">
        <v>473</v>
      </c>
      <c r="E216" s="10">
        <v>35632</v>
      </c>
      <c r="F216" s="10" t="s">
        <v>16</v>
      </c>
      <c r="G216" s="10" t="s">
        <v>17</v>
      </c>
      <c r="H216" s="10" t="s">
        <v>18</v>
      </c>
      <c r="I216" s="10" t="s">
        <v>474</v>
      </c>
      <c r="J216" s="10">
        <v>25405</v>
      </c>
      <c r="K216" s="10">
        <v>35632</v>
      </c>
    </row>
    <row r="217" spans="1:11" s="10" customFormat="1">
      <c r="A217" s="10" t="s">
        <v>475</v>
      </c>
      <c r="B217" s="10">
        <v>5</v>
      </c>
      <c r="C217" s="10" t="s">
        <v>14</v>
      </c>
      <c r="D217" s="10" t="s">
        <v>476</v>
      </c>
      <c r="E217" s="10">
        <v>3936</v>
      </c>
      <c r="F217" s="10" t="s">
        <v>16</v>
      </c>
      <c r="G217" s="10" t="s">
        <v>17</v>
      </c>
      <c r="H217" s="10" t="s">
        <v>18</v>
      </c>
      <c r="I217" s="10" t="s">
        <v>477</v>
      </c>
      <c r="J217" s="10">
        <v>26496</v>
      </c>
      <c r="K217" s="10">
        <v>1968</v>
      </c>
    </row>
    <row r="218" spans="1:11" s="10" customFormat="1">
      <c r="A218" s="10" t="s">
        <v>478</v>
      </c>
      <c r="B218" s="10">
        <v>5</v>
      </c>
      <c r="C218" s="10" t="s">
        <v>14</v>
      </c>
      <c r="D218" s="10" t="s">
        <v>479</v>
      </c>
      <c r="E218" s="10">
        <v>7998</v>
      </c>
      <c r="F218" s="10" t="s">
        <v>16</v>
      </c>
      <c r="G218" s="10" t="s">
        <v>17</v>
      </c>
      <c r="H218" s="10" t="s">
        <v>18</v>
      </c>
      <c r="I218" s="10" t="s">
        <v>480</v>
      </c>
      <c r="J218" s="10">
        <v>34238</v>
      </c>
      <c r="K218" s="10">
        <v>1009</v>
      </c>
    </row>
    <row r="219" spans="1:11" s="10" customFormat="1">
      <c r="A219" s="10" t="s">
        <v>481</v>
      </c>
      <c r="B219" s="10">
        <v>5</v>
      </c>
      <c r="C219" s="10" t="s">
        <v>14</v>
      </c>
      <c r="D219" s="10" t="s">
        <v>482</v>
      </c>
      <c r="E219" s="10">
        <v>42612</v>
      </c>
      <c r="F219" s="10" t="s">
        <v>16</v>
      </c>
      <c r="G219" s="10" t="s">
        <v>17</v>
      </c>
      <c r="H219" s="10" t="s">
        <v>18</v>
      </c>
      <c r="I219" s="10" t="s">
        <v>483</v>
      </c>
      <c r="J219" s="10">
        <v>30185</v>
      </c>
      <c r="K219" s="10">
        <v>3271</v>
      </c>
    </row>
    <row r="220" spans="1:11" s="10" customFormat="1">
      <c r="A220" s="10" t="s">
        <v>484</v>
      </c>
      <c r="B220" s="10">
        <v>5</v>
      </c>
      <c r="C220" s="10" t="s">
        <v>14</v>
      </c>
      <c r="D220" s="10" t="s">
        <v>485</v>
      </c>
      <c r="E220" s="10">
        <v>42726</v>
      </c>
      <c r="F220" s="10" t="s">
        <v>16</v>
      </c>
      <c r="G220" s="10" t="s">
        <v>17</v>
      </c>
      <c r="H220" s="10" t="s">
        <v>18</v>
      </c>
      <c r="I220" s="10" t="s">
        <v>486</v>
      </c>
      <c r="J220" s="10">
        <v>19774</v>
      </c>
      <c r="K220" s="10">
        <v>10856</v>
      </c>
    </row>
    <row r="221" spans="1:11" s="10" customFormat="1">
      <c r="A221" s="10" t="s">
        <v>487</v>
      </c>
      <c r="B221" s="10">
        <v>5</v>
      </c>
      <c r="C221" s="10" t="s">
        <v>14</v>
      </c>
      <c r="D221" s="10" t="s">
        <v>488</v>
      </c>
      <c r="E221" s="10">
        <v>22347</v>
      </c>
      <c r="F221" s="10" t="s">
        <v>16</v>
      </c>
      <c r="G221" s="10" t="s">
        <v>17</v>
      </c>
      <c r="H221" s="10" t="s">
        <v>18</v>
      </c>
      <c r="I221" s="10" t="s">
        <v>489</v>
      </c>
      <c r="J221" s="10">
        <v>162484</v>
      </c>
      <c r="K221" s="10">
        <v>21896</v>
      </c>
    </row>
    <row r="222" spans="1:11" s="10" customFormat="1">
      <c r="A222" s="10" t="s">
        <v>490</v>
      </c>
      <c r="B222" s="10">
        <v>5</v>
      </c>
      <c r="C222" s="10" t="s">
        <v>14</v>
      </c>
      <c r="D222" s="10" t="s">
        <v>491</v>
      </c>
      <c r="E222" s="10">
        <v>53904</v>
      </c>
      <c r="F222" s="10" t="s">
        <v>16</v>
      </c>
      <c r="G222" s="10" t="s">
        <v>17</v>
      </c>
      <c r="H222" s="10" t="s">
        <v>18</v>
      </c>
      <c r="I222" s="10" t="s">
        <v>492</v>
      </c>
      <c r="J222" s="10">
        <v>20550</v>
      </c>
      <c r="K222" s="10">
        <v>6416</v>
      </c>
    </row>
    <row r="223" spans="1:11" s="10" customFormat="1">
      <c r="A223" s="10" t="s">
        <v>493</v>
      </c>
      <c r="B223" s="10">
        <v>5</v>
      </c>
      <c r="C223" s="10" t="s">
        <v>14</v>
      </c>
      <c r="D223" s="10" t="s">
        <v>494</v>
      </c>
      <c r="E223" s="10">
        <v>83618</v>
      </c>
      <c r="F223" s="10" t="s">
        <v>16</v>
      </c>
      <c r="G223" s="10" t="s">
        <v>17</v>
      </c>
      <c r="H223" s="10" t="s">
        <v>18</v>
      </c>
      <c r="I223" s="10" t="s">
        <v>495</v>
      </c>
      <c r="J223" s="10">
        <v>675504</v>
      </c>
      <c r="K223" s="10">
        <v>82388</v>
      </c>
    </row>
    <row r="224" spans="1:11">
      <c r="A224" t="s">
        <v>496</v>
      </c>
      <c r="B224">
        <v>5</v>
      </c>
      <c r="C224" t="s">
        <v>14</v>
      </c>
      <c r="D224" t="s">
        <v>497</v>
      </c>
      <c r="E224">
        <v>2207</v>
      </c>
      <c r="F224" t="s">
        <v>16</v>
      </c>
      <c r="G224" t="s">
        <v>17</v>
      </c>
      <c r="H224" t="s">
        <v>18</v>
      </c>
      <c r="I224" t="s">
        <v>498</v>
      </c>
      <c r="J224">
        <v>26776</v>
      </c>
      <c r="K224">
        <v>565</v>
      </c>
    </row>
    <row r="225" spans="1:11" s="10" customFormat="1">
      <c r="A225" s="10" t="s">
        <v>499</v>
      </c>
      <c r="B225" s="10">
        <v>5</v>
      </c>
      <c r="C225" s="10" t="s">
        <v>14</v>
      </c>
      <c r="D225" s="10" t="s">
        <v>500</v>
      </c>
      <c r="E225" s="10">
        <v>3245</v>
      </c>
      <c r="F225" s="10" t="s">
        <v>16</v>
      </c>
      <c r="G225" s="10" t="s">
        <v>17</v>
      </c>
      <c r="H225" s="10" t="s">
        <v>18</v>
      </c>
      <c r="I225" s="10" t="s">
        <v>501</v>
      </c>
      <c r="J225" s="10">
        <v>32179</v>
      </c>
      <c r="K225" s="10">
        <v>713</v>
      </c>
    </row>
    <row r="226" spans="1:11" s="10" customFormat="1">
      <c r="A226" s="10" t="s">
        <v>502</v>
      </c>
      <c r="B226" s="10">
        <v>5</v>
      </c>
      <c r="C226" s="10" t="s">
        <v>14</v>
      </c>
      <c r="D226" s="10" t="s">
        <v>503</v>
      </c>
      <c r="E226" s="10">
        <v>21515</v>
      </c>
      <c r="F226" s="10" t="s">
        <v>16</v>
      </c>
      <c r="G226" s="10" t="s">
        <v>17</v>
      </c>
      <c r="H226" s="10" t="s">
        <v>18</v>
      </c>
      <c r="I226" s="10" t="s">
        <v>504</v>
      </c>
      <c r="J226" s="10">
        <v>28082</v>
      </c>
      <c r="K226" s="10">
        <v>496</v>
      </c>
    </row>
    <row r="227" spans="1:11">
      <c r="A227" t="s">
        <v>505</v>
      </c>
      <c r="B227">
        <v>5</v>
      </c>
      <c r="C227" t="s">
        <v>14</v>
      </c>
      <c r="D227" t="s">
        <v>506</v>
      </c>
      <c r="E227">
        <v>2529</v>
      </c>
      <c r="F227" t="s">
        <v>16</v>
      </c>
      <c r="G227" t="s">
        <v>17</v>
      </c>
      <c r="H227" t="s">
        <v>18</v>
      </c>
      <c r="I227" t="s">
        <v>507</v>
      </c>
      <c r="J227">
        <v>27148</v>
      </c>
      <c r="K227">
        <v>2523</v>
      </c>
    </row>
    <row r="228" spans="1:11" s="10" customFormat="1">
      <c r="A228" s="10" t="s">
        <v>508</v>
      </c>
      <c r="B228" s="10">
        <v>5</v>
      </c>
      <c r="C228" s="10" t="s">
        <v>14</v>
      </c>
      <c r="D228" s="10" t="s">
        <v>509</v>
      </c>
      <c r="E228" s="10">
        <v>18485</v>
      </c>
      <c r="F228" s="10" t="s">
        <v>16</v>
      </c>
      <c r="G228" s="10" t="s">
        <v>17</v>
      </c>
      <c r="H228" s="10" t="s">
        <v>18</v>
      </c>
      <c r="I228" s="10" t="s">
        <v>510</v>
      </c>
      <c r="J228" s="10">
        <v>32350</v>
      </c>
      <c r="K228" s="10">
        <v>368</v>
      </c>
    </row>
    <row r="229" spans="1:11">
      <c r="A229" t="s">
        <v>511</v>
      </c>
      <c r="B229">
        <v>5</v>
      </c>
      <c r="C229" t="s">
        <v>14</v>
      </c>
      <c r="D229" t="s">
        <v>512</v>
      </c>
      <c r="E229">
        <v>2168</v>
      </c>
      <c r="F229" t="s">
        <v>16</v>
      </c>
      <c r="G229" t="s">
        <v>17</v>
      </c>
      <c r="H229" t="s">
        <v>18</v>
      </c>
      <c r="I229" t="s">
        <v>513</v>
      </c>
      <c r="J229">
        <v>25075</v>
      </c>
      <c r="K229">
        <v>2163</v>
      </c>
    </row>
    <row r="230" spans="1:11" s="10" customFormat="1">
      <c r="A230" s="10" t="s">
        <v>514</v>
      </c>
      <c r="B230" s="10">
        <v>5</v>
      </c>
      <c r="C230" s="10" t="s">
        <v>14</v>
      </c>
      <c r="D230" s="10" t="s">
        <v>515</v>
      </c>
      <c r="E230" s="10">
        <v>10253</v>
      </c>
      <c r="F230" s="10" t="s">
        <v>16</v>
      </c>
      <c r="G230" s="10" t="s">
        <v>17</v>
      </c>
      <c r="H230" s="10" t="s">
        <v>18</v>
      </c>
      <c r="I230" s="10" t="s">
        <v>516</v>
      </c>
      <c r="J230" s="10">
        <v>20486</v>
      </c>
      <c r="K230" s="10">
        <v>5523</v>
      </c>
    </row>
    <row r="231" spans="1:11" s="11" customFormat="1">
      <c r="A231" s="11" t="s">
        <v>517</v>
      </c>
      <c r="B231" s="11">
        <v>5</v>
      </c>
      <c r="C231" s="11" t="s">
        <v>93</v>
      </c>
      <c r="D231" s="11" t="s">
        <v>518</v>
      </c>
      <c r="E231" s="11">
        <v>766</v>
      </c>
      <c r="F231" s="11" t="s">
        <v>16</v>
      </c>
      <c r="G231" s="11" t="s">
        <v>100</v>
      </c>
      <c r="H231" s="11" t="s">
        <v>18</v>
      </c>
      <c r="I231" s="11" t="s">
        <v>519</v>
      </c>
      <c r="J231" s="11">
        <v>19452</v>
      </c>
      <c r="K231" s="11">
        <v>765</v>
      </c>
    </row>
    <row r="232" spans="1:11">
      <c r="A232" t="s">
        <v>520</v>
      </c>
      <c r="B232">
        <v>5</v>
      </c>
      <c r="C232" t="s">
        <v>14</v>
      </c>
      <c r="D232" t="s">
        <v>521</v>
      </c>
      <c r="E232">
        <v>2159</v>
      </c>
      <c r="F232" t="s">
        <v>16</v>
      </c>
      <c r="G232" t="s">
        <v>17</v>
      </c>
      <c r="H232" t="s">
        <v>18</v>
      </c>
      <c r="I232" t="s">
        <v>522</v>
      </c>
      <c r="J232">
        <v>41306</v>
      </c>
      <c r="K232">
        <v>545</v>
      </c>
    </row>
    <row r="233" spans="1:11">
      <c r="A233" t="s">
        <v>523</v>
      </c>
      <c r="B233">
        <v>5</v>
      </c>
      <c r="C233" t="s">
        <v>14</v>
      </c>
      <c r="D233" t="s">
        <v>524</v>
      </c>
      <c r="E233">
        <v>1573</v>
      </c>
      <c r="F233" t="s">
        <v>16</v>
      </c>
      <c r="G233" t="s">
        <v>17</v>
      </c>
      <c r="H233" t="s">
        <v>18</v>
      </c>
      <c r="I233" t="s">
        <v>525</v>
      </c>
      <c r="J233">
        <v>24913</v>
      </c>
      <c r="K233">
        <v>712</v>
      </c>
    </row>
    <row r="234" spans="1:11">
      <c r="A234" t="s">
        <v>526</v>
      </c>
      <c r="B234">
        <v>5</v>
      </c>
      <c r="C234" t="s">
        <v>14</v>
      </c>
      <c r="D234" t="s">
        <v>527</v>
      </c>
      <c r="E234">
        <v>2334</v>
      </c>
      <c r="F234" t="s">
        <v>16</v>
      </c>
      <c r="G234" t="s">
        <v>17</v>
      </c>
      <c r="H234" t="s">
        <v>18</v>
      </c>
      <c r="I234" t="s">
        <v>528</v>
      </c>
      <c r="J234">
        <v>36243</v>
      </c>
      <c r="K234">
        <v>451</v>
      </c>
    </row>
    <row r="235" spans="1:11">
      <c r="A235" t="s">
        <v>529</v>
      </c>
      <c r="B235">
        <v>5</v>
      </c>
      <c r="C235" t="s">
        <v>14</v>
      </c>
      <c r="D235" t="s">
        <v>530</v>
      </c>
      <c r="E235">
        <v>719</v>
      </c>
      <c r="F235" t="s">
        <v>16</v>
      </c>
      <c r="G235" t="s">
        <v>17</v>
      </c>
      <c r="H235" t="s">
        <v>18</v>
      </c>
      <c r="I235" t="s">
        <v>531</v>
      </c>
      <c r="J235">
        <v>23518</v>
      </c>
      <c r="K235">
        <v>717</v>
      </c>
    </row>
    <row r="236" spans="1:11">
      <c r="A236" t="s">
        <v>532</v>
      </c>
      <c r="B236">
        <v>5</v>
      </c>
      <c r="C236" t="s">
        <v>14</v>
      </c>
      <c r="D236" t="s">
        <v>533</v>
      </c>
      <c r="E236">
        <v>628</v>
      </c>
      <c r="F236" t="s">
        <v>16</v>
      </c>
      <c r="G236" t="s">
        <v>17</v>
      </c>
      <c r="H236" t="s">
        <v>18</v>
      </c>
      <c r="I236" t="s">
        <v>534</v>
      </c>
      <c r="J236">
        <v>23139</v>
      </c>
      <c r="K236">
        <v>626</v>
      </c>
    </row>
    <row r="237" spans="1:11">
      <c r="A237" t="s">
        <v>535</v>
      </c>
      <c r="B237">
        <v>5</v>
      </c>
      <c r="C237" t="s">
        <v>14</v>
      </c>
      <c r="D237" t="s">
        <v>536</v>
      </c>
      <c r="E237">
        <v>603</v>
      </c>
      <c r="F237" t="s">
        <v>16</v>
      </c>
      <c r="G237" t="s">
        <v>17</v>
      </c>
      <c r="H237" t="s">
        <v>18</v>
      </c>
      <c r="I237" t="s">
        <v>537</v>
      </c>
      <c r="J237">
        <v>21100</v>
      </c>
      <c r="K237">
        <v>599</v>
      </c>
    </row>
    <row r="238" spans="1:11" s="11" customFormat="1">
      <c r="A238" s="11" t="s">
        <v>538</v>
      </c>
      <c r="B238" s="11">
        <v>5</v>
      </c>
      <c r="C238" s="11" t="s">
        <v>93</v>
      </c>
      <c r="D238" s="11" t="s">
        <v>539</v>
      </c>
      <c r="E238" s="11">
        <v>826</v>
      </c>
      <c r="F238" s="11" t="s">
        <v>16</v>
      </c>
      <c r="G238" s="11" t="s">
        <v>100</v>
      </c>
      <c r="H238" s="11" t="s">
        <v>18</v>
      </c>
      <c r="I238" s="11" t="s">
        <v>540</v>
      </c>
      <c r="J238" s="11">
        <v>20826</v>
      </c>
      <c r="K238" s="11">
        <v>825</v>
      </c>
    </row>
    <row r="239" spans="1:11" s="11" customFormat="1">
      <c r="A239" s="11" t="s">
        <v>541</v>
      </c>
      <c r="B239" s="11">
        <v>5</v>
      </c>
      <c r="C239" s="11" t="s">
        <v>93</v>
      </c>
      <c r="D239" s="11" t="s">
        <v>542</v>
      </c>
      <c r="E239" s="11">
        <v>10727</v>
      </c>
      <c r="F239" s="11" t="s">
        <v>16</v>
      </c>
      <c r="G239" s="11" t="s">
        <v>100</v>
      </c>
      <c r="H239" s="11" t="s">
        <v>18</v>
      </c>
      <c r="I239" s="11" t="s">
        <v>543</v>
      </c>
      <c r="J239" s="11">
        <v>52344</v>
      </c>
      <c r="K239" s="11">
        <v>6268</v>
      </c>
    </row>
    <row r="240" spans="1:11" s="10" customFormat="1">
      <c r="A240" s="10" t="s">
        <v>544</v>
      </c>
      <c r="B240" s="10">
        <v>5</v>
      </c>
      <c r="C240" s="10" t="s">
        <v>14</v>
      </c>
      <c r="D240" s="10" t="s">
        <v>545</v>
      </c>
      <c r="E240" s="10">
        <v>35907</v>
      </c>
      <c r="F240" s="10" t="s">
        <v>16</v>
      </c>
      <c r="G240" s="10" t="s">
        <v>17</v>
      </c>
      <c r="H240" s="10" t="s">
        <v>18</v>
      </c>
      <c r="I240" s="10" t="s">
        <v>546</v>
      </c>
      <c r="J240" s="10">
        <v>64693</v>
      </c>
      <c r="K240" s="10">
        <v>1556</v>
      </c>
    </row>
    <row r="241" spans="1:11" s="10" customFormat="1">
      <c r="A241" s="10" t="s">
        <v>547</v>
      </c>
      <c r="B241" s="10">
        <v>5</v>
      </c>
      <c r="C241" s="10" t="s">
        <v>14</v>
      </c>
      <c r="D241" s="10" t="s">
        <v>548</v>
      </c>
      <c r="E241" s="10">
        <v>9185</v>
      </c>
      <c r="F241" s="10" t="s">
        <v>16</v>
      </c>
      <c r="G241" s="10" t="s">
        <v>17</v>
      </c>
      <c r="H241" s="10" t="s">
        <v>18</v>
      </c>
      <c r="I241" s="10" t="s">
        <v>546</v>
      </c>
      <c r="J241" s="10">
        <v>64531</v>
      </c>
      <c r="K241" s="10">
        <v>8109</v>
      </c>
    </row>
    <row r="242" spans="1:11" s="11" customFormat="1">
      <c r="A242" s="11" t="s">
        <v>549</v>
      </c>
      <c r="B242" s="11">
        <v>5</v>
      </c>
      <c r="C242" s="11" t="s">
        <v>93</v>
      </c>
      <c r="D242" s="11" t="s">
        <v>550</v>
      </c>
      <c r="E242" s="11">
        <v>300098</v>
      </c>
      <c r="F242" s="11" t="s">
        <v>95</v>
      </c>
      <c r="G242" s="11" t="s">
        <v>96</v>
      </c>
      <c r="H242" s="11" t="s">
        <v>18</v>
      </c>
      <c r="I242" s="11" t="s">
        <v>551</v>
      </c>
      <c r="J242" s="11">
        <v>285</v>
      </c>
      <c r="K242" s="11">
        <v>300098</v>
      </c>
    </row>
    <row r="243" spans="1:11" s="11" customFormat="1">
      <c r="A243" s="11" t="s">
        <v>552</v>
      </c>
      <c r="B243" s="11">
        <v>5</v>
      </c>
      <c r="C243" s="11" t="s">
        <v>93</v>
      </c>
      <c r="D243" s="11" t="s">
        <v>553</v>
      </c>
      <c r="E243" s="11">
        <v>300048</v>
      </c>
      <c r="F243" s="11" t="s">
        <v>95</v>
      </c>
      <c r="G243" s="11" t="s">
        <v>96</v>
      </c>
      <c r="H243" s="11" t="s">
        <v>18</v>
      </c>
      <c r="I243" s="11" t="s">
        <v>554</v>
      </c>
      <c r="J243" s="11">
        <v>285</v>
      </c>
      <c r="K243" s="11">
        <v>300048</v>
      </c>
    </row>
    <row r="244" spans="1:11" s="11" customFormat="1">
      <c r="A244" s="11" t="s">
        <v>555</v>
      </c>
      <c r="B244" s="11">
        <v>5</v>
      </c>
      <c r="C244" s="11" t="s">
        <v>93</v>
      </c>
      <c r="D244" s="11" t="s">
        <v>556</v>
      </c>
      <c r="E244" s="11">
        <v>8880</v>
      </c>
      <c r="F244" s="11" t="s">
        <v>16</v>
      </c>
      <c r="G244" s="11" t="s">
        <v>100</v>
      </c>
      <c r="H244" s="11" t="s">
        <v>18</v>
      </c>
      <c r="I244" s="11" t="s">
        <v>557</v>
      </c>
      <c r="J244" s="11">
        <v>52322</v>
      </c>
      <c r="K244" s="11">
        <v>5277</v>
      </c>
    </row>
    <row r="245" spans="1:11" s="10" customFormat="1">
      <c r="A245" s="10" t="s">
        <v>558</v>
      </c>
      <c r="B245" s="10">
        <v>5</v>
      </c>
      <c r="C245" s="10" t="s">
        <v>14</v>
      </c>
      <c r="D245" s="10" t="s">
        <v>559</v>
      </c>
      <c r="E245" s="10">
        <v>25431</v>
      </c>
      <c r="F245" s="10" t="s">
        <v>16</v>
      </c>
      <c r="G245" s="10" t="s">
        <v>17</v>
      </c>
      <c r="H245" s="10" t="s">
        <v>18</v>
      </c>
      <c r="I245" s="10" t="s">
        <v>560</v>
      </c>
      <c r="J245" s="10">
        <v>59578</v>
      </c>
      <c r="K245" s="10">
        <v>24466</v>
      </c>
    </row>
    <row r="246" spans="1:11" s="10" customFormat="1">
      <c r="A246" s="10" t="s">
        <v>561</v>
      </c>
      <c r="B246" s="10">
        <v>5</v>
      </c>
      <c r="C246" s="10" t="s">
        <v>14</v>
      </c>
      <c r="D246" s="10" t="s">
        <v>562</v>
      </c>
      <c r="E246" s="10">
        <v>23169</v>
      </c>
      <c r="F246" s="10" t="s">
        <v>16</v>
      </c>
      <c r="G246" s="10" t="s">
        <v>17</v>
      </c>
      <c r="H246" s="10" t="s">
        <v>18</v>
      </c>
      <c r="I246" s="10" t="s">
        <v>563</v>
      </c>
      <c r="J246" s="10">
        <v>81494</v>
      </c>
      <c r="K246" s="10">
        <v>14582</v>
      </c>
    </row>
    <row r="247" spans="1:11">
      <c r="A247" t="s">
        <v>564</v>
      </c>
      <c r="B247">
        <v>5</v>
      </c>
      <c r="C247" t="s">
        <v>14</v>
      </c>
      <c r="D247" t="s">
        <v>565</v>
      </c>
      <c r="E247">
        <v>1635</v>
      </c>
      <c r="F247" t="s">
        <v>16</v>
      </c>
      <c r="G247" t="s">
        <v>17</v>
      </c>
      <c r="H247" t="s">
        <v>18</v>
      </c>
      <c r="I247" t="s">
        <v>566</v>
      </c>
      <c r="J247">
        <v>52357</v>
      </c>
      <c r="K247">
        <v>570</v>
      </c>
    </row>
    <row r="248" spans="1:11" s="10" customFormat="1">
      <c r="A248" s="10" t="s">
        <v>567</v>
      </c>
      <c r="B248" s="10">
        <v>5</v>
      </c>
      <c r="C248" s="10" t="s">
        <v>14</v>
      </c>
      <c r="D248" s="10" t="s">
        <v>568</v>
      </c>
      <c r="E248" s="10">
        <v>4008</v>
      </c>
      <c r="F248" s="10" t="s">
        <v>16</v>
      </c>
      <c r="G248" s="10" t="s">
        <v>17</v>
      </c>
      <c r="H248" s="10" t="s">
        <v>18</v>
      </c>
      <c r="I248" s="10" t="s">
        <v>569</v>
      </c>
      <c r="J248" s="10">
        <v>59167</v>
      </c>
      <c r="K248" s="10">
        <v>3116</v>
      </c>
    </row>
    <row r="249" spans="1:11" s="10" customFormat="1">
      <c r="A249" s="10" t="s">
        <v>570</v>
      </c>
      <c r="B249" s="10">
        <v>5</v>
      </c>
      <c r="C249" s="10" t="s">
        <v>14</v>
      </c>
      <c r="D249" s="10" t="s">
        <v>571</v>
      </c>
      <c r="E249" s="10">
        <v>5940</v>
      </c>
      <c r="F249" s="10" t="s">
        <v>16</v>
      </c>
      <c r="G249" s="10" t="s">
        <v>17</v>
      </c>
      <c r="H249" s="10" t="s">
        <v>18</v>
      </c>
      <c r="I249" s="10" t="s">
        <v>572</v>
      </c>
      <c r="J249" s="10">
        <v>45433</v>
      </c>
      <c r="K249" s="10">
        <v>5789</v>
      </c>
    </row>
    <row r="250" spans="1:11" s="10" customFormat="1">
      <c r="A250" s="10" t="s">
        <v>573</v>
      </c>
      <c r="B250" s="10">
        <v>5</v>
      </c>
      <c r="C250" s="10" t="s">
        <v>14</v>
      </c>
      <c r="D250" s="10" t="s">
        <v>574</v>
      </c>
      <c r="E250" s="10">
        <v>10175</v>
      </c>
      <c r="F250" s="10" t="s">
        <v>16</v>
      </c>
      <c r="G250" s="10" t="s">
        <v>17</v>
      </c>
      <c r="H250" s="10" t="s">
        <v>18</v>
      </c>
      <c r="I250" s="10" t="s">
        <v>575</v>
      </c>
      <c r="J250" s="10">
        <v>52962</v>
      </c>
      <c r="K250" s="10">
        <v>4016</v>
      </c>
    </row>
    <row r="251" spans="1:11" s="10" customFormat="1">
      <c r="A251" s="10" t="s">
        <v>576</v>
      </c>
      <c r="B251" s="10">
        <v>5</v>
      </c>
      <c r="C251" s="10" t="s">
        <v>14</v>
      </c>
      <c r="D251" s="10" t="s">
        <v>577</v>
      </c>
      <c r="E251" s="10">
        <v>33265</v>
      </c>
      <c r="F251" s="10" t="s">
        <v>16</v>
      </c>
      <c r="G251" s="10" t="s">
        <v>17</v>
      </c>
      <c r="H251" s="10" t="s">
        <v>18</v>
      </c>
      <c r="I251" s="10" t="s">
        <v>578</v>
      </c>
      <c r="J251" s="10">
        <v>61426</v>
      </c>
      <c r="K251" s="10">
        <v>32368</v>
      </c>
    </row>
    <row r="252" spans="1:11" s="10" customFormat="1">
      <c r="A252" s="10" t="s">
        <v>579</v>
      </c>
      <c r="B252" s="10">
        <v>5</v>
      </c>
      <c r="C252" s="10" t="s">
        <v>14</v>
      </c>
      <c r="D252" s="10" t="s">
        <v>580</v>
      </c>
      <c r="E252" s="10">
        <v>3408</v>
      </c>
      <c r="F252" s="10" t="s">
        <v>16</v>
      </c>
      <c r="G252" s="10" t="s">
        <v>17</v>
      </c>
      <c r="H252" s="10" t="s">
        <v>18</v>
      </c>
      <c r="I252" s="10" t="s">
        <v>563</v>
      </c>
      <c r="J252" s="10">
        <v>81508</v>
      </c>
      <c r="K252" s="10">
        <v>3077</v>
      </c>
    </row>
    <row r="253" spans="1:11">
      <c r="A253" t="s">
        <v>581</v>
      </c>
      <c r="B253">
        <v>5</v>
      </c>
      <c r="C253" t="s">
        <v>14</v>
      </c>
      <c r="D253" t="s">
        <v>582</v>
      </c>
      <c r="E253">
        <v>2263</v>
      </c>
      <c r="F253" t="s">
        <v>16</v>
      </c>
      <c r="G253" t="s">
        <v>17</v>
      </c>
      <c r="H253" t="s">
        <v>18</v>
      </c>
      <c r="I253" t="s">
        <v>583</v>
      </c>
      <c r="J253">
        <v>112909</v>
      </c>
      <c r="K253">
        <v>1924</v>
      </c>
    </row>
    <row r="254" spans="1:11" s="10" customFormat="1">
      <c r="A254" s="10" t="s">
        <v>584</v>
      </c>
      <c r="B254" s="10">
        <v>5</v>
      </c>
      <c r="C254" s="10" t="s">
        <v>14</v>
      </c>
      <c r="D254" s="10" t="s">
        <v>585</v>
      </c>
      <c r="E254" s="10">
        <v>3601</v>
      </c>
      <c r="F254" s="10" t="s">
        <v>16</v>
      </c>
      <c r="G254" s="10" t="s">
        <v>17</v>
      </c>
      <c r="H254" s="10" t="s">
        <v>18</v>
      </c>
      <c r="I254" s="10" t="s">
        <v>586</v>
      </c>
      <c r="J254" s="10">
        <v>617541</v>
      </c>
      <c r="K254" s="10">
        <v>1190</v>
      </c>
    </row>
    <row r="255" spans="1:11">
      <c r="A255" t="s">
        <v>587</v>
      </c>
      <c r="B255">
        <v>5</v>
      </c>
      <c r="C255" t="s">
        <v>14</v>
      </c>
      <c r="D255" t="s">
        <v>588</v>
      </c>
      <c r="E255">
        <v>452</v>
      </c>
      <c r="F255" t="s">
        <v>16</v>
      </c>
      <c r="G255" t="s">
        <v>17</v>
      </c>
      <c r="H255" t="s">
        <v>18</v>
      </c>
      <c r="I255" t="s">
        <v>589</v>
      </c>
      <c r="J255">
        <v>26213</v>
      </c>
      <c r="K255">
        <v>448</v>
      </c>
    </row>
    <row r="256" spans="1:11">
      <c r="A256" t="s">
        <v>590</v>
      </c>
      <c r="B256">
        <v>5</v>
      </c>
      <c r="C256" t="s">
        <v>14</v>
      </c>
      <c r="D256" t="s">
        <v>591</v>
      </c>
      <c r="E256">
        <v>2433</v>
      </c>
      <c r="F256" t="s">
        <v>16</v>
      </c>
      <c r="G256" t="s">
        <v>17</v>
      </c>
      <c r="H256" t="s">
        <v>18</v>
      </c>
      <c r="I256" t="s">
        <v>592</v>
      </c>
      <c r="J256">
        <v>366340</v>
      </c>
      <c r="K256">
        <v>1244</v>
      </c>
    </row>
    <row r="257" spans="1:11">
      <c r="A257" t="s">
        <v>593</v>
      </c>
      <c r="B257">
        <v>5</v>
      </c>
      <c r="C257" t="s">
        <v>14</v>
      </c>
      <c r="D257" t="s">
        <v>594</v>
      </c>
      <c r="E257">
        <v>1198</v>
      </c>
      <c r="F257" t="s">
        <v>16</v>
      </c>
      <c r="G257" t="s">
        <v>17</v>
      </c>
      <c r="H257" t="s">
        <v>18</v>
      </c>
      <c r="I257" t="s">
        <v>595</v>
      </c>
      <c r="J257">
        <v>168925</v>
      </c>
      <c r="K257">
        <v>705</v>
      </c>
    </row>
    <row r="258" spans="1:11">
      <c r="A258" t="s">
        <v>596</v>
      </c>
      <c r="B258">
        <v>5</v>
      </c>
      <c r="C258" t="s">
        <v>14</v>
      </c>
      <c r="D258" t="s">
        <v>597</v>
      </c>
      <c r="E258">
        <v>444</v>
      </c>
      <c r="F258" t="s">
        <v>16</v>
      </c>
      <c r="G258" t="s">
        <v>17</v>
      </c>
      <c r="H258" t="s">
        <v>18</v>
      </c>
      <c r="I258" t="s">
        <v>598</v>
      </c>
      <c r="J258">
        <v>19038</v>
      </c>
      <c r="K258">
        <v>442</v>
      </c>
    </row>
    <row r="259" spans="1:11">
      <c r="A259" t="s">
        <v>599</v>
      </c>
      <c r="B259">
        <v>5</v>
      </c>
      <c r="C259" t="s">
        <v>14</v>
      </c>
      <c r="D259" t="s">
        <v>600</v>
      </c>
      <c r="E259">
        <v>404</v>
      </c>
      <c r="F259" t="s">
        <v>16</v>
      </c>
      <c r="G259" t="s">
        <v>17</v>
      </c>
      <c r="H259" t="s">
        <v>18</v>
      </c>
      <c r="I259" t="s">
        <v>601</v>
      </c>
      <c r="J259">
        <v>14708</v>
      </c>
      <c r="K259">
        <v>404</v>
      </c>
    </row>
    <row r="260" spans="1:11">
      <c r="A260" t="s">
        <v>602</v>
      </c>
      <c r="B260">
        <v>5</v>
      </c>
      <c r="C260" t="s">
        <v>14</v>
      </c>
      <c r="D260" t="s">
        <v>603</v>
      </c>
      <c r="E260">
        <v>2689</v>
      </c>
      <c r="F260" t="s">
        <v>16</v>
      </c>
      <c r="G260" t="s">
        <v>17</v>
      </c>
      <c r="H260" t="s">
        <v>18</v>
      </c>
      <c r="I260" t="s">
        <v>604</v>
      </c>
      <c r="J260">
        <v>37640</v>
      </c>
      <c r="K260">
        <v>1955</v>
      </c>
    </row>
    <row r="261" spans="1:11">
      <c r="A261" t="s">
        <v>605</v>
      </c>
      <c r="B261">
        <v>5</v>
      </c>
      <c r="C261" t="s">
        <v>14</v>
      </c>
      <c r="D261" t="s">
        <v>606</v>
      </c>
      <c r="E261">
        <v>351</v>
      </c>
      <c r="F261" t="s">
        <v>16</v>
      </c>
      <c r="G261" t="s">
        <v>17</v>
      </c>
      <c r="H261" t="s">
        <v>18</v>
      </c>
      <c r="I261" t="s">
        <v>607</v>
      </c>
      <c r="J261">
        <v>4284</v>
      </c>
      <c r="K261">
        <v>351</v>
      </c>
    </row>
    <row r="262" spans="1:11" s="11" customFormat="1">
      <c r="A262" s="11" t="s">
        <v>608</v>
      </c>
      <c r="B262" s="11">
        <v>5</v>
      </c>
      <c r="C262" s="11" t="s">
        <v>93</v>
      </c>
      <c r="D262" s="11" t="s">
        <v>609</v>
      </c>
      <c r="E262" s="11">
        <v>1242</v>
      </c>
      <c r="F262" s="11" t="s">
        <v>16</v>
      </c>
      <c r="G262" s="11" t="s">
        <v>100</v>
      </c>
      <c r="H262" s="11" t="s">
        <v>18</v>
      </c>
      <c r="I262" s="11" t="s">
        <v>610</v>
      </c>
      <c r="J262" s="11">
        <v>19031</v>
      </c>
      <c r="K262" s="11">
        <v>1242</v>
      </c>
    </row>
    <row r="263" spans="1:11" s="10" customFormat="1">
      <c r="A263" s="10" t="s">
        <v>611</v>
      </c>
      <c r="B263" s="10">
        <v>5</v>
      </c>
      <c r="C263" s="10" t="s">
        <v>14</v>
      </c>
      <c r="D263" s="10" t="s">
        <v>612</v>
      </c>
      <c r="E263" s="10">
        <v>10920</v>
      </c>
      <c r="F263" s="10" t="s">
        <v>16</v>
      </c>
      <c r="G263" s="10" t="s">
        <v>17</v>
      </c>
      <c r="H263" s="10" t="s">
        <v>18</v>
      </c>
      <c r="I263" s="10" t="s">
        <v>613</v>
      </c>
      <c r="J263" s="10">
        <v>20561</v>
      </c>
      <c r="K263" s="10">
        <v>10918</v>
      </c>
    </row>
    <row r="264" spans="1:11" s="11" customFormat="1">
      <c r="A264" s="11" t="s">
        <v>614</v>
      </c>
      <c r="B264" s="11">
        <v>5</v>
      </c>
      <c r="C264" s="11" t="s">
        <v>93</v>
      </c>
      <c r="D264" s="11" t="s">
        <v>615</v>
      </c>
      <c r="E264" s="11">
        <v>300048</v>
      </c>
      <c r="F264" s="11" t="s">
        <v>95</v>
      </c>
      <c r="G264" s="11" t="s">
        <v>96</v>
      </c>
      <c r="H264" s="11" t="s">
        <v>18</v>
      </c>
      <c r="I264" s="11" t="s">
        <v>616</v>
      </c>
      <c r="J264" s="11">
        <v>285</v>
      </c>
      <c r="K264" s="11">
        <v>300048</v>
      </c>
    </row>
    <row r="265" spans="1:11" s="11" customFormat="1">
      <c r="A265" s="11" t="s">
        <v>617</v>
      </c>
      <c r="B265" s="11">
        <v>5</v>
      </c>
      <c r="C265" s="11" t="s">
        <v>93</v>
      </c>
      <c r="D265" s="11" t="s">
        <v>618</v>
      </c>
      <c r="E265" s="11">
        <v>300063</v>
      </c>
      <c r="F265" s="11" t="s">
        <v>95</v>
      </c>
      <c r="G265" s="11" t="s">
        <v>96</v>
      </c>
      <c r="H265" s="11" t="s">
        <v>18</v>
      </c>
      <c r="I265" s="11" t="s">
        <v>619</v>
      </c>
      <c r="J265" s="11">
        <v>285</v>
      </c>
      <c r="K265" s="11">
        <v>300063</v>
      </c>
    </row>
    <row r="266" spans="1:11" s="11" customFormat="1">
      <c r="A266" s="11" t="s">
        <v>620</v>
      </c>
      <c r="B266" s="11">
        <v>5</v>
      </c>
      <c r="C266" s="11" t="s">
        <v>93</v>
      </c>
      <c r="D266" s="11" t="s">
        <v>621</v>
      </c>
      <c r="E266" s="11">
        <v>809</v>
      </c>
      <c r="F266" s="11" t="s">
        <v>16</v>
      </c>
      <c r="G266" s="11" t="s">
        <v>100</v>
      </c>
      <c r="H266" s="11" t="s">
        <v>18</v>
      </c>
      <c r="I266" s="11" t="s">
        <v>622</v>
      </c>
      <c r="J266" s="11">
        <v>19012</v>
      </c>
      <c r="K266" s="11">
        <v>800</v>
      </c>
    </row>
    <row r="267" spans="1:11" s="10" customFormat="1">
      <c r="A267" s="10" t="s">
        <v>623</v>
      </c>
      <c r="B267" s="10">
        <v>5</v>
      </c>
      <c r="C267" s="10" t="s">
        <v>14</v>
      </c>
      <c r="D267" s="10" t="s">
        <v>624</v>
      </c>
      <c r="E267" s="10">
        <v>25813</v>
      </c>
      <c r="F267" s="10" t="s">
        <v>16</v>
      </c>
      <c r="G267" s="10" t="s">
        <v>17</v>
      </c>
      <c r="H267" s="10" t="s">
        <v>18</v>
      </c>
      <c r="I267" s="10" t="s">
        <v>625</v>
      </c>
      <c r="J267" s="10">
        <v>24749</v>
      </c>
      <c r="K267" s="10">
        <v>25809</v>
      </c>
    </row>
    <row r="268" spans="1:11" s="11" customFormat="1">
      <c r="A268" s="11" t="s">
        <v>626</v>
      </c>
      <c r="B268" s="11">
        <v>5</v>
      </c>
      <c r="C268" s="11" t="s">
        <v>93</v>
      </c>
      <c r="D268" s="11" t="s">
        <v>627</v>
      </c>
      <c r="E268" s="11">
        <v>706</v>
      </c>
      <c r="F268" s="11" t="s">
        <v>16</v>
      </c>
      <c r="G268" s="11" t="s">
        <v>100</v>
      </c>
      <c r="H268" s="11" t="s">
        <v>18</v>
      </c>
      <c r="I268" s="11" t="s">
        <v>628</v>
      </c>
      <c r="J268" s="11">
        <v>19074</v>
      </c>
      <c r="K268" s="11">
        <v>705</v>
      </c>
    </row>
    <row r="269" spans="1:11" s="10" customFormat="1">
      <c r="A269" s="10" t="s">
        <v>629</v>
      </c>
      <c r="B269" s="10">
        <v>5</v>
      </c>
      <c r="C269" s="10" t="s">
        <v>14</v>
      </c>
      <c r="D269" s="10" t="s">
        <v>630</v>
      </c>
      <c r="E269" s="10">
        <v>9064</v>
      </c>
      <c r="F269" s="10" t="s">
        <v>16</v>
      </c>
      <c r="G269" s="10" t="s">
        <v>17</v>
      </c>
      <c r="H269" s="10" t="s">
        <v>18</v>
      </c>
      <c r="I269" s="10" t="s">
        <v>631</v>
      </c>
      <c r="J269" s="10">
        <v>23486</v>
      </c>
      <c r="K269" s="10">
        <v>9017</v>
      </c>
    </row>
    <row r="270" spans="1:11" s="10" customFormat="1">
      <c r="A270" s="10" t="s">
        <v>632</v>
      </c>
      <c r="B270" s="10">
        <v>5</v>
      </c>
      <c r="C270" s="10" t="s">
        <v>14</v>
      </c>
      <c r="D270" s="10" t="s">
        <v>633</v>
      </c>
      <c r="E270" s="10">
        <v>11583</v>
      </c>
      <c r="F270" s="10" t="s">
        <v>16</v>
      </c>
      <c r="G270" s="10" t="s">
        <v>17</v>
      </c>
      <c r="H270" s="10" t="s">
        <v>18</v>
      </c>
      <c r="I270" s="10" t="s">
        <v>634</v>
      </c>
      <c r="J270" s="10">
        <v>21269</v>
      </c>
      <c r="K270" s="10">
        <v>11581</v>
      </c>
    </row>
    <row r="271" spans="1:11" s="10" customFormat="1">
      <c r="A271" s="10" t="s">
        <v>635</v>
      </c>
      <c r="B271" s="10">
        <v>3</v>
      </c>
      <c r="C271" s="10" t="s">
        <v>14</v>
      </c>
      <c r="D271" s="10" t="s">
        <v>636</v>
      </c>
      <c r="E271" s="10">
        <v>3190</v>
      </c>
      <c r="F271" s="10" t="s">
        <v>16</v>
      </c>
      <c r="G271" s="10" t="s">
        <v>17</v>
      </c>
      <c r="H271" s="10" t="s">
        <v>18</v>
      </c>
      <c r="I271" s="10" t="s">
        <v>637</v>
      </c>
      <c r="J271" s="10">
        <v>35027</v>
      </c>
      <c r="K271" s="10">
        <v>2552</v>
      </c>
    </row>
    <row r="272" spans="1:11">
      <c r="A272" t="s">
        <v>638</v>
      </c>
      <c r="B272">
        <v>5</v>
      </c>
      <c r="C272" t="s">
        <v>14</v>
      </c>
      <c r="D272" t="s">
        <v>639</v>
      </c>
      <c r="E272">
        <v>1632</v>
      </c>
      <c r="F272" t="s">
        <v>640</v>
      </c>
      <c r="G272" t="s">
        <v>641</v>
      </c>
      <c r="I272" t="s">
        <v>642</v>
      </c>
      <c r="J272">
        <v>247</v>
      </c>
      <c r="K272">
        <v>1632</v>
      </c>
    </row>
    <row r="273" spans="1:11" s="10" customFormat="1">
      <c r="A273" s="10" t="s">
        <v>643</v>
      </c>
      <c r="B273" s="10">
        <v>5</v>
      </c>
      <c r="C273" s="10" t="s">
        <v>14</v>
      </c>
      <c r="D273" s="10" t="s">
        <v>644</v>
      </c>
      <c r="E273" s="10">
        <v>44410</v>
      </c>
      <c r="F273" s="10" t="s">
        <v>16</v>
      </c>
      <c r="G273" s="10" t="s">
        <v>17</v>
      </c>
      <c r="H273" s="10" t="s">
        <v>18</v>
      </c>
      <c r="I273" s="10" t="s">
        <v>645</v>
      </c>
      <c r="J273" s="10">
        <v>33001</v>
      </c>
      <c r="K273" s="10">
        <v>44358</v>
      </c>
    </row>
    <row r="274" spans="1:11" s="10" customFormat="1">
      <c r="A274" s="10" t="s">
        <v>646</v>
      </c>
      <c r="B274" s="10">
        <v>5</v>
      </c>
      <c r="C274" s="10" t="s">
        <v>14</v>
      </c>
      <c r="D274" s="10" t="s">
        <v>647</v>
      </c>
      <c r="E274" s="10">
        <v>9514</v>
      </c>
      <c r="F274" s="10" t="s">
        <v>640</v>
      </c>
      <c r="G274" s="10" t="s">
        <v>641</v>
      </c>
      <c r="I274" s="10" t="s">
        <v>645</v>
      </c>
      <c r="J274" s="10">
        <v>303</v>
      </c>
      <c r="K274" s="10">
        <v>9514</v>
      </c>
    </row>
    <row r="275" spans="1:11" s="10" customFormat="1">
      <c r="A275" s="10" t="s">
        <v>648</v>
      </c>
      <c r="B275" s="10">
        <v>5</v>
      </c>
      <c r="C275" s="10" t="s">
        <v>14</v>
      </c>
      <c r="D275" s="10" t="s">
        <v>649</v>
      </c>
      <c r="E275" s="10">
        <v>6170</v>
      </c>
      <c r="F275" s="10" t="s">
        <v>16</v>
      </c>
      <c r="G275" s="10" t="s">
        <v>17</v>
      </c>
      <c r="H275" s="10" t="s">
        <v>18</v>
      </c>
      <c r="I275" s="10" t="s">
        <v>650</v>
      </c>
      <c r="J275" s="10">
        <v>177200</v>
      </c>
      <c r="K275" s="10">
        <v>3382</v>
      </c>
    </row>
    <row r="276" spans="1:11" s="10" customFormat="1">
      <c r="A276" s="10" t="s">
        <v>651</v>
      </c>
      <c r="B276" s="10">
        <v>5</v>
      </c>
      <c r="C276" s="10" t="s">
        <v>14</v>
      </c>
      <c r="D276" s="10" t="s">
        <v>652</v>
      </c>
      <c r="E276" s="10">
        <v>5134</v>
      </c>
      <c r="F276" s="10" t="s">
        <v>640</v>
      </c>
      <c r="G276" s="10" t="s">
        <v>641</v>
      </c>
      <c r="I276" s="10" t="s">
        <v>653</v>
      </c>
      <c r="J276" s="10">
        <v>247</v>
      </c>
      <c r="K276" s="10">
        <v>5134</v>
      </c>
    </row>
    <row r="277" spans="1:11">
      <c r="A277" t="s">
        <v>654</v>
      </c>
      <c r="B277">
        <v>5</v>
      </c>
      <c r="C277" t="s">
        <v>14</v>
      </c>
      <c r="D277" t="s">
        <v>655</v>
      </c>
      <c r="E277">
        <v>2014</v>
      </c>
      <c r="F277" t="s">
        <v>16</v>
      </c>
      <c r="G277" t="s">
        <v>17</v>
      </c>
      <c r="H277" t="s">
        <v>18</v>
      </c>
      <c r="I277" t="s">
        <v>656</v>
      </c>
      <c r="J277">
        <v>36256</v>
      </c>
      <c r="K277">
        <v>1895</v>
      </c>
    </row>
    <row r="278" spans="1:11">
      <c r="A278" t="s">
        <v>657</v>
      </c>
      <c r="B278">
        <v>5</v>
      </c>
      <c r="C278" t="s">
        <v>14</v>
      </c>
      <c r="D278" t="s">
        <v>658</v>
      </c>
      <c r="E278">
        <v>1022</v>
      </c>
      <c r="F278" t="s">
        <v>16</v>
      </c>
      <c r="G278" t="s">
        <v>17</v>
      </c>
      <c r="H278" t="s">
        <v>18</v>
      </c>
      <c r="I278" t="s">
        <v>659</v>
      </c>
      <c r="J278">
        <v>10613</v>
      </c>
      <c r="K278">
        <v>1022</v>
      </c>
    </row>
    <row r="279" spans="1:11">
      <c r="A279" t="s">
        <v>660</v>
      </c>
      <c r="B279">
        <v>5</v>
      </c>
      <c r="C279" t="s">
        <v>14</v>
      </c>
      <c r="D279" t="s">
        <v>661</v>
      </c>
      <c r="E279">
        <v>497</v>
      </c>
      <c r="F279" t="s">
        <v>16</v>
      </c>
      <c r="G279" t="s">
        <v>17</v>
      </c>
      <c r="H279" t="s">
        <v>18</v>
      </c>
      <c r="I279" t="s">
        <v>662</v>
      </c>
      <c r="J279">
        <v>3939</v>
      </c>
      <c r="K279">
        <v>497</v>
      </c>
    </row>
    <row r="280" spans="1:11">
      <c r="A280" t="s">
        <v>663</v>
      </c>
      <c r="B280">
        <v>5</v>
      </c>
      <c r="C280" t="s">
        <v>14</v>
      </c>
      <c r="D280" t="s">
        <v>664</v>
      </c>
      <c r="E280">
        <v>576</v>
      </c>
      <c r="F280" t="s">
        <v>16</v>
      </c>
      <c r="G280" t="s">
        <v>17</v>
      </c>
      <c r="H280" t="s">
        <v>18</v>
      </c>
      <c r="I280" t="s">
        <v>665</v>
      </c>
      <c r="J280">
        <v>9923</v>
      </c>
      <c r="K280">
        <v>576</v>
      </c>
    </row>
    <row r="281" spans="1:11">
      <c r="A281" t="s">
        <v>666</v>
      </c>
      <c r="B281">
        <v>5</v>
      </c>
      <c r="C281" t="s">
        <v>14</v>
      </c>
      <c r="D281" t="s">
        <v>667</v>
      </c>
      <c r="E281">
        <v>2295</v>
      </c>
      <c r="F281" t="s">
        <v>16</v>
      </c>
      <c r="G281" t="s">
        <v>17</v>
      </c>
      <c r="H281" t="s">
        <v>18</v>
      </c>
      <c r="I281" t="s">
        <v>668</v>
      </c>
      <c r="J281">
        <v>284145</v>
      </c>
      <c r="K281">
        <v>1578</v>
      </c>
    </row>
    <row r="282" spans="1:11">
      <c r="A282" t="s">
        <v>669</v>
      </c>
      <c r="B282">
        <v>5</v>
      </c>
      <c r="C282" t="s">
        <v>14</v>
      </c>
      <c r="D282" t="s">
        <v>670</v>
      </c>
      <c r="E282">
        <v>1598</v>
      </c>
      <c r="F282" t="s">
        <v>16</v>
      </c>
      <c r="G282" t="s">
        <v>17</v>
      </c>
      <c r="H282" t="s">
        <v>18</v>
      </c>
      <c r="I282" t="s">
        <v>671</v>
      </c>
      <c r="J282">
        <v>153058</v>
      </c>
      <c r="K282">
        <v>1207</v>
      </c>
    </row>
    <row r="283" spans="1:11" s="10" customFormat="1">
      <c r="A283" s="10" t="s">
        <v>672</v>
      </c>
      <c r="B283" s="10">
        <v>5</v>
      </c>
      <c r="C283" s="10" t="s">
        <v>14</v>
      </c>
      <c r="D283" s="10" t="s">
        <v>673</v>
      </c>
      <c r="E283" s="10">
        <v>4047</v>
      </c>
      <c r="F283" s="10" t="s">
        <v>16</v>
      </c>
      <c r="G283" s="10" t="s">
        <v>17</v>
      </c>
      <c r="H283" s="10" t="s">
        <v>18</v>
      </c>
      <c r="I283" s="10" t="s">
        <v>656</v>
      </c>
      <c r="J283" s="10">
        <v>3167</v>
      </c>
      <c r="K283" s="10">
        <v>4046</v>
      </c>
    </row>
    <row r="284" spans="1:11">
      <c r="A284" t="s">
        <v>674</v>
      </c>
      <c r="B284">
        <v>5</v>
      </c>
      <c r="C284" t="s">
        <v>14</v>
      </c>
      <c r="D284" t="s">
        <v>675</v>
      </c>
      <c r="E284">
        <v>2643</v>
      </c>
      <c r="F284" t="s">
        <v>16</v>
      </c>
      <c r="G284" t="s">
        <v>17</v>
      </c>
      <c r="H284" t="s">
        <v>18</v>
      </c>
      <c r="I284" t="s">
        <v>676</v>
      </c>
      <c r="J284">
        <v>44213</v>
      </c>
      <c r="K284">
        <v>561</v>
      </c>
    </row>
    <row r="285" spans="1:11">
      <c r="A285" t="s">
        <v>677</v>
      </c>
      <c r="B285">
        <v>5</v>
      </c>
      <c r="C285" t="s">
        <v>14</v>
      </c>
      <c r="D285" t="s">
        <v>678</v>
      </c>
      <c r="E285">
        <v>773</v>
      </c>
      <c r="F285" t="s">
        <v>640</v>
      </c>
      <c r="G285" t="s">
        <v>641</v>
      </c>
      <c r="I285" t="s">
        <v>679</v>
      </c>
      <c r="J285">
        <v>205</v>
      </c>
      <c r="K285">
        <v>773</v>
      </c>
    </row>
    <row r="286" spans="1:11">
      <c r="A286" t="s">
        <v>654</v>
      </c>
      <c r="B286">
        <v>5</v>
      </c>
      <c r="C286" t="s">
        <v>14</v>
      </c>
      <c r="D286" t="s">
        <v>680</v>
      </c>
      <c r="E286">
        <v>2036</v>
      </c>
      <c r="F286" t="s">
        <v>16</v>
      </c>
      <c r="G286" t="s">
        <v>17</v>
      </c>
      <c r="H286" t="s">
        <v>18</v>
      </c>
      <c r="I286" t="s">
        <v>681</v>
      </c>
      <c r="J286">
        <v>36262</v>
      </c>
      <c r="K286">
        <v>1899</v>
      </c>
    </row>
    <row r="287" spans="1:11">
      <c r="A287" t="s">
        <v>657</v>
      </c>
      <c r="B287">
        <v>5</v>
      </c>
      <c r="C287" t="s">
        <v>14</v>
      </c>
      <c r="D287" t="s">
        <v>682</v>
      </c>
      <c r="E287">
        <v>950</v>
      </c>
      <c r="F287" t="s">
        <v>16</v>
      </c>
      <c r="G287" t="s">
        <v>17</v>
      </c>
      <c r="H287" t="s">
        <v>18</v>
      </c>
      <c r="I287" t="s">
        <v>683</v>
      </c>
      <c r="J287">
        <v>10617</v>
      </c>
      <c r="K287">
        <v>950</v>
      </c>
    </row>
    <row r="288" spans="1:11">
      <c r="A288" t="s">
        <v>660</v>
      </c>
      <c r="B288">
        <v>5</v>
      </c>
      <c r="C288" t="s">
        <v>14</v>
      </c>
      <c r="D288" t="s">
        <v>684</v>
      </c>
      <c r="E288">
        <v>465</v>
      </c>
      <c r="F288" t="s">
        <v>16</v>
      </c>
      <c r="G288" t="s">
        <v>17</v>
      </c>
      <c r="H288" t="s">
        <v>18</v>
      </c>
      <c r="I288" t="s">
        <v>662</v>
      </c>
      <c r="J288">
        <v>3939</v>
      </c>
      <c r="K288">
        <v>465</v>
      </c>
    </row>
    <row r="289" spans="1:11">
      <c r="A289" t="s">
        <v>663</v>
      </c>
      <c r="B289">
        <v>5</v>
      </c>
      <c r="C289" t="s">
        <v>14</v>
      </c>
      <c r="D289" t="s">
        <v>685</v>
      </c>
      <c r="E289">
        <v>581</v>
      </c>
      <c r="F289" t="s">
        <v>16</v>
      </c>
      <c r="G289" t="s">
        <v>17</v>
      </c>
      <c r="H289" t="s">
        <v>18</v>
      </c>
      <c r="I289" t="s">
        <v>665</v>
      </c>
      <c r="J289">
        <v>9923</v>
      </c>
      <c r="K289">
        <v>581</v>
      </c>
    </row>
    <row r="290" spans="1:11">
      <c r="A290" t="s">
        <v>666</v>
      </c>
      <c r="B290">
        <v>5</v>
      </c>
      <c r="C290" t="s">
        <v>14</v>
      </c>
      <c r="D290" t="s">
        <v>686</v>
      </c>
      <c r="E290">
        <v>2421</v>
      </c>
      <c r="F290" t="s">
        <v>16</v>
      </c>
      <c r="G290" t="s">
        <v>17</v>
      </c>
      <c r="H290" t="s">
        <v>18</v>
      </c>
      <c r="I290" t="s">
        <v>668</v>
      </c>
      <c r="J290">
        <v>284145</v>
      </c>
      <c r="K290">
        <v>1660</v>
      </c>
    </row>
    <row r="291" spans="1:11">
      <c r="A291" t="s">
        <v>669</v>
      </c>
      <c r="B291">
        <v>5</v>
      </c>
      <c r="C291" t="s">
        <v>14</v>
      </c>
      <c r="D291" t="s">
        <v>687</v>
      </c>
      <c r="E291">
        <v>1715</v>
      </c>
      <c r="F291" t="s">
        <v>16</v>
      </c>
      <c r="G291" t="s">
        <v>17</v>
      </c>
      <c r="H291" t="s">
        <v>18</v>
      </c>
      <c r="I291" t="s">
        <v>671</v>
      </c>
      <c r="J291">
        <v>153058</v>
      </c>
      <c r="K291">
        <v>1123</v>
      </c>
    </row>
    <row r="292" spans="1:11" s="10" customFormat="1">
      <c r="A292" s="10" t="s">
        <v>672</v>
      </c>
      <c r="B292" s="10">
        <v>5</v>
      </c>
      <c r="C292" s="10" t="s">
        <v>14</v>
      </c>
      <c r="D292" s="10" t="s">
        <v>688</v>
      </c>
      <c r="E292" s="10">
        <v>3337</v>
      </c>
      <c r="F292" s="10" t="s">
        <v>16</v>
      </c>
      <c r="G292" s="10" t="s">
        <v>17</v>
      </c>
      <c r="H292" s="10" t="s">
        <v>18</v>
      </c>
      <c r="I292" s="10" t="s">
        <v>681</v>
      </c>
      <c r="J292" s="10">
        <v>3167</v>
      </c>
      <c r="K292" s="10">
        <v>3337</v>
      </c>
    </row>
    <row r="293" spans="1:11">
      <c r="A293" t="s">
        <v>674</v>
      </c>
      <c r="B293">
        <v>5</v>
      </c>
      <c r="C293" t="s">
        <v>14</v>
      </c>
      <c r="D293" t="s">
        <v>689</v>
      </c>
      <c r="E293">
        <v>2212</v>
      </c>
      <c r="F293" t="s">
        <v>16</v>
      </c>
      <c r="G293" t="s">
        <v>17</v>
      </c>
      <c r="H293" t="s">
        <v>18</v>
      </c>
      <c r="I293" t="s">
        <v>690</v>
      </c>
      <c r="J293">
        <v>44215</v>
      </c>
      <c r="K293">
        <v>616</v>
      </c>
    </row>
    <row r="294" spans="1:11">
      <c r="A294" t="s">
        <v>677</v>
      </c>
      <c r="B294">
        <v>5</v>
      </c>
      <c r="C294" t="s">
        <v>14</v>
      </c>
      <c r="D294" t="s">
        <v>691</v>
      </c>
      <c r="E294">
        <v>559</v>
      </c>
      <c r="F294" t="s">
        <v>640</v>
      </c>
      <c r="G294" t="s">
        <v>641</v>
      </c>
      <c r="I294" t="s">
        <v>692</v>
      </c>
      <c r="J294">
        <v>205</v>
      </c>
      <c r="K294">
        <v>559</v>
      </c>
    </row>
    <row r="295" spans="1:11">
      <c r="A295" t="s">
        <v>654</v>
      </c>
      <c r="B295">
        <v>5</v>
      </c>
      <c r="C295" t="s">
        <v>14</v>
      </c>
      <c r="D295" t="s">
        <v>693</v>
      </c>
      <c r="E295">
        <v>1330</v>
      </c>
      <c r="F295" t="s">
        <v>16</v>
      </c>
      <c r="G295" t="s">
        <v>17</v>
      </c>
      <c r="H295" t="s">
        <v>18</v>
      </c>
      <c r="I295" t="s">
        <v>694</v>
      </c>
      <c r="J295">
        <v>36267</v>
      </c>
      <c r="K295">
        <v>1224</v>
      </c>
    </row>
    <row r="296" spans="1:11">
      <c r="A296" t="s">
        <v>657</v>
      </c>
      <c r="B296">
        <v>5</v>
      </c>
      <c r="C296" t="s">
        <v>14</v>
      </c>
      <c r="D296" t="s">
        <v>695</v>
      </c>
      <c r="E296">
        <v>711</v>
      </c>
      <c r="F296" t="s">
        <v>16</v>
      </c>
      <c r="G296" t="s">
        <v>17</v>
      </c>
      <c r="H296" t="s">
        <v>18</v>
      </c>
      <c r="I296" t="s">
        <v>696</v>
      </c>
      <c r="J296">
        <v>10617</v>
      </c>
      <c r="K296">
        <v>711</v>
      </c>
    </row>
    <row r="297" spans="1:11">
      <c r="A297" t="s">
        <v>660</v>
      </c>
      <c r="B297">
        <v>5</v>
      </c>
      <c r="C297" t="s">
        <v>14</v>
      </c>
      <c r="D297" t="s">
        <v>697</v>
      </c>
      <c r="E297">
        <v>726</v>
      </c>
      <c r="F297" t="s">
        <v>16</v>
      </c>
      <c r="G297" t="s">
        <v>17</v>
      </c>
      <c r="H297" t="s">
        <v>18</v>
      </c>
      <c r="I297" t="s">
        <v>662</v>
      </c>
      <c r="J297">
        <v>3939</v>
      </c>
      <c r="K297">
        <v>726</v>
      </c>
    </row>
    <row r="298" spans="1:11">
      <c r="A298" t="s">
        <v>663</v>
      </c>
      <c r="B298">
        <v>5</v>
      </c>
      <c r="C298" t="s">
        <v>14</v>
      </c>
      <c r="D298" t="s">
        <v>698</v>
      </c>
      <c r="E298">
        <v>430</v>
      </c>
      <c r="F298" t="s">
        <v>16</v>
      </c>
      <c r="G298" t="s">
        <v>17</v>
      </c>
      <c r="H298" t="s">
        <v>18</v>
      </c>
      <c r="I298" t="s">
        <v>665</v>
      </c>
      <c r="J298">
        <v>9923</v>
      </c>
      <c r="K298">
        <v>430</v>
      </c>
    </row>
    <row r="299" spans="1:11">
      <c r="A299" t="s">
        <v>666</v>
      </c>
      <c r="B299">
        <v>5</v>
      </c>
      <c r="C299" t="s">
        <v>14</v>
      </c>
      <c r="D299" t="s">
        <v>699</v>
      </c>
      <c r="E299">
        <v>2114</v>
      </c>
      <c r="F299" t="s">
        <v>16</v>
      </c>
      <c r="G299" t="s">
        <v>17</v>
      </c>
      <c r="H299" t="s">
        <v>18</v>
      </c>
      <c r="I299" t="s">
        <v>668</v>
      </c>
      <c r="J299">
        <v>284145</v>
      </c>
      <c r="K299">
        <v>1280</v>
      </c>
    </row>
    <row r="300" spans="1:11">
      <c r="A300" t="s">
        <v>669</v>
      </c>
      <c r="B300">
        <v>5</v>
      </c>
      <c r="C300" t="s">
        <v>14</v>
      </c>
      <c r="D300" t="s">
        <v>700</v>
      </c>
      <c r="E300">
        <v>1363</v>
      </c>
      <c r="F300" t="s">
        <v>16</v>
      </c>
      <c r="G300" t="s">
        <v>17</v>
      </c>
      <c r="H300" t="s">
        <v>18</v>
      </c>
      <c r="I300" t="s">
        <v>671</v>
      </c>
      <c r="J300">
        <v>153058</v>
      </c>
      <c r="K300">
        <v>991</v>
      </c>
    </row>
    <row r="301" spans="1:11" s="10" customFormat="1">
      <c r="A301" s="10" t="s">
        <v>672</v>
      </c>
      <c r="B301" s="10">
        <v>5</v>
      </c>
      <c r="C301" s="10" t="s">
        <v>14</v>
      </c>
      <c r="D301" s="10" t="s">
        <v>701</v>
      </c>
      <c r="E301" s="10">
        <v>3115</v>
      </c>
      <c r="F301" s="10" t="s">
        <v>16</v>
      </c>
      <c r="G301" s="10" t="s">
        <v>17</v>
      </c>
      <c r="H301" s="10" t="s">
        <v>18</v>
      </c>
      <c r="I301" s="10" t="s">
        <v>694</v>
      </c>
      <c r="J301" s="10">
        <v>3167</v>
      </c>
      <c r="K301" s="10">
        <v>3114</v>
      </c>
    </row>
    <row r="302" spans="1:11">
      <c r="A302" t="s">
        <v>674</v>
      </c>
      <c r="B302">
        <v>5</v>
      </c>
      <c r="C302" t="s">
        <v>14</v>
      </c>
      <c r="D302" t="s">
        <v>702</v>
      </c>
      <c r="E302">
        <v>2299</v>
      </c>
      <c r="F302" t="s">
        <v>16</v>
      </c>
      <c r="G302" t="s">
        <v>17</v>
      </c>
      <c r="H302" t="s">
        <v>18</v>
      </c>
      <c r="I302" t="s">
        <v>703</v>
      </c>
      <c r="J302">
        <v>44219</v>
      </c>
      <c r="K302">
        <v>612</v>
      </c>
    </row>
    <row r="303" spans="1:11">
      <c r="A303" t="s">
        <v>677</v>
      </c>
      <c r="B303">
        <v>5</v>
      </c>
      <c r="C303" t="s">
        <v>14</v>
      </c>
      <c r="D303" t="s">
        <v>704</v>
      </c>
      <c r="E303">
        <v>553</v>
      </c>
      <c r="F303" t="s">
        <v>640</v>
      </c>
      <c r="G303" t="s">
        <v>641</v>
      </c>
      <c r="I303" t="s">
        <v>705</v>
      </c>
      <c r="J303">
        <v>205</v>
      </c>
      <c r="K303">
        <v>553</v>
      </c>
    </row>
    <row r="304" spans="1:11">
      <c r="A304" t="s">
        <v>654</v>
      </c>
      <c r="B304">
        <v>5</v>
      </c>
      <c r="C304" t="s">
        <v>14</v>
      </c>
      <c r="D304" t="s">
        <v>706</v>
      </c>
      <c r="E304">
        <v>1454</v>
      </c>
      <c r="F304" t="s">
        <v>16</v>
      </c>
      <c r="G304" t="s">
        <v>17</v>
      </c>
      <c r="H304" t="s">
        <v>18</v>
      </c>
      <c r="I304" t="s">
        <v>707</v>
      </c>
      <c r="J304">
        <v>36257</v>
      </c>
      <c r="K304">
        <v>1342</v>
      </c>
    </row>
    <row r="305" spans="1:11">
      <c r="A305" t="s">
        <v>657</v>
      </c>
      <c r="B305">
        <v>5</v>
      </c>
      <c r="C305" t="s">
        <v>14</v>
      </c>
      <c r="D305" t="s">
        <v>708</v>
      </c>
      <c r="E305">
        <v>710</v>
      </c>
      <c r="F305" t="s">
        <v>16</v>
      </c>
      <c r="G305" t="s">
        <v>17</v>
      </c>
      <c r="H305" t="s">
        <v>18</v>
      </c>
      <c r="I305" t="s">
        <v>709</v>
      </c>
      <c r="J305">
        <v>10613</v>
      </c>
      <c r="K305">
        <v>710</v>
      </c>
    </row>
    <row r="306" spans="1:11">
      <c r="A306" t="s">
        <v>660</v>
      </c>
      <c r="B306">
        <v>5</v>
      </c>
      <c r="C306" t="s">
        <v>14</v>
      </c>
      <c r="D306" t="s">
        <v>710</v>
      </c>
      <c r="E306">
        <v>372</v>
      </c>
      <c r="F306" t="s">
        <v>16</v>
      </c>
      <c r="G306" t="s">
        <v>17</v>
      </c>
      <c r="H306" t="s">
        <v>18</v>
      </c>
      <c r="I306" t="s">
        <v>662</v>
      </c>
      <c r="J306">
        <v>3939</v>
      </c>
      <c r="K306">
        <v>371</v>
      </c>
    </row>
    <row r="307" spans="1:11">
      <c r="A307" t="s">
        <v>663</v>
      </c>
      <c r="B307">
        <v>5</v>
      </c>
      <c r="C307" t="s">
        <v>14</v>
      </c>
      <c r="D307" t="s">
        <v>711</v>
      </c>
      <c r="E307">
        <v>415</v>
      </c>
      <c r="F307" t="s">
        <v>16</v>
      </c>
      <c r="G307" t="s">
        <v>17</v>
      </c>
      <c r="H307" t="s">
        <v>18</v>
      </c>
      <c r="I307" t="s">
        <v>665</v>
      </c>
      <c r="J307">
        <v>9923</v>
      </c>
      <c r="K307">
        <v>415</v>
      </c>
    </row>
    <row r="308" spans="1:11">
      <c r="A308" t="s">
        <v>666</v>
      </c>
      <c r="B308">
        <v>5</v>
      </c>
      <c r="C308" t="s">
        <v>14</v>
      </c>
      <c r="D308" t="s">
        <v>712</v>
      </c>
      <c r="E308">
        <v>2024</v>
      </c>
      <c r="F308" t="s">
        <v>16</v>
      </c>
      <c r="G308" t="s">
        <v>17</v>
      </c>
      <c r="H308" t="s">
        <v>18</v>
      </c>
      <c r="I308" t="s">
        <v>668</v>
      </c>
      <c r="J308">
        <v>284145</v>
      </c>
      <c r="K308">
        <v>1213</v>
      </c>
    </row>
    <row r="309" spans="1:11">
      <c r="A309" t="s">
        <v>669</v>
      </c>
      <c r="B309">
        <v>5</v>
      </c>
      <c r="C309" t="s">
        <v>14</v>
      </c>
      <c r="D309" t="s">
        <v>713</v>
      </c>
      <c r="E309">
        <v>1271</v>
      </c>
      <c r="F309" t="s">
        <v>16</v>
      </c>
      <c r="G309" t="s">
        <v>17</v>
      </c>
      <c r="H309" t="s">
        <v>18</v>
      </c>
      <c r="I309" t="s">
        <v>671</v>
      </c>
      <c r="J309">
        <v>153058</v>
      </c>
      <c r="K309">
        <v>869</v>
      </c>
    </row>
    <row r="310" spans="1:11" s="10" customFormat="1">
      <c r="A310" s="10" t="s">
        <v>672</v>
      </c>
      <c r="B310" s="10">
        <v>5</v>
      </c>
      <c r="C310" s="10" t="s">
        <v>14</v>
      </c>
      <c r="D310" s="10" t="s">
        <v>714</v>
      </c>
      <c r="E310" s="10">
        <v>3153</v>
      </c>
      <c r="F310" s="10" t="s">
        <v>16</v>
      </c>
      <c r="G310" s="10" t="s">
        <v>17</v>
      </c>
      <c r="H310" s="10" t="s">
        <v>18</v>
      </c>
      <c r="I310" s="10" t="s">
        <v>707</v>
      </c>
      <c r="J310" s="10">
        <v>3167</v>
      </c>
      <c r="K310" s="10">
        <v>3153</v>
      </c>
    </row>
    <row r="311" spans="1:11">
      <c r="A311" t="s">
        <v>674</v>
      </c>
      <c r="B311">
        <v>5</v>
      </c>
      <c r="C311" t="s">
        <v>14</v>
      </c>
      <c r="D311" t="s">
        <v>715</v>
      </c>
      <c r="E311">
        <v>1996</v>
      </c>
      <c r="F311" t="s">
        <v>16</v>
      </c>
      <c r="G311" t="s">
        <v>17</v>
      </c>
      <c r="H311" t="s">
        <v>18</v>
      </c>
      <c r="I311" t="s">
        <v>716</v>
      </c>
      <c r="J311">
        <v>44210</v>
      </c>
      <c r="K311">
        <v>488</v>
      </c>
    </row>
    <row r="312" spans="1:11">
      <c r="A312" t="s">
        <v>677</v>
      </c>
      <c r="B312">
        <v>5</v>
      </c>
      <c r="C312" t="s">
        <v>14</v>
      </c>
      <c r="D312" t="s">
        <v>717</v>
      </c>
      <c r="E312">
        <v>558</v>
      </c>
      <c r="F312" t="s">
        <v>640</v>
      </c>
      <c r="G312" t="s">
        <v>641</v>
      </c>
      <c r="I312" t="s">
        <v>718</v>
      </c>
      <c r="J312">
        <v>205</v>
      </c>
      <c r="K312">
        <v>558</v>
      </c>
    </row>
    <row r="313" spans="1:11">
      <c r="A313" t="s">
        <v>654</v>
      </c>
      <c r="B313">
        <v>5</v>
      </c>
      <c r="C313" t="s">
        <v>14</v>
      </c>
      <c r="D313" t="s">
        <v>719</v>
      </c>
      <c r="E313">
        <v>1377</v>
      </c>
      <c r="F313" t="s">
        <v>16</v>
      </c>
      <c r="G313" t="s">
        <v>17</v>
      </c>
      <c r="H313" t="s">
        <v>18</v>
      </c>
      <c r="I313" t="s">
        <v>720</v>
      </c>
      <c r="J313">
        <v>36260</v>
      </c>
      <c r="K313">
        <v>1265</v>
      </c>
    </row>
    <row r="314" spans="1:11">
      <c r="A314" t="s">
        <v>657</v>
      </c>
      <c r="B314">
        <v>5</v>
      </c>
      <c r="C314" t="s">
        <v>14</v>
      </c>
      <c r="D314" t="s">
        <v>721</v>
      </c>
      <c r="E314">
        <v>728</v>
      </c>
      <c r="F314" t="s">
        <v>16</v>
      </c>
      <c r="G314" t="s">
        <v>17</v>
      </c>
      <c r="H314" t="s">
        <v>18</v>
      </c>
      <c r="I314" t="s">
        <v>722</v>
      </c>
      <c r="J314">
        <v>10617</v>
      </c>
      <c r="K314">
        <v>728</v>
      </c>
    </row>
    <row r="315" spans="1:11">
      <c r="A315" t="s">
        <v>660</v>
      </c>
      <c r="B315">
        <v>5</v>
      </c>
      <c r="C315" t="s">
        <v>14</v>
      </c>
      <c r="D315" t="s">
        <v>723</v>
      </c>
      <c r="E315">
        <v>377</v>
      </c>
      <c r="F315" t="s">
        <v>16</v>
      </c>
      <c r="G315" t="s">
        <v>17</v>
      </c>
      <c r="H315" t="s">
        <v>18</v>
      </c>
      <c r="I315" t="s">
        <v>662</v>
      </c>
      <c r="J315">
        <v>3939</v>
      </c>
      <c r="K315">
        <v>377</v>
      </c>
    </row>
    <row r="316" spans="1:11">
      <c r="A316" t="s">
        <v>663</v>
      </c>
      <c r="B316">
        <v>5</v>
      </c>
      <c r="C316" t="s">
        <v>14</v>
      </c>
      <c r="D316" t="s">
        <v>724</v>
      </c>
      <c r="E316">
        <v>435</v>
      </c>
      <c r="F316" t="s">
        <v>16</v>
      </c>
      <c r="G316" t="s">
        <v>17</v>
      </c>
      <c r="H316" t="s">
        <v>18</v>
      </c>
      <c r="I316" t="s">
        <v>665</v>
      </c>
      <c r="J316">
        <v>9923</v>
      </c>
      <c r="K316">
        <v>435</v>
      </c>
    </row>
    <row r="317" spans="1:11">
      <c r="A317" t="s">
        <v>666</v>
      </c>
      <c r="B317">
        <v>5</v>
      </c>
      <c r="C317" t="s">
        <v>14</v>
      </c>
      <c r="D317" t="s">
        <v>725</v>
      </c>
      <c r="E317">
        <v>2042</v>
      </c>
      <c r="F317" t="s">
        <v>16</v>
      </c>
      <c r="G317" t="s">
        <v>17</v>
      </c>
      <c r="H317" t="s">
        <v>18</v>
      </c>
      <c r="I317" t="s">
        <v>668</v>
      </c>
      <c r="J317">
        <v>284145</v>
      </c>
      <c r="K317">
        <v>1252</v>
      </c>
    </row>
    <row r="318" spans="1:11">
      <c r="A318" t="s">
        <v>669</v>
      </c>
      <c r="B318">
        <v>5</v>
      </c>
      <c r="C318" t="s">
        <v>14</v>
      </c>
      <c r="D318" t="s">
        <v>726</v>
      </c>
      <c r="E318">
        <v>1560</v>
      </c>
      <c r="F318" t="s">
        <v>16</v>
      </c>
      <c r="G318" t="s">
        <v>17</v>
      </c>
      <c r="H318" t="s">
        <v>18</v>
      </c>
      <c r="I318" t="s">
        <v>671</v>
      </c>
      <c r="J318">
        <v>153058</v>
      </c>
      <c r="K318">
        <v>1102</v>
      </c>
    </row>
    <row r="319" spans="1:11" s="10" customFormat="1">
      <c r="A319" s="10" t="s">
        <v>672</v>
      </c>
      <c r="B319" s="10">
        <v>5</v>
      </c>
      <c r="C319" s="10" t="s">
        <v>14</v>
      </c>
      <c r="D319" s="10" t="s">
        <v>727</v>
      </c>
      <c r="E319" s="10">
        <v>3085</v>
      </c>
      <c r="F319" s="10" t="s">
        <v>16</v>
      </c>
      <c r="G319" s="10" t="s">
        <v>17</v>
      </c>
      <c r="H319" s="10" t="s">
        <v>18</v>
      </c>
      <c r="I319" s="10" t="s">
        <v>720</v>
      </c>
      <c r="J319" s="10">
        <v>3167</v>
      </c>
      <c r="K319" s="10">
        <v>3085</v>
      </c>
    </row>
    <row r="320" spans="1:11">
      <c r="A320" t="s">
        <v>674</v>
      </c>
      <c r="B320">
        <v>5</v>
      </c>
      <c r="C320" t="s">
        <v>14</v>
      </c>
      <c r="D320" t="s">
        <v>728</v>
      </c>
      <c r="E320">
        <v>1920</v>
      </c>
      <c r="F320" t="s">
        <v>16</v>
      </c>
      <c r="G320" t="s">
        <v>17</v>
      </c>
      <c r="H320" t="s">
        <v>18</v>
      </c>
      <c r="I320" t="s">
        <v>729</v>
      </c>
      <c r="J320">
        <v>44213</v>
      </c>
      <c r="K320">
        <v>480</v>
      </c>
    </row>
    <row r="321" spans="1:11">
      <c r="A321" t="s">
        <v>677</v>
      </c>
      <c r="B321">
        <v>5</v>
      </c>
      <c r="C321" t="s">
        <v>14</v>
      </c>
      <c r="D321" t="s">
        <v>730</v>
      </c>
      <c r="E321">
        <v>2435</v>
      </c>
      <c r="F321" t="s">
        <v>640</v>
      </c>
      <c r="G321" t="s">
        <v>641</v>
      </c>
      <c r="I321" t="s">
        <v>731</v>
      </c>
      <c r="J321">
        <v>205</v>
      </c>
      <c r="K321">
        <v>2435</v>
      </c>
    </row>
    <row r="322" spans="1:11">
      <c r="A322" t="s">
        <v>732</v>
      </c>
      <c r="B322">
        <v>5</v>
      </c>
      <c r="C322" t="s">
        <v>14</v>
      </c>
      <c r="D322" t="s">
        <v>733</v>
      </c>
      <c r="E322">
        <v>1374</v>
      </c>
      <c r="F322" t="s">
        <v>16</v>
      </c>
      <c r="G322" t="s">
        <v>17</v>
      </c>
      <c r="H322" t="s">
        <v>18</v>
      </c>
      <c r="I322" t="s">
        <v>734</v>
      </c>
      <c r="J322">
        <v>9761</v>
      </c>
      <c r="K322">
        <v>1374</v>
      </c>
    </row>
    <row r="323" spans="1:11">
      <c r="A323" t="s">
        <v>735</v>
      </c>
      <c r="B323">
        <v>5</v>
      </c>
      <c r="C323" t="s">
        <v>14</v>
      </c>
      <c r="D323" t="s">
        <v>736</v>
      </c>
      <c r="E323">
        <v>1238</v>
      </c>
      <c r="F323" t="s">
        <v>16</v>
      </c>
      <c r="G323" t="s">
        <v>17</v>
      </c>
      <c r="H323" t="s">
        <v>18</v>
      </c>
      <c r="I323" t="s">
        <v>734</v>
      </c>
      <c r="J323">
        <v>3025</v>
      </c>
      <c r="K323">
        <v>1238</v>
      </c>
    </row>
    <row r="324" spans="1:11">
      <c r="A324" t="s">
        <v>737</v>
      </c>
      <c r="B324">
        <v>5</v>
      </c>
      <c r="C324" t="s">
        <v>14</v>
      </c>
      <c r="D324" t="s">
        <v>738</v>
      </c>
      <c r="E324">
        <v>2402</v>
      </c>
      <c r="F324" t="s">
        <v>16</v>
      </c>
      <c r="G324" t="s">
        <v>17</v>
      </c>
      <c r="H324" t="s">
        <v>18</v>
      </c>
      <c r="I324" t="s">
        <v>739</v>
      </c>
      <c r="J324">
        <v>37198</v>
      </c>
      <c r="K324">
        <v>1959</v>
      </c>
    </row>
    <row r="325" spans="1:11">
      <c r="A325" t="s">
        <v>737</v>
      </c>
      <c r="B325">
        <v>5</v>
      </c>
      <c r="C325" t="s">
        <v>14</v>
      </c>
      <c r="D325" t="s">
        <v>740</v>
      </c>
      <c r="E325">
        <v>2530</v>
      </c>
      <c r="F325" t="s">
        <v>16</v>
      </c>
      <c r="G325" t="s">
        <v>17</v>
      </c>
      <c r="H325" t="s">
        <v>18</v>
      </c>
      <c r="I325" t="s">
        <v>739</v>
      </c>
      <c r="J325">
        <v>37198</v>
      </c>
      <c r="K325">
        <v>2050</v>
      </c>
    </row>
    <row r="326" spans="1:11" s="10" customFormat="1">
      <c r="A326" s="10" t="s">
        <v>737</v>
      </c>
      <c r="B326" s="10">
        <v>5</v>
      </c>
      <c r="C326" s="10" t="s">
        <v>14</v>
      </c>
      <c r="D326" s="10" t="s">
        <v>741</v>
      </c>
      <c r="E326" s="10">
        <v>3242</v>
      </c>
      <c r="F326" s="10" t="s">
        <v>16</v>
      </c>
      <c r="G326" s="10" t="s">
        <v>17</v>
      </c>
      <c r="H326" s="10" t="s">
        <v>18</v>
      </c>
      <c r="I326" s="10" t="s">
        <v>739</v>
      </c>
      <c r="J326" s="10">
        <v>37198</v>
      </c>
      <c r="K326" s="10">
        <v>2672</v>
      </c>
    </row>
    <row r="327" spans="1:11">
      <c r="A327" t="s">
        <v>737</v>
      </c>
      <c r="B327">
        <v>5</v>
      </c>
      <c r="C327" t="s">
        <v>14</v>
      </c>
      <c r="D327" t="s">
        <v>742</v>
      </c>
      <c r="E327">
        <v>2817</v>
      </c>
      <c r="F327" t="s">
        <v>16</v>
      </c>
      <c r="G327" t="s">
        <v>17</v>
      </c>
      <c r="H327" t="s">
        <v>18</v>
      </c>
      <c r="I327" t="s">
        <v>739</v>
      </c>
      <c r="J327">
        <v>37198</v>
      </c>
      <c r="K327">
        <v>2072</v>
      </c>
    </row>
    <row r="328" spans="1:11">
      <c r="A328" t="s">
        <v>737</v>
      </c>
      <c r="B328">
        <v>5</v>
      </c>
      <c r="C328" t="s">
        <v>14</v>
      </c>
      <c r="D328" t="s">
        <v>743</v>
      </c>
      <c r="E328">
        <v>2790</v>
      </c>
      <c r="F328" t="s">
        <v>16</v>
      </c>
      <c r="G328" t="s">
        <v>17</v>
      </c>
      <c r="H328" t="s">
        <v>18</v>
      </c>
      <c r="I328" t="s">
        <v>739</v>
      </c>
      <c r="J328">
        <v>37198</v>
      </c>
      <c r="K328">
        <v>2069</v>
      </c>
    </row>
    <row r="329" spans="1:11">
      <c r="A329" t="s">
        <v>744</v>
      </c>
      <c r="B329">
        <v>5</v>
      </c>
      <c r="C329" t="s">
        <v>14</v>
      </c>
      <c r="D329" t="s">
        <v>745</v>
      </c>
      <c r="E329">
        <v>1608</v>
      </c>
      <c r="F329" t="s">
        <v>16</v>
      </c>
      <c r="G329" t="s">
        <v>17</v>
      </c>
      <c r="H329" t="s">
        <v>18</v>
      </c>
      <c r="I329" t="s">
        <v>746</v>
      </c>
      <c r="J329">
        <v>37318</v>
      </c>
      <c r="K329">
        <v>1230</v>
      </c>
    </row>
    <row r="330" spans="1:11">
      <c r="A330" t="s">
        <v>747</v>
      </c>
      <c r="B330">
        <v>5</v>
      </c>
      <c r="C330" t="s">
        <v>14</v>
      </c>
      <c r="D330" t="s">
        <v>745</v>
      </c>
      <c r="E330">
        <v>1650</v>
      </c>
      <c r="F330" t="s">
        <v>16</v>
      </c>
      <c r="G330" t="s">
        <v>17</v>
      </c>
      <c r="H330" t="s">
        <v>18</v>
      </c>
      <c r="I330" t="s">
        <v>746</v>
      </c>
      <c r="J330">
        <v>37318</v>
      </c>
      <c r="K330">
        <v>1207</v>
      </c>
    </row>
    <row r="331" spans="1:11">
      <c r="A331" t="s">
        <v>748</v>
      </c>
      <c r="B331">
        <v>5</v>
      </c>
      <c r="C331" t="s">
        <v>14</v>
      </c>
      <c r="D331" t="s">
        <v>749</v>
      </c>
      <c r="E331">
        <v>1893</v>
      </c>
      <c r="F331" t="s">
        <v>16</v>
      </c>
      <c r="G331" t="s">
        <v>17</v>
      </c>
      <c r="H331" t="s">
        <v>18</v>
      </c>
      <c r="I331" t="s">
        <v>746</v>
      </c>
      <c r="J331">
        <v>37318</v>
      </c>
      <c r="K331">
        <v>1367</v>
      </c>
    </row>
    <row r="332" spans="1:11">
      <c r="A332" t="s">
        <v>750</v>
      </c>
      <c r="B332">
        <v>5</v>
      </c>
      <c r="C332" t="s">
        <v>14</v>
      </c>
      <c r="D332" t="s">
        <v>751</v>
      </c>
      <c r="E332">
        <v>1949</v>
      </c>
      <c r="F332" t="s">
        <v>16</v>
      </c>
      <c r="G332" t="s">
        <v>17</v>
      </c>
      <c r="H332" t="s">
        <v>18</v>
      </c>
      <c r="I332" t="s">
        <v>746</v>
      </c>
      <c r="J332">
        <v>37318</v>
      </c>
      <c r="K332">
        <v>1335</v>
      </c>
    </row>
    <row r="333" spans="1:11">
      <c r="A333" t="s">
        <v>752</v>
      </c>
      <c r="B333">
        <v>5</v>
      </c>
      <c r="C333" t="s">
        <v>14</v>
      </c>
      <c r="D333" t="s">
        <v>753</v>
      </c>
      <c r="E333">
        <v>2040</v>
      </c>
      <c r="F333" t="s">
        <v>16</v>
      </c>
      <c r="G333" t="s">
        <v>17</v>
      </c>
      <c r="H333" t="s">
        <v>18</v>
      </c>
      <c r="I333" t="s">
        <v>746</v>
      </c>
      <c r="J333">
        <v>37318</v>
      </c>
      <c r="K333">
        <v>1443</v>
      </c>
    </row>
    <row r="334" spans="1:11" s="11" customFormat="1">
      <c r="A334" s="11" t="s">
        <v>754</v>
      </c>
      <c r="B334" s="11">
        <v>5</v>
      </c>
      <c r="C334" s="11" t="s">
        <v>93</v>
      </c>
      <c r="D334" s="11" t="s">
        <v>755</v>
      </c>
      <c r="E334" s="11">
        <v>760</v>
      </c>
      <c r="F334" s="11" t="s">
        <v>16</v>
      </c>
      <c r="G334" s="11" t="s">
        <v>17</v>
      </c>
      <c r="H334" s="11" t="s">
        <v>18</v>
      </c>
      <c r="I334" s="11" t="s">
        <v>756</v>
      </c>
      <c r="J334" s="11">
        <v>18827</v>
      </c>
      <c r="K334" s="11">
        <v>760</v>
      </c>
    </row>
    <row r="335" spans="1:11" s="11" customFormat="1">
      <c r="A335" s="11" t="s">
        <v>757</v>
      </c>
      <c r="B335" s="11">
        <v>5</v>
      </c>
      <c r="C335" s="11" t="s">
        <v>93</v>
      </c>
      <c r="D335" s="11" t="s">
        <v>758</v>
      </c>
      <c r="E335" s="11">
        <v>574</v>
      </c>
      <c r="F335" s="11" t="s">
        <v>16</v>
      </c>
      <c r="G335" s="11" t="s">
        <v>17</v>
      </c>
      <c r="H335" s="11" t="s">
        <v>18</v>
      </c>
      <c r="I335" s="11" t="s">
        <v>759</v>
      </c>
      <c r="J335" s="11">
        <v>6580</v>
      </c>
      <c r="K335" s="11">
        <v>574</v>
      </c>
    </row>
    <row r="336" spans="1:11">
      <c r="A336" t="s">
        <v>760</v>
      </c>
      <c r="B336">
        <v>5</v>
      </c>
      <c r="C336" t="s">
        <v>14</v>
      </c>
      <c r="D336" t="s">
        <v>761</v>
      </c>
      <c r="E336">
        <v>2855</v>
      </c>
      <c r="F336" t="s">
        <v>16</v>
      </c>
      <c r="G336" t="s">
        <v>17</v>
      </c>
      <c r="H336" t="s">
        <v>18</v>
      </c>
      <c r="I336" t="s">
        <v>762</v>
      </c>
      <c r="J336">
        <v>26853</v>
      </c>
      <c r="K336">
        <v>2854</v>
      </c>
    </row>
    <row r="337" spans="1:11">
      <c r="A337" t="s">
        <v>763</v>
      </c>
      <c r="B337">
        <v>5</v>
      </c>
      <c r="C337" t="s">
        <v>14</v>
      </c>
      <c r="D337" t="s">
        <v>764</v>
      </c>
      <c r="E337">
        <v>1804</v>
      </c>
      <c r="F337" t="s">
        <v>16</v>
      </c>
      <c r="G337" t="s">
        <v>17</v>
      </c>
      <c r="H337" t="s">
        <v>18</v>
      </c>
      <c r="I337" t="s">
        <v>765</v>
      </c>
      <c r="J337">
        <v>2691</v>
      </c>
      <c r="K337">
        <v>1804</v>
      </c>
    </row>
    <row r="338" spans="1:11">
      <c r="A338" t="s">
        <v>766</v>
      </c>
      <c r="B338">
        <v>5</v>
      </c>
      <c r="C338" t="s">
        <v>14</v>
      </c>
      <c r="D338" t="s">
        <v>767</v>
      </c>
      <c r="E338">
        <v>2925</v>
      </c>
      <c r="F338" t="s">
        <v>16</v>
      </c>
      <c r="G338" t="s">
        <v>17</v>
      </c>
      <c r="H338" t="s">
        <v>18</v>
      </c>
      <c r="I338" t="s">
        <v>768</v>
      </c>
      <c r="J338">
        <v>28815</v>
      </c>
      <c r="K338">
        <v>613</v>
      </c>
    </row>
    <row r="339" spans="1:11" s="10" customFormat="1">
      <c r="A339" s="10" t="s">
        <v>769</v>
      </c>
      <c r="B339" s="10">
        <v>5</v>
      </c>
      <c r="C339" s="10" t="s">
        <v>14</v>
      </c>
      <c r="D339" s="10" t="s">
        <v>770</v>
      </c>
      <c r="E339" s="10">
        <v>8794</v>
      </c>
      <c r="F339" s="10" t="s">
        <v>16</v>
      </c>
      <c r="G339" s="10" t="s">
        <v>17</v>
      </c>
      <c r="H339" s="10" t="s">
        <v>18</v>
      </c>
      <c r="I339" s="10" t="s">
        <v>771</v>
      </c>
      <c r="J339" s="10">
        <v>43167</v>
      </c>
      <c r="K339" s="10">
        <v>556</v>
      </c>
    </row>
    <row r="340" spans="1:11">
      <c r="A340" t="s">
        <v>772</v>
      </c>
      <c r="B340">
        <v>5</v>
      </c>
      <c r="C340" t="s">
        <v>14</v>
      </c>
      <c r="D340" t="s">
        <v>773</v>
      </c>
      <c r="E340">
        <v>2382</v>
      </c>
      <c r="F340" t="s">
        <v>16</v>
      </c>
      <c r="G340" t="s">
        <v>17</v>
      </c>
      <c r="H340" t="s">
        <v>18</v>
      </c>
      <c r="I340" t="s">
        <v>774</v>
      </c>
      <c r="J340">
        <v>153058</v>
      </c>
      <c r="K340">
        <v>1861</v>
      </c>
    </row>
    <row r="341" spans="1:11">
      <c r="A341" t="s">
        <v>775</v>
      </c>
      <c r="B341">
        <v>5</v>
      </c>
      <c r="C341" t="s">
        <v>14</v>
      </c>
      <c r="D341" t="s">
        <v>776</v>
      </c>
      <c r="E341">
        <v>469</v>
      </c>
      <c r="F341" t="s">
        <v>16</v>
      </c>
      <c r="G341" t="s">
        <v>17</v>
      </c>
      <c r="H341" t="s">
        <v>18</v>
      </c>
      <c r="I341" t="s">
        <v>777</v>
      </c>
      <c r="J341">
        <v>3925</v>
      </c>
      <c r="K341">
        <v>469</v>
      </c>
    </row>
    <row r="342" spans="1:11" s="10" customFormat="1">
      <c r="A342" s="10" t="s">
        <v>778</v>
      </c>
      <c r="B342" s="10">
        <v>5</v>
      </c>
      <c r="C342" s="10" t="s">
        <v>14</v>
      </c>
      <c r="D342" s="10" t="s">
        <v>779</v>
      </c>
      <c r="E342" s="10">
        <v>17298</v>
      </c>
      <c r="F342" s="10" t="s">
        <v>16</v>
      </c>
      <c r="G342" s="10" t="s">
        <v>17</v>
      </c>
      <c r="H342" s="10" t="s">
        <v>18</v>
      </c>
      <c r="I342" s="10" t="s">
        <v>780</v>
      </c>
      <c r="J342" s="10">
        <v>49822</v>
      </c>
      <c r="K342" s="10">
        <v>13588</v>
      </c>
    </row>
    <row r="343" spans="1:11">
      <c r="A343" t="s">
        <v>781</v>
      </c>
      <c r="B343">
        <v>5</v>
      </c>
      <c r="C343" t="s">
        <v>14</v>
      </c>
      <c r="D343" t="s">
        <v>782</v>
      </c>
      <c r="E343">
        <v>2392</v>
      </c>
      <c r="F343" t="s">
        <v>16</v>
      </c>
      <c r="G343" t="s">
        <v>17</v>
      </c>
      <c r="H343" t="s">
        <v>18</v>
      </c>
      <c r="I343" t="s">
        <v>783</v>
      </c>
      <c r="J343">
        <v>26805</v>
      </c>
      <c r="K343">
        <v>2297</v>
      </c>
    </row>
    <row r="344" spans="1:11" s="10" customFormat="1">
      <c r="A344" s="10" t="s">
        <v>784</v>
      </c>
      <c r="B344" s="10">
        <v>5</v>
      </c>
      <c r="C344" s="10" t="s">
        <v>14</v>
      </c>
      <c r="D344" s="10" t="s">
        <v>785</v>
      </c>
      <c r="E344" s="10">
        <v>3018</v>
      </c>
      <c r="F344" s="10" t="s">
        <v>16</v>
      </c>
      <c r="G344" s="10" t="s">
        <v>17</v>
      </c>
      <c r="H344" s="10" t="s">
        <v>18</v>
      </c>
      <c r="I344" s="10" t="s">
        <v>786</v>
      </c>
      <c r="J344" s="10">
        <v>50254</v>
      </c>
      <c r="K344" s="10">
        <v>2344</v>
      </c>
    </row>
    <row r="345" spans="1:11">
      <c r="A345" t="s">
        <v>787</v>
      </c>
      <c r="B345">
        <v>5</v>
      </c>
      <c r="C345" t="s">
        <v>14</v>
      </c>
      <c r="D345" t="s">
        <v>788</v>
      </c>
      <c r="E345">
        <v>735</v>
      </c>
      <c r="F345" t="s">
        <v>16</v>
      </c>
      <c r="G345" t="s">
        <v>17</v>
      </c>
      <c r="H345" t="s">
        <v>18</v>
      </c>
      <c r="I345" t="s">
        <v>789</v>
      </c>
      <c r="J345">
        <v>10733</v>
      </c>
      <c r="K345">
        <v>735</v>
      </c>
    </row>
    <row r="346" spans="1:11">
      <c r="A346" t="s">
        <v>790</v>
      </c>
      <c r="B346">
        <v>5</v>
      </c>
      <c r="C346" t="s">
        <v>14</v>
      </c>
      <c r="D346" t="s">
        <v>791</v>
      </c>
      <c r="E346">
        <v>2308</v>
      </c>
      <c r="F346" t="s">
        <v>16</v>
      </c>
      <c r="G346" t="s">
        <v>17</v>
      </c>
      <c r="H346" t="s">
        <v>18</v>
      </c>
      <c r="I346" t="s">
        <v>786</v>
      </c>
      <c r="J346">
        <v>3025</v>
      </c>
      <c r="K346">
        <v>2308</v>
      </c>
    </row>
    <row r="347" spans="1:11">
      <c r="A347" t="s">
        <v>792</v>
      </c>
      <c r="B347">
        <v>5</v>
      </c>
      <c r="C347" t="s">
        <v>14</v>
      </c>
      <c r="D347" t="s">
        <v>793</v>
      </c>
      <c r="E347">
        <v>304</v>
      </c>
      <c r="F347" t="s">
        <v>16</v>
      </c>
      <c r="G347" t="s">
        <v>17</v>
      </c>
      <c r="H347" t="s">
        <v>18</v>
      </c>
      <c r="I347" t="s">
        <v>794</v>
      </c>
      <c r="J347">
        <v>2067</v>
      </c>
      <c r="K347">
        <v>304</v>
      </c>
    </row>
    <row r="348" spans="1:11">
      <c r="A348" t="s">
        <v>795</v>
      </c>
      <c r="B348">
        <v>5</v>
      </c>
      <c r="C348" t="s">
        <v>14</v>
      </c>
      <c r="D348" t="s">
        <v>796</v>
      </c>
      <c r="E348">
        <v>629</v>
      </c>
      <c r="F348" t="s">
        <v>16</v>
      </c>
      <c r="G348" t="s">
        <v>17</v>
      </c>
      <c r="H348" t="s">
        <v>18</v>
      </c>
      <c r="I348" t="s">
        <v>797</v>
      </c>
      <c r="J348">
        <v>2556</v>
      </c>
      <c r="K348">
        <v>629</v>
      </c>
    </row>
    <row r="349" spans="1:11">
      <c r="A349" t="s">
        <v>798</v>
      </c>
      <c r="B349">
        <v>5</v>
      </c>
      <c r="C349" t="s">
        <v>14</v>
      </c>
      <c r="D349" t="s">
        <v>799</v>
      </c>
      <c r="E349">
        <v>2202</v>
      </c>
      <c r="F349" t="s">
        <v>16</v>
      </c>
      <c r="G349" t="s">
        <v>17</v>
      </c>
      <c r="H349" t="s">
        <v>18</v>
      </c>
      <c r="I349" t="s">
        <v>786</v>
      </c>
      <c r="J349">
        <v>50230</v>
      </c>
      <c r="K349">
        <v>1572</v>
      </c>
    </row>
    <row r="350" spans="1:11">
      <c r="A350" t="s">
        <v>800</v>
      </c>
      <c r="B350">
        <v>5</v>
      </c>
      <c r="C350" t="s">
        <v>14</v>
      </c>
      <c r="D350" t="s">
        <v>801</v>
      </c>
      <c r="E350">
        <v>621</v>
      </c>
      <c r="F350" t="s">
        <v>16</v>
      </c>
      <c r="G350" t="s">
        <v>17</v>
      </c>
      <c r="H350" t="s">
        <v>18</v>
      </c>
      <c r="I350" t="s">
        <v>802</v>
      </c>
      <c r="J350">
        <v>2571</v>
      </c>
      <c r="K350">
        <v>621</v>
      </c>
    </row>
    <row r="351" spans="1:11">
      <c r="A351" t="s">
        <v>803</v>
      </c>
      <c r="B351">
        <v>5</v>
      </c>
      <c r="C351" t="s">
        <v>14</v>
      </c>
      <c r="D351" t="s">
        <v>804</v>
      </c>
      <c r="E351">
        <v>1136</v>
      </c>
      <c r="F351" t="s">
        <v>16</v>
      </c>
      <c r="G351" t="s">
        <v>17</v>
      </c>
      <c r="H351" t="s">
        <v>18</v>
      </c>
      <c r="I351" t="s">
        <v>805</v>
      </c>
      <c r="J351">
        <v>24478</v>
      </c>
      <c r="K351">
        <v>1131</v>
      </c>
    </row>
    <row r="352" spans="1:11">
      <c r="A352" t="s">
        <v>806</v>
      </c>
      <c r="B352">
        <v>5</v>
      </c>
      <c r="C352" t="s">
        <v>14</v>
      </c>
      <c r="D352" t="s">
        <v>807</v>
      </c>
      <c r="E352">
        <v>887</v>
      </c>
      <c r="F352" t="s">
        <v>16</v>
      </c>
      <c r="G352" t="s">
        <v>17</v>
      </c>
      <c r="H352" t="s">
        <v>18</v>
      </c>
      <c r="I352" t="s">
        <v>808</v>
      </c>
      <c r="J352">
        <v>22358</v>
      </c>
      <c r="K352">
        <v>881</v>
      </c>
    </row>
    <row r="353" spans="1:11">
      <c r="A353" t="s">
        <v>809</v>
      </c>
      <c r="B353">
        <v>5</v>
      </c>
      <c r="C353" t="s">
        <v>14</v>
      </c>
      <c r="D353" t="s">
        <v>810</v>
      </c>
      <c r="E353">
        <v>934</v>
      </c>
      <c r="F353" t="s">
        <v>16</v>
      </c>
      <c r="G353" t="s">
        <v>17</v>
      </c>
      <c r="H353" t="s">
        <v>18</v>
      </c>
      <c r="I353" t="s">
        <v>811</v>
      </c>
      <c r="J353">
        <v>27460</v>
      </c>
      <c r="K353">
        <v>933</v>
      </c>
    </row>
    <row r="354" spans="1:11">
      <c r="A354" t="s">
        <v>812</v>
      </c>
      <c r="B354">
        <v>5</v>
      </c>
      <c r="C354" t="s">
        <v>14</v>
      </c>
      <c r="D354" t="s">
        <v>813</v>
      </c>
      <c r="E354">
        <v>660</v>
      </c>
      <c r="F354" t="s">
        <v>16</v>
      </c>
      <c r="G354" t="s">
        <v>17</v>
      </c>
      <c r="H354" t="s">
        <v>18</v>
      </c>
      <c r="I354" t="s">
        <v>811</v>
      </c>
      <c r="J354">
        <v>954</v>
      </c>
      <c r="K354">
        <v>660</v>
      </c>
    </row>
    <row r="355" spans="1:11">
      <c r="A355" t="s">
        <v>814</v>
      </c>
      <c r="B355">
        <v>5</v>
      </c>
      <c r="C355" t="s">
        <v>14</v>
      </c>
      <c r="D355" t="s">
        <v>815</v>
      </c>
      <c r="E355">
        <v>1469</v>
      </c>
      <c r="F355" t="s">
        <v>16</v>
      </c>
      <c r="G355" t="s">
        <v>17</v>
      </c>
      <c r="H355" t="s">
        <v>18</v>
      </c>
      <c r="I355" t="s">
        <v>816</v>
      </c>
      <c r="J355">
        <v>3125</v>
      </c>
      <c r="K355">
        <v>1469</v>
      </c>
    </row>
    <row r="356" spans="1:11">
      <c r="A356" t="s">
        <v>817</v>
      </c>
      <c r="B356">
        <v>5</v>
      </c>
      <c r="C356" t="s">
        <v>14</v>
      </c>
      <c r="D356" t="s">
        <v>818</v>
      </c>
      <c r="E356">
        <v>1060</v>
      </c>
      <c r="F356" t="s">
        <v>16</v>
      </c>
      <c r="G356" t="s">
        <v>17</v>
      </c>
      <c r="H356" t="s">
        <v>18</v>
      </c>
      <c r="I356" t="s">
        <v>811</v>
      </c>
      <c r="J356">
        <v>26357</v>
      </c>
      <c r="K356">
        <v>1059</v>
      </c>
    </row>
    <row r="357" spans="1:11">
      <c r="A357" t="s">
        <v>819</v>
      </c>
      <c r="B357">
        <v>5</v>
      </c>
      <c r="C357" t="s">
        <v>14</v>
      </c>
      <c r="D357" t="s">
        <v>820</v>
      </c>
      <c r="E357">
        <v>644</v>
      </c>
      <c r="F357" t="s">
        <v>16</v>
      </c>
      <c r="G357" t="s">
        <v>17</v>
      </c>
      <c r="H357" t="s">
        <v>18</v>
      </c>
      <c r="I357" t="s">
        <v>821</v>
      </c>
      <c r="J357">
        <v>3885</v>
      </c>
      <c r="K357">
        <v>644</v>
      </c>
    </row>
    <row r="358" spans="1:11">
      <c r="A358" t="s">
        <v>822</v>
      </c>
      <c r="B358">
        <v>5</v>
      </c>
      <c r="C358" t="s">
        <v>14</v>
      </c>
      <c r="D358" t="s">
        <v>823</v>
      </c>
      <c r="E358">
        <v>555</v>
      </c>
      <c r="F358" t="s">
        <v>16</v>
      </c>
      <c r="G358" t="s">
        <v>17</v>
      </c>
      <c r="H358" t="s">
        <v>18</v>
      </c>
      <c r="I358" t="s">
        <v>824</v>
      </c>
      <c r="J358">
        <v>3025</v>
      </c>
      <c r="K358">
        <v>555</v>
      </c>
    </row>
    <row r="359" spans="1:11">
      <c r="A359" t="s">
        <v>825</v>
      </c>
      <c r="B359">
        <v>5</v>
      </c>
      <c r="C359" t="s">
        <v>14</v>
      </c>
      <c r="D359" t="s">
        <v>826</v>
      </c>
      <c r="E359">
        <v>1051</v>
      </c>
      <c r="F359" t="s">
        <v>16</v>
      </c>
      <c r="G359" t="s">
        <v>17</v>
      </c>
      <c r="H359" t="s">
        <v>18</v>
      </c>
      <c r="I359" t="s">
        <v>827</v>
      </c>
      <c r="J359">
        <v>23908</v>
      </c>
      <c r="K359">
        <v>1039</v>
      </c>
    </row>
    <row r="360" spans="1:11">
      <c r="A360" t="s">
        <v>828</v>
      </c>
      <c r="B360">
        <v>5</v>
      </c>
      <c r="C360" t="s">
        <v>14</v>
      </c>
      <c r="D360" t="s">
        <v>829</v>
      </c>
      <c r="E360">
        <v>539</v>
      </c>
      <c r="F360" t="s">
        <v>16</v>
      </c>
      <c r="G360" t="s">
        <v>17</v>
      </c>
      <c r="H360" t="s">
        <v>18</v>
      </c>
      <c r="I360" t="s">
        <v>830</v>
      </c>
      <c r="J360">
        <v>3025</v>
      </c>
      <c r="K360">
        <v>539</v>
      </c>
    </row>
    <row r="361" spans="1:11">
      <c r="A361" t="s">
        <v>831</v>
      </c>
      <c r="B361">
        <v>5</v>
      </c>
      <c r="C361" t="s">
        <v>14</v>
      </c>
      <c r="D361" t="s">
        <v>832</v>
      </c>
      <c r="E361">
        <v>1104</v>
      </c>
      <c r="F361" t="s">
        <v>16</v>
      </c>
      <c r="G361" t="s">
        <v>17</v>
      </c>
      <c r="H361" t="s">
        <v>18</v>
      </c>
      <c r="I361" t="s">
        <v>811</v>
      </c>
      <c r="J361">
        <v>26839</v>
      </c>
      <c r="K361">
        <v>1059</v>
      </c>
    </row>
    <row r="362" spans="1:11">
      <c r="A362" t="s">
        <v>833</v>
      </c>
      <c r="B362">
        <v>5</v>
      </c>
      <c r="C362" t="s">
        <v>14</v>
      </c>
      <c r="D362" t="s">
        <v>834</v>
      </c>
      <c r="E362">
        <v>479</v>
      </c>
      <c r="F362" t="s">
        <v>16</v>
      </c>
      <c r="G362" t="s">
        <v>17</v>
      </c>
      <c r="H362" t="s">
        <v>18</v>
      </c>
      <c r="I362" t="s">
        <v>835</v>
      </c>
      <c r="J362">
        <v>3886</v>
      </c>
      <c r="K362">
        <v>479</v>
      </c>
    </row>
    <row r="363" spans="1:11">
      <c r="A363" t="s">
        <v>836</v>
      </c>
      <c r="B363">
        <v>5</v>
      </c>
      <c r="C363" t="s">
        <v>14</v>
      </c>
      <c r="D363" t="s">
        <v>837</v>
      </c>
      <c r="E363">
        <v>499</v>
      </c>
      <c r="F363" t="s">
        <v>16</v>
      </c>
      <c r="G363" t="s">
        <v>17</v>
      </c>
      <c r="H363" t="s">
        <v>18</v>
      </c>
      <c r="I363" t="s">
        <v>838</v>
      </c>
      <c r="J363">
        <v>3025</v>
      </c>
      <c r="K363">
        <v>499</v>
      </c>
    </row>
    <row r="364" spans="1:11" s="11" customFormat="1">
      <c r="A364" s="11" t="s">
        <v>839</v>
      </c>
      <c r="B364" s="11">
        <v>5</v>
      </c>
      <c r="C364" s="11" t="s">
        <v>93</v>
      </c>
      <c r="D364" s="11" t="s">
        <v>840</v>
      </c>
      <c r="E364" s="11">
        <v>1598</v>
      </c>
      <c r="F364" s="11" t="s">
        <v>16</v>
      </c>
      <c r="G364" s="11" t="s">
        <v>841</v>
      </c>
      <c r="H364" s="11" t="s">
        <v>18</v>
      </c>
      <c r="I364" s="11" t="s">
        <v>842</v>
      </c>
      <c r="J364" s="11">
        <v>22086</v>
      </c>
      <c r="K364" s="11">
        <v>1597</v>
      </c>
    </row>
    <row r="365" spans="1:11" s="11" customFormat="1">
      <c r="A365" s="11" t="s">
        <v>839</v>
      </c>
      <c r="B365" s="11">
        <v>5</v>
      </c>
      <c r="C365" s="11" t="s">
        <v>93</v>
      </c>
      <c r="D365" s="11" t="s">
        <v>843</v>
      </c>
      <c r="E365" s="11">
        <v>0</v>
      </c>
      <c r="F365" s="11" t="s">
        <v>844</v>
      </c>
      <c r="G365" s="11" t="s">
        <v>845</v>
      </c>
      <c r="H365" s="11" t="s">
        <v>18</v>
      </c>
      <c r="I365" s="11" t="s">
        <v>842</v>
      </c>
      <c r="J365" s="11">
        <v>1116</v>
      </c>
      <c r="K365" s="11">
        <v>0</v>
      </c>
    </row>
    <row r="366" spans="1:11" s="11" customFormat="1">
      <c r="A366" s="11" t="s">
        <v>839</v>
      </c>
      <c r="B366" s="11">
        <v>5</v>
      </c>
      <c r="C366" s="11" t="s">
        <v>93</v>
      </c>
      <c r="D366" s="11" t="s">
        <v>846</v>
      </c>
      <c r="E366" s="11">
        <v>2133</v>
      </c>
      <c r="F366" s="11" t="s">
        <v>16</v>
      </c>
      <c r="G366" s="11" t="s">
        <v>841</v>
      </c>
      <c r="H366" s="11" t="s">
        <v>18</v>
      </c>
      <c r="I366" s="11" t="s">
        <v>842</v>
      </c>
      <c r="J366" s="11">
        <v>22087</v>
      </c>
      <c r="K366" s="11">
        <v>2133</v>
      </c>
    </row>
    <row r="367" spans="1:11" s="10" customFormat="1">
      <c r="A367" s="10" t="s">
        <v>847</v>
      </c>
      <c r="B367" s="10">
        <v>5</v>
      </c>
      <c r="C367" s="10" t="s">
        <v>14</v>
      </c>
      <c r="D367" s="10" t="s">
        <v>848</v>
      </c>
      <c r="E367" s="10">
        <v>10106</v>
      </c>
      <c r="F367" s="10" t="s">
        <v>16</v>
      </c>
      <c r="G367" s="10" t="s">
        <v>17</v>
      </c>
      <c r="H367" s="10" t="s">
        <v>18</v>
      </c>
      <c r="I367" s="10" t="s">
        <v>849</v>
      </c>
      <c r="J367" s="10">
        <v>27764</v>
      </c>
      <c r="K367" s="10">
        <v>9973</v>
      </c>
    </row>
    <row r="368" spans="1:11" s="10" customFormat="1">
      <c r="A368" s="10" t="s">
        <v>850</v>
      </c>
      <c r="B368" s="10">
        <v>5</v>
      </c>
      <c r="C368" s="10" t="s">
        <v>14</v>
      </c>
      <c r="D368" s="10" t="s">
        <v>851</v>
      </c>
      <c r="E368" s="10">
        <v>22025</v>
      </c>
      <c r="F368" s="10" t="s">
        <v>16</v>
      </c>
      <c r="G368" s="10" t="s">
        <v>17</v>
      </c>
      <c r="H368" s="10" t="s">
        <v>18</v>
      </c>
      <c r="I368" s="10" t="s">
        <v>852</v>
      </c>
      <c r="J368" s="10">
        <v>3838801</v>
      </c>
      <c r="K368" s="10">
        <v>8405</v>
      </c>
    </row>
    <row r="369" spans="1:11" s="10" customFormat="1">
      <c r="A369" s="10" t="s">
        <v>853</v>
      </c>
      <c r="B369" s="10">
        <v>5</v>
      </c>
      <c r="C369" s="10" t="s">
        <v>14</v>
      </c>
      <c r="D369" s="10" t="s">
        <v>854</v>
      </c>
      <c r="E369" s="10">
        <v>5148</v>
      </c>
      <c r="F369" s="10" t="s">
        <v>16</v>
      </c>
      <c r="G369" s="10" t="s">
        <v>17</v>
      </c>
      <c r="H369" s="10" t="s">
        <v>18</v>
      </c>
      <c r="I369" s="10" t="s">
        <v>855</v>
      </c>
      <c r="J369" s="10">
        <v>44121</v>
      </c>
      <c r="K369" s="10">
        <v>649</v>
      </c>
    </row>
    <row r="370" spans="1:11">
      <c r="A370" t="s">
        <v>856</v>
      </c>
      <c r="B370">
        <v>5</v>
      </c>
      <c r="C370" t="s">
        <v>14</v>
      </c>
      <c r="D370" t="s">
        <v>857</v>
      </c>
      <c r="E370">
        <v>830</v>
      </c>
      <c r="F370" t="s">
        <v>16</v>
      </c>
      <c r="G370" t="s">
        <v>17</v>
      </c>
      <c r="H370" t="s">
        <v>18</v>
      </c>
      <c r="I370" t="s">
        <v>858</v>
      </c>
      <c r="J370">
        <v>44493</v>
      </c>
      <c r="K370">
        <v>776</v>
      </c>
    </row>
    <row r="371" spans="1:11">
      <c r="A371" t="s">
        <v>859</v>
      </c>
      <c r="B371">
        <v>5</v>
      </c>
      <c r="C371" t="s">
        <v>14</v>
      </c>
      <c r="D371" t="s">
        <v>860</v>
      </c>
      <c r="E371">
        <v>2118</v>
      </c>
      <c r="F371" t="s">
        <v>16</v>
      </c>
      <c r="G371" t="s">
        <v>17</v>
      </c>
      <c r="H371" t="s">
        <v>18</v>
      </c>
      <c r="I371" t="s">
        <v>861</v>
      </c>
      <c r="J371">
        <v>308041</v>
      </c>
      <c r="K371">
        <v>1373</v>
      </c>
    </row>
    <row r="372" spans="1:11">
      <c r="A372" t="s">
        <v>862</v>
      </c>
      <c r="B372">
        <v>5</v>
      </c>
      <c r="C372" t="s">
        <v>14</v>
      </c>
      <c r="D372" t="s">
        <v>863</v>
      </c>
      <c r="E372">
        <v>464</v>
      </c>
      <c r="F372" t="s">
        <v>16</v>
      </c>
      <c r="G372" t="s">
        <v>17</v>
      </c>
      <c r="H372" t="s">
        <v>18</v>
      </c>
      <c r="I372" t="s">
        <v>849</v>
      </c>
      <c r="J372">
        <v>27587</v>
      </c>
      <c r="K372">
        <v>458</v>
      </c>
    </row>
    <row r="373" spans="1:11" s="10" customFormat="1">
      <c r="A373" s="10" t="s">
        <v>864</v>
      </c>
      <c r="B373" s="10">
        <v>5</v>
      </c>
      <c r="C373" s="10" t="s">
        <v>14</v>
      </c>
      <c r="D373" s="10" t="s">
        <v>865</v>
      </c>
      <c r="E373" s="10">
        <v>17669</v>
      </c>
      <c r="F373" s="10" t="s">
        <v>16</v>
      </c>
      <c r="G373" s="10" t="s">
        <v>17</v>
      </c>
      <c r="H373" s="10" t="s">
        <v>18</v>
      </c>
      <c r="I373" s="10" t="s">
        <v>852</v>
      </c>
      <c r="J373" s="10">
        <v>3838801</v>
      </c>
      <c r="K373" s="10">
        <v>6095</v>
      </c>
    </row>
    <row r="374" spans="1:11" s="10" customFormat="1">
      <c r="A374" s="10" t="s">
        <v>866</v>
      </c>
      <c r="B374" s="10">
        <v>5</v>
      </c>
      <c r="C374" s="10" t="s">
        <v>14</v>
      </c>
      <c r="D374" s="10" t="s">
        <v>867</v>
      </c>
      <c r="E374" s="10">
        <v>3800</v>
      </c>
      <c r="F374" s="10" t="s">
        <v>16</v>
      </c>
      <c r="G374" s="10" t="s">
        <v>17</v>
      </c>
      <c r="H374" s="10" t="s">
        <v>18</v>
      </c>
      <c r="I374" s="10" t="s">
        <v>868</v>
      </c>
      <c r="J374" s="10">
        <v>490486</v>
      </c>
      <c r="K374" s="10">
        <v>940</v>
      </c>
    </row>
    <row r="375" spans="1:11">
      <c r="A375" t="s">
        <v>869</v>
      </c>
      <c r="B375">
        <v>5</v>
      </c>
      <c r="C375" t="s">
        <v>14</v>
      </c>
      <c r="D375" t="s">
        <v>870</v>
      </c>
      <c r="E375">
        <v>898</v>
      </c>
      <c r="F375" t="s">
        <v>16</v>
      </c>
      <c r="G375" t="s">
        <v>17</v>
      </c>
      <c r="H375" t="s">
        <v>18</v>
      </c>
      <c r="I375" t="s">
        <v>858</v>
      </c>
      <c r="J375">
        <v>44493</v>
      </c>
      <c r="K375">
        <v>837</v>
      </c>
    </row>
    <row r="376" spans="1:11">
      <c r="A376" t="s">
        <v>871</v>
      </c>
      <c r="B376">
        <v>5</v>
      </c>
      <c r="C376" t="s">
        <v>14</v>
      </c>
      <c r="D376" t="s">
        <v>872</v>
      </c>
      <c r="E376">
        <v>2413</v>
      </c>
      <c r="F376" t="s">
        <v>16</v>
      </c>
      <c r="G376" t="s">
        <v>17</v>
      </c>
      <c r="H376" t="s">
        <v>18</v>
      </c>
      <c r="I376" t="s">
        <v>861</v>
      </c>
      <c r="J376">
        <v>308041</v>
      </c>
      <c r="K376">
        <v>1467</v>
      </c>
    </row>
    <row r="377" spans="1:11" s="11" customFormat="1">
      <c r="A377" s="11" t="s">
        <v>873</v>
      </c>
      <c r="B377" s="11">
        <v>1</v>
      </c>
      <c r="C377" s="11" t="s">
        <v>93</v>
      </c>
      <c r="D377" s="11" t="s">
        <v>874</v>
      </c>
      <c r="E377" s="11">
        <v>6426</v>
      </c>
      <c r="F377" s="11" t="s">
        <v>16</v>
      </c>
      <c r="G377" s="11" t="s">
        <v>841</v>
      </c>
      <c r="H377" s="11" t="s">
        <v>18</v>
      </c>
      <c r="I377" s="11" t="s">
        <v>875</v>
      </c>
      <c r="J377" s="11">
        <v>44255</v>
      </c>
      <c r="K377" s="11">
        <v>5868</v>
      </c>
    </row>
    <row r="378" spans="1:11" s="11" customFormat="1">
      <c r="A378" s="11" t="s">
        <v>876</v>
      </c>
      <c r="B378" s="11">
        <v>1</v>
      </c>
      <c r="C378" s="11" t="s">
        <v>93</v>
      </c>
      <c r="D378" s="11" t="s">
        <v>877</v>
      </c>
      <c r="E378" s="11">
        <v>1110</v>
      </c>
      <c r="F378" s="11" t="s">
        <v>456</v>
      </c>
      <c r="G378" s="11" t="s">
        <v>457</v>
      </c>
      <c r="H378" s="11" t="s">
        <v>18</v>
      </c>
      <c r="I378" s="11" t="s">
        <v>878</v>
      </c>
      <c r="J378" s="11">
        <v>5734</v>
      </c>
      <c r="K378" s="11">
        <v>1110</v>
      </c>
    </row>
    <row r="379" spans="1:11" s="11" customFormat="1">
      <c r="A379" s="11" t="s">
        <v>879</v>
      </c>
      <c r="B379" s="11">
        <v>1</v>
      </c>
      <c r="C379" s="11" t="s">
        <v>93</v>
      </c>
      <c r="D379" s="11" t="s">
        <v>880</v>
      </c>
      <c r="E379" s="11">
        <v>598</v>
      </c>
      <c r="F379" s="11" t="s">
        <v>456</v>
      </c>
      <c r="G379" s="11" t="s">
        <v>457</v>
      </c>
      <c r="H379" s="11" t="s">
        <v>18</v>
      </c>
      <c r="I379" s="11" t="s">
        <v>881</v>
      </c>
      <c r="J379" s="11">
        <v>5734</v>
      </c>
      <c r="K379" s="11">
        <v>598</v>
      </c>
    </row>
    <row r="380" spans="1:11" s="11" customFormat="1">
      <c r="A380" s="11" t="s">
        <v>882</v>
      </c>
      <c r="B380" s="11">
        <v>1</v>
      </c>
      <c r="C380" s="11" t="s">
        <v>93</v>
      </c>
      <c r="D380" s="11" t="s">
        <v>883</v>
      </c>
      <c r="E380" s="11">
        <v>800</v>
      </c>
      <c r="F380" s="11" t="s">
        <v>456</v>
      </c>
      <c r="G380" s="11" t="s">
        <v>457</v>
      </c>
      <c r="H380" s="11" t="s">
        <v>18</v>
      </c>
      <c r="I380" s="11" t="s">
        <v>884</v>
      </c>
      <c r="J380" s="11">
        <v>5734</v>
      </c>
      <c r="K380" s="11">
        <v>800</v>
      </c>
    </row>
    <row r="381" spans="1:11" s="11" customFormat="1">
      <c r="A381" s="11" t="s">
        <v>885</v>
      </c>
      <c r="B381" s="11">
        <v>1</v>
      </c>
      <c r="C381" s="11" t="s">
        <v>93</v>
      </c>
      <c r="D381" s="11" t="s">
        <v>886</v>
      </c>
      <c r="E381" s="11">
        <v>675</v>
      </c>
      <c r="F381" s="11" t="s">
        <v>456</v>
      </c>
      <c r="G381" s="11" t="s">
        <v>457</v>
      </c>
      <c r="H381" s="11" t="s">
        <v>18</v>
      </c>
      <c r="I381" s="11" t="s">
        <v>887</v>
      </c>
      <c r="J381" s="11">
        <v>5734</v>
      </c>
      <c r="K381" s="11">
        <v>675</v>
      </c>
    </row>
    <row r="382" spans="1:11" s="11" customFormat="1">
      <c r="A382" s="11" t="s">
        <v>888</v>
      </c>
      <c r="B382" s="11">
        <v>1</v>
      </c>
      <c r="C382" s="11" t="s">
        <v>93</v>
      </c>
      <c r="D382" s="11" t="s">
        <v>889</v>
      </c>
      <c r="E382" s="11">
        <v>2180</v>
      </c>
      <c r="F382" s="11" t="s">
        <v>16</v>
      </c>
      <c r="G382" s="11" t="s">
        <v>841</v>
      </c>
      <c r="H382" s="11" t="s">
        <v>18</v>
      </c>
      <c r="I382" s="11" t="s">
        <v>887</v>
      </c>
      <c r="J382" s="11">
        <v>26686</v>
      </c>
      <c r="K382" s="11">
        <v>2173</v>
      </c>
    </row>
    <row r="383" spans="1:11" s="11" customFormat="1">
      <c r="A383" s="11" t="s">
        <v>890</v>
      </c>
      <c r="B383" s="11">
        <v>1</v>
      </c>
      <c r="C383" s="11" t="s">
        <v>93</v>
      </c>
      <c r="D383" s="11" t="s">
        <v>891</v>
      </c>
      <c r="E383" s="11">
        <v>737</v>
      </c>
      <c r="F383" s="11" t="s">
        <v>456</v>
      </c>
      <c r="G383" s="11" t="s">
        <v>457</v>
      </c>
      <c r="H383" s="11" t="s">
        <v>18</v>
      </c>
      <c r="I383" s="11" t="s">
        <v>892</v>
      </c>
      <c r="J383" s="11">
        <v>5734</v>
      </c>
      <c r="K383" s="11">
        <v>737</v>
      </c>
    </row>
    <row r="384" spans="1:11" s="11" customFormat="1">
      <c r="A384" s="11" t="s">
        <v>893</v>
      </c>
      <c r="B384" s="11">
        <v>1</v>
      </c>
      <c r="C384" s="11" t="s">
        <v>93</v>
      </c>
      <c r="D384" s="11" t="s">
        <v>894</v>
      </c>
      <c r="E384" s="11">
        <v>1300</v>
      </c>
      <c r="F384" s="11" t="s">
        <v>16</v>
      </c>
      <c r="G384" s="11" t="s">
        <v>841</v>
      </c>
      <c r="H384" s="11" t="s">
        <v>18</v>
      </c>
      <c r="I384" s="11" t="s">
        <v>875</v>
      </c>
      <c r="J384" s="11">
        <v>43946</v>
      </c>
      <c r="K384" s="11">
        <v>1197</v>
      </c>
    </row>
    <row r="385" spans="1:11" s="11" customFormat="1">
      <c r="A385" s="11" t="s">
        <v>895</v>
      </c>
      <c r="B385" s="11">
        <v>1</v>
      </c>
      <c r="C385" s="11" t="s">
        <v>93</v>
      </c>
      <c r="D385" s="11" t="s">
        <v>896</v>
      </c>
      <c r="E385" s="11">
        <v>694</v>
      </c>
      <c r="F385" s="11" t="s">
        <v>456</v>
      </c>
      <c r="G385" s="11" t="s">
        <v>457</v>
      </c>
      <c r="H385" s="11" t="s">
        <v>18</v>
      </c>
      <c r="I385" s="11" t="s">
        <v>878</v>
      </c>
      <c r="J385" s="11">
        <v>5734</v>
      </c>
      <c r="K385" s="11">
        <v>694</v>
      </c>
    </row>
    <row r="386" spans="1:11" s="11" customFormat="1">
      <c r="A386" s="11" t="s">
        <v>897</v>
      </c>
      <c r="B386" s="11">
        <v>1</v>
      </c>
      <c r="C386" s="11" t="s">
        <v>93</v>
      </c>
      <c r="D386" s="11" t="s">
        <v>898</v>
      </c>
      <c r="E386" s="11">
        <v>592</v>
      </c>
      <c r="F386" s="11" t="s">
        <v>456</v>
      </c>
      <c r="G386" s="11" t="s">
        <v>457</v>
      </c>
      <c r="H386" s="11" t="s">
        <v>18</v>
      </c>
      <c r="I386" s="11" t="s">
        <v>881</v>
      </c>
      <c r="J386" s="11">
        <v>5734</v>
      </c>
      <c r="K386" s="11">
        <v>592</v>
      </c>
    </row>
    <row r="387" spans="1:11" s="11" customFormat="1">
      <c r="A387" s="11" t="s">
        <v>899</v>
      </c>
      <c r="B387" s="11">
        <v>1</v>
      </c>
      <c r="C387" s="11" t="s">
        <v>93</v>
      </c>
      <c r="D387" s="11" t="s">
        <v>900</v>
      </c>
      <c r="E387" s="11">
        <v>761</v>
      </c>
      <c r="F387" s="11" t="s">
        <v>456</v>
      </c>
      <c r="G387" s="11" t="s">
        <v>457</v>
      </c>
      <c r="H387" s="11" t="s">
        <v>18</v>
      </c>
      <c r="I387" s="11" t="s">
        <v>884</v>
      </c>
      <c r="J387" s="11">
        <v>5734</v>
      </c>
      <c r="K387" s="11">
        <v>761</v>
      </c>
    </row>
    <row r="388" spans="1:11" s="11" customFormat="1">
      <c r="A388" s="11" t="s">
        <v>901</v>
      </c>
      <c r="B388" s="11">
        <v>1</v>
      </c>
      <c r="C388" s="11" t="s">
        <v>93</v>
      </c>
      <c r="D388" s="11" t="s">
        <v>902</v>
      </c>
      <c r="E388" s="11">
        <v>746</v>
      </c>
      <c r="F388" s="11" t="s">
        <v>456</v>
      </c>
      <c r="G388" s="11" t="s">
        <v>457</v>
      </c>
      <c r="H388" s="11" t="s">
        <v>18</v>
      </c>
      <c r="I388" s="11" t="s">
        <v>887</v>
      </c>
      <c r="J388" s="11">
        <v>5734</v>
      </c>
      <c r="K388" s="11">
        <v>746</v>
      </c>
    </row>
    <row r="389" spans="1:11" s="11" customFormat="1">
      <c r="A389" s="11" t="s">
        <v>903</v>
      </c>
      <c r="B389" s="11">
        <v>1</v>
      </c>
      <c r="C389" s="11" t="s">
        <v>93</v>
      </c>
      <c r="D389" s="11" t="s">
        <v>904</v>
      </c>
      <c r="E389" s="11">
        <v>707</v>
      </c>
      <c r="F389" s="11" t="s">
        <v>456</v>
      </c>
      <c r="G389" s="11" t="s">
        <v>457</v>
      </c>
      <c r="H389" s="11" t="s">
        <v>18</v>
      </c>
      <c r="I389" s="11" t="s">
        <v>887</v>
      </c>
      <c r="J389" s="11">
        <v>5734</v>
      </c>
      <c r="K389" s="11">
        <v>707</v>
      </c>
    </row>
    <row r="390" spans="1:11" s="11" customFormat="1">
      <c r="A390" s="11" t="s">
        <v>905</v>
      </c>
      <c r="B390" s="11">
        <v>1</v>
      </c>
      <c r="C390" s="11" t="s">
        <v>93</v>
      </c>
      <c r="D390" s="11" t="s">
        <v>906</v>
      </c>
      <c r="E390" s="11">
        <v>746</v>
      </c>
      <c r="F390" s="11" t="s">
        <v>456</v>
      </c>
      <c r="G390" s="11" t="s">
        <v>457</v>
      </c>
      <c r="H390" s="11" t="s">
        <v>18</v>
      </c>
      <c r="I390" s="11" t="s">
        <v>892</v>
      </c>
      <c r="J390" s="11">
        <v>5734</v>
      </c>
      <c r="K390" s="11">
        <v>746</v>
      </c>
    </row>
    <row r="391" spans="1:11" s="11" customFormat="1">
      <c r="A391" s="11" t="s">
        <v>907</v>
      </c>
      <c r="B391" s="11">
        <v>3</v>
      </c>
      <c r="C391" s="11" t="s">
        <v>93</v>
      </c>
      <c r="D391" s="11" t="s">
        <v>908</v>
      </c>
      <c r="E391" s="11">
        <v>1640</v>
      </c>
      <c r="F391" s="11" t="s">
        <v>16</v>
      </c>
      <c r="G391" s="11" t="s">
        <v>841</v>
      </c>
      <c r="H391" s="11" t="s">
        <v>18</v>
      </c>
      <c r="I391" s="11" t="s">
        <v>875</v>
      </c>
      <c r="J391" s="11">
        <v>44280</v>
      </c>
      <c r="K391" s="11">
        <v>1485</v>
      </c>
    </row>
    <row r="392" spans="1:11" s="10" customFormat="1">
      <c r="A392" s="10" t="s">
        <v>909</v>
      </c>
      <c r="B392" s="10">
        <v>5</v>
      </c>
      <c r="C392" s="10" t="s">
        <v>14</v>
      </c>
      <c r="D392" s="10" t="s">
        <v>910</v>
      </c>
      <c r="E392" s="10">
        <v>5372</v>
      </c>
      <c r="F392" s="10" t="s">
        <v>16</v>
      </c>
      <c r="G392" s="10" t="s">
        <v>17</v>
      </c>
      <c r="H392" s="10" t="s">
        <v>18</v>
      </c>
      <c r="I392" s="10" t="s">
        <v>911</v>
      </c>
      <c r="J392" s="10">
        <v>32315</v>
      </c>
      <c r="K392" s="10">
        <v>712</v>
      </c>
    </row>
    <row r="393" spans="1:11" s="11" customFormat="1">
      <c r="A393" s="11" t="s">
        <v>912</v>
      </c>
      <c r="B393" s="11">
        <v>5</v>
      </c>
      <c r="C393" s="11" t="s">
        <v>93</v>
      </c>
      <c r="D393" s="11" t="s">
        <v>913</v>
      </c>
      <c r="E393" s="11">
        <v>6082</v>
      </c>
      <c r="F393" s="11" t="s">
        <v>16</v>
      </c>
      <c r="G393" s="11" t="s">
        <v>914</v>
      </c>
      <c r="H393" s="11" t="s">
        <v>18</v>
      </c>
      <c r="I393" s="11" t="s">
        <v>915</v>
      </c>
      <c r="J393" s="11">
        <v>23773</v>
      </c>
      <c r="K393" s="11">
        <v>6030</v>
      </c>
    </row>
    <row r="394" spans="1:11" s="11" customFormat="1">
      <c r="A394" s="11" t="s">
        <v>916</v>
      </c>
      <c r="B394" s="11">
        <v>5</v>
      </c>
      <c r="C394" s="11" t="s">
        <v>93</v>
      </c>
      <c r="D394" s="11" t="s">
        <v>917</v>
      </c>
      <c r="E394" s="11">
        <v>812</v>
      </c>
      <c r="F394" s="11" t="s">
        <v>16</v>
      </c>
      <c r="G394" s="11" t="s">
        <v>914</v>
      </c>
      <c r="H394" s="11" t="s">
        <v>18</v>
      </c>
      <c r="I394" s="11" t="s">
        <v>918</v>
      </c>
      <c r="J394" s="11">
        <v>23756</v>
      </c>
      <c r="K394" s="11">
        <v>759</v>
      </c>
    </row>
    <row r="395" spans="1:11">
      <c r="A395" t="s">
        <v>919</v>
      </c>
      <c r="B395">
        <v>5</v>
      </c>
      <c r="C395" t="s">
        <v>14</v>
      </c>
      <c r="D395" t="s">
        <v>920</v>
      </c>
      <c r="E395">
        <v>1923</v>
      </c>
      <c r="F395" t="s">
        <v>16</v>
      </c>
      <c r="G395" t="s">
        <v>17</v>
      </c>
      <c r="H395" t="s">
        <v>18</v>
      </c>
      <c r="I395" t="s">
        <v>921</v>
      </c>
      <c r="J395">
        <v>28584</v>
      </c>
      <c r="K395">
        <v>1882</v>
      </c>
    </row>
    <row r="396" spans="1:11" s="11" customFormat="1">
      <c r="A396" s="11" t="s">
        <v>922</v>
      </c>
      <c r="B396" s="11">
        <v>5</v>
      </c>
      <c r="C396" s="11" t="s">
        <v>93</v>
      </c>
      <c r="D396" s="11" t="s">
        <v>923</v>
      </c>
      <c r="E396" s="11">
        <v>609</v>
      </c>
      <c r="F396" s="11" t="s">
        <v>924</v>
      </c>
      <c r="G396" s="11" t="s">
        <v>925</v>
      </c>
      <c r="H396" s="11" t="s">
        <v>18</v>
      </c>
      <c r="I396" s="11" t="s">
        <v>926</v>
      </c>
      <c r="J396" s="11">
        <v>1267</v>
      </c>
      <c r="K396" s="11">
        <v>291</v>
      </c>
    </row>
    <row r="397" spans="1:11" s="11" customFormat="1">
      <c r="A397" s="11" t="s">
        <v>927</v>
      </c>
      <c r="B397" s="11">
        <v>5</v>
      </c>
      <c r="C397" s="11" t="s">
        <v>93</v>
      </c>
      <c r="D397" s="11" t="s">
        <v>928</v>
      </c>
      <c r="E397" s="11">
        <v>184</v>
      </c>
      <c r="F397" s="11" t="s">
        <v>924</v>
      </c>
      <c r="G397" s="11" t="s">
        <v>925</v>
      </c>
      <c r="H397" s="11" t="s">
        <v>18</v>
      </c>
      <c r="I397" s="11" t="s">
        <v>929</v>
      </c>
      <c r="J397" s="11">
        <v>1045</v>
      </c>
      <c r="K397" s="11">
        <v>134</v>
      </c>
    </row>
    <row r="398" spans="1:11" s="11" customFormat="1">
      <c r="A398" s="11" t="s">
        <v>930</v>
      </c>
      <c r="B398" s="11">
        <v>5</v>
      </c>
      <c r="C398" s="11" t="s">
        <v>93</v>
      </c>
      <c r="D398" s="11" t="s">
        <v>931</v>
      </c>
      <c r="E398" s="11">
        <v>193</v>
      </c>
      <c r="F398" s="11" t="s">
        <v>924</v>
      </c>
      <c r="G398" s="11" t="s">
        <v>925</v>
      </c>
      <c r="H398" s="11" t="s">
        <v>18</v>
      </c>
      <c r="I398" s="11" t="s">
        <v>932</v>
      </c>
      <c r="J398" s="11">
        <v>891</v>
      </c>
      <c r="K398" s="11">
        <v>142</v>
      </c>
    </row>
    <row r="399" spans="1:11" s="11" customFormat="1">
      <c r="A399" s="11" t="s">
        <v>933</v>
      </c>
      <c r="B399" s="11">
        <v>5</v>
      </c>
      <c r="C399" s="11" t="s">
        <v>93</v>
      </c>
      <c r="D399" s="11" t="s">
        <v>934</v>
      </c>
      <c r="E399" s="11">
        <v>215</v>
      </c>
      <c r="F399" s="11" t="s">
        <v>924</v>
      </c>
      <c r="G399" s="11" t="s">
        <v>925</v>
      </c>
      <c r="H399" s="11" t="s">
        <v>18</v>
      </c>
      <c r="I399" s="11" t="s">
        <v>935</v>
      </c>
      <c r="J399" s="11">
        <v>728</v>
      </c>
      <c r="K399" s="11">
        <v>68</v>
      </c>
    </row>
    <row r="400" spans="1:11" s="11" customFormat="1">
      <c r="A400" s="11" t="s">
        <v>936</v>
      </c>
      <c r="B400" s="11">
        <v>5</v>
      </c>
      <c r="C400" s="11" t="s">
        <v>93</v>
      </c>
      <c r="D400" s="11" t="s">
        <v>937</v>
      </c>
      <c r="E400" s="11">
        <v>49739</v>
      </c>
      <c r="F400" s="11" t="s">
        <v>456</v>
      </c>
      <c r="G400" s="11" t="s">
        <v>457</v>
      </c>
      <c r="H400" s="11" t="s">
        <v>18</v>
      </c>
      <c r="I400" s="11" t="s">
        <v>938</v>
      </c>
      <c r="J400" s="11">
        <v>5867</v>
      </c>
      <c r="K400" s="11">
        <v>49739</v>
      </c>
    </row>
    <row r="401" spans="1:11" s="10" customFormat="1">
      <c r="A401" s="10" t="s">
        <v>939</v>
      </c>
      <c r="B401" s="10">
        <v>5</v>
      </c>
      <c r="C401" s="10" t="s">
        <v>14</v>
      </c>
      <c r="D401" s="10" t="s">
        <v>940</v>
      </c>
      <c r="E401" s="10">
        <v>8290</v>
      </c>
      <c r="F401" s="10" t="s">
        <v>16</v>
      </c>
      <c r="G401" s="10" t="s">
        <v>17</v>
      </c>
      <c r="H401" s="10" t="s">
        <v>18</v>
      </c>
      <c r="I401" s="10" t="s">
        <v>941</v>
      </c>
      <c r="J401" s="10">
        <v>40773</v>
      </c>
      <c r="K401" s="10">
        <v>732</v>
      </c>
    </row>
    <row r="402" spans="1:11" s="10" customFormat="1">
      <c r="A402" s="10" t="s">
        <v>942</v>
      </c>
      <c r="B402" s="10">
        <v>5</v>
      </c>
      <c r="C402" s="10" t="s">
        <v>14</v>
      </c>
      <c r="D402" s="10" t="s">
        <v>943</v>
      </c>
      <c r="E402" s="10">
        <v>5306</v>
      </c>
      <c r="F402" s="10" t="s">
        <v>16</v>
      </c>
      <c r="G402" s="10" t="s">
        <v>17</v>
      </c>
      <c r="H402" s="10" t="s">
        <v>18</v>
      </c>
      <c r="I402" s="10" t="s">
        <v>944</v>
      </c>
      <c r="J402" s="10">
        <v>38570</v>
      </c>
      <c r="K402" s="10">
        <v>3458</v>
      </c>
    </row>
    <row r="403" spans="1:11" s="10" customFormat="1">
      <c r="A403" s="10" t="s">
        <v>945</v>
      </c>
      <c r="B403" s="10">
        <v>5</v>
      </c>
      <c r="C403" s="10" t="s">
        <v>14</v>
      </c>
      <c r="D403" s="10" t="s">
        <v>946</v>
      </c>
      <c r="E403" s="10">
        <v>5503</v>
      </c>
      <c r="F403" s="10" t="s">
        <v>16</v>
      </c>
      <c r="G403" s="10" t="s">
        <v>17</v>
      </c>
      <c r="H403" s="10" t="s">
        <v>18</v>
      </c>
      <c r="I403" s="10" t="s">
        <v>947</v>
      </c>
      <c r="J403" s="10">
        <v>38478</v>
      </c>
      <c r="K403" s="10">
        <v>2159</v>
      </c>
    </row>
    <row r="404" spans="1:11" s="10" customFormat="1">
      <c r="A404" s="10" t="s">
        <v>948</v>
      </c>
      <c r="B404" s="10">
        <v>5</v>
      </c>
      <c r="C404" s="10" t="s">
        <v>14</v>
      </c>
      <c r="D404" s="10" t="s">
        <v>949</v>
      </c>
      <c r="E404" s="10">
        <v>3476</v>
      </c>
      <c r="F404" s="10" t="s">
        <v>16</v>
      </c>
      <c r="G404" s="10" t="s">
        <v>17</v>
      </c>
      <c r="H404" s="10" t="s">
        <v>18</v>
      </c>
      <c r="I404" s="10" t="s">
        <v>950</v>
      </c>
      <c r="J404" s="10">
        <v>38643</v>
      </c>
      <c r="K404" s="10">
        <v>1838</v>
      </c>
    </row>
    <row r="405" spans="1:11" s="10" customFormat="1">
      <c r="A405" s="10" t="s">
        <v>951</v>
      </c>
      <c r="B405" s="10">
        <v>5</v>
      </c>
      <c r="C405" s="10" t="s">
        <v>14</v>
      </c>
      <c r="D405" s="10" t="s">
        <v>952</v>
      </c>
      <c r="E405" s="10">
        <v>5139</v>
      </c>
      <c r="F405" s="10" t="s">
        <v>16</v>
      </c>
      <c r="G405" s="10" t="s">
        <v>17</v>
      </c>
      <c r="H405" s="10" t="s">
        <v>18</v>
      </c>
      <c r="I405" s="10" t="s">
        <v>953</v>
      </c>
      <c r="J405" s="10">
        <v>22089</v>
      </c>
      <c r="K405" s="10">
        <v>433</v>
      </c>
    </row>
    <row r="406" spans="1:11">
      <c r="A406" t="s">
        <v>954</v>
      </c>
      <c r="B406">
        <v>5</v>
      </c>
      <c r="C406" t="s">
        <v>14</v>
      </c>
      <c r="D406" t="s">
        <v>955</v>
      </c>
      <c r="E406">
        <v>2004</v>
      </c>
      <c r="F406" t="s">
        <v>16</v>
      </c>
      <c r="G406" t="s">
        <v>17</v>
      </c>
      <c r="H406" t="s">
        <v>18</v>
      </c>
      <c r="I406" t="s">
        <v>956</v>
      </c>
      <c r="J406">
        <v>3069</v>
      </c>
      <c r="K406">
        <v>2004</v>
      </c>
    </row>
    <row r="407" spans="1:11" s="10" customFormat="1">
      <c r="A407" s="10" t="s">
        <v>957</v>
      </c>
      <c r="B407" s="10">
        <v>5</v>
      </c>
      <c r="C407" s="10" t="s">
        <v>14</v>
      </c>
      <c r="D407" s="10" t="s">
        <v>958</v>
      </c>
      <c r="E407" s="10">
        <v>3218</v>
      </c>
      <c r="F407" s="10" t="s">
        <v>16</v>
      </c>
      <c r="G407" s="10" t="s">
        <v>17</v>
      </c>
      <c r="H407" s="10" t="s">
        <v>18</v>
      </c>
      <c r="I407" s="10" t="s">
        <v>959</v>
      </c>
      <c r="J407" s="10">
        <v>21844</v>
      </c>
      <c r="K407" s="10">
        <v>2050</v>
      </c>
    </row>
    <row r="408" spans="1:11" s="11" customFormat="1">
      <c r="A408" s="11" t="s">
        <v>960</v>
      </c>
      <c r="B408" s="11">
        <v>5</v>
      </c>
      <c r="C408" s="11" t="s">
        <v>93</v>
      </c>
      <c r="D408" s="11" t="s">
        <v>961</v>
      </c>
      <c r="E408" s="11">
        <v>2702</v>
      </c>
      <c r="F408" s="11" t="s">
        <v>16</v>
      </c>
      <c r="G408" s="11" t="s">
        <v>914</v>
      </c>
      <c r="H408" s="11" t="s">
        <v>18</v>
      </c>
      <c r="I408" s="11" t="s">
        <v>962</v>
      </c>
      <c r="J408" s="11">
        <v>27857</v>
      </c>
      <c r="K408" s="11">
        <v>2700</v>
      </c>
    </row>
    <row r="409" spans="1:11" s="11" customFormat="1">
      <c r="A409" s="11" t="s">
        <v>963</v>
      </c>
      <c r="B409" s="11">
        <v>5</v>
      </c>
      <c r="C409" s="11" t="s">
        <v>93</v>
      </c>
      <c r="D409" s="11" t="s">
        <v>964</v>
      </c>
      <c r="E409" s="11">
        <v>1931</v>
      </c>
      <c r="F409" s="11" t="s">
        <v>16</v>
      </c>
      <c r="G409" s="11" t="s">
        <v>914</v>
      </c>
      <c r="H409" s="11" t="s">
        <v>18</v>
      </c>
      <c r="I409" s="11" t="s">
        <v>965</v>
      </c>
      <c r="J409" s="11">
        <v>27868</v>
      </c>
      <c r="K409" s="11">
        <v>1922</v>
      </c>
    </row>
    <row r="410" spans="1:11">
      <c r="A410" t="s">
        <v>966</v>
      </c>
      <c r="B410">
        <v>5</v>
      </c>
      <c r="C410" t="s">
        <v>14</v>
      </c>
      <c r="D410" t="s">
        <v>967</v>
      </c>
      <c r="E410">
        <v>1047</v>
      </c>
      <c r="F410" t="s">
        <v>16</v>
      </c>
      <c r="G410" t="s">
        <v>17</v>
      </c>
      <c r="H410" t="s">
        <v>18</v>
      </c>
      <c r="I410" t="s">
        <v>968</v>
      </c>
      <c r="J410">
        <v>30923</v>
      </c>
      <c r="K410">
        <v>1008</v>
      </c>
    </row>
    <row r="411" spans="1:11" s="10" customFormat="1">
      <c r="A411" s="10" t="s">
        <v>969</v>
      </c>
      <c r="B411" s="10">
        <v>5</v>
      </c>
      <c r="C411" s="10" t="s">
        <v>14</v>
      </c>
      <c r="D411" s="10" t="s">
        <v>970</v>
      </c>
      <c r="E411" s="10">
        <v>3385</v>
      </c>
      <c r="F411" s="10" t="s">
        <v>16</v>
      </c>
      <c r="G411" s="10" t="s">
        <v>17</v>
      </c>
      <c r="H411" s="10" t="s">
        <v>18</v>
      </c>
      <c r="I411" s="10" t="s">
        <v>971</v>
      </c>
      <c r="J411" s="10">
        <v>32877</v>
      </c>
      <c r="K411" s="10">
        <v>3279</v>
      </c>
    </row>
    <row r="412" spans="1:11" s="10" customFormat="1">
      <c r="A412" s="10" t="s">
        <v>972</v>
      </c>
      <c r="B412" s="10">
        <v>5</v>
      </c>
      <c r="C412" s="10" t="s">
        <v>14</v>
      </c>
      <c r="D412" s="10" t="s">
        <v>973</v>
      </c>
      <c r="E412" s="10">
        <v>17716</v>
      </c>
      <c r="F412" s="10" t="s">
        <v>16</v>
      </c>
      <c r="G412" s="10" t="s">
        <v>17</v>
      </c>
      <c r="H412" s="10" t="s">
        <v>18</v>
      </c>
      <c r="I412" s="10" t="s">
        <v>974</v>
      </c>
      <c r="J412" s="10">
        <v>34300</v>
      </c>
      <c r="K412" s="10">
        <v>17653</v>
      </c>
    </row>
    <row r="413" spans="1:11" s="11" customFormat="1">
      <c r="A413" s="11" t="s">
        <v>975</v>
      </c>
      <c r="B413" s="11">
        <v>5</v>
      </c>
      <c r="C413" s="11" t="s">
        <v>93</v>
      </c>
      <c r="D413" s="11" t="s">
        <v>976</v>
      </c>
      <c r="E413" s="11">
        <v>858</v>
      </c>
      <c r="F413" s="11" t="s">
        <v>16</v>
      </c>
      <c r="G413" s="11" t="s">
        <v>914</v>
      </c>
      <c r="H413" s="11" t="s">
        <v>18</v>
      </c>
      <c r="I413" s="11" t="s">
        <v>977</v>
      </c>
      <c r="J413" s="11">
        <v>27859</v>
      </c>
      <c r="K413" s="11">
        <v>851</v>
      </c>
    </row>
    <row r="414" spans="1:11">
      <c r="A414" t="s">
        <v>978</v>
      </c>
      <c r="B414">
        <v>1</v>
      </c>
      <c r="C414" t="s">
        <v>14</v>
      </c>
      <c r="D414" t="s">
        <v>979</v>
      </c>
      <c r="E414">
        <v>1622</v>
      </c>
      <c r="F414" t="s">
        <v>16</v>
      </c>
      <c r="G414" t="s">
        <v>17</v>
      </c>
      <c r="H414" t="s">
        <v>18</v>
      </c>
      <c r="I414" t="s">
        <v>980</v>
      </c>
      <c r="J414">
        <v>25053</v>
      </c>
      <c r="K414">
        <v>1620</v>
      </c>
    </row>
    <row r="415" spans="1:11">
      <c r="A415" t="s">
        <v>981</v>
      </c>
      <c r="B415">
        <v>1</v>
      </c>
      <c r="C415" t="s">
        <v>14</v>
      </c>
      <c r="D415" t="s">
        <v>982</v>
      </c>
      <c r="E415">
        <v>1667</v>
      </c>
      <c r="F415" t="s">
        <v>16</v>
      </c>
      <c r="G415" t="s">
        <v>17</v>
      </c>
      <c r="H415" t="s">
        <v>18</v>
      </c>
      <c r="I415" t="s">
        <v>983</v>
      </c>
      <c r="J415">
        <v>23689</v>
      </c>
      <c r="K415">
        <v>1665</v>
      </c>
    </row>
    <row r="416" spans="1:11" s="11" customFormat="1">
      <c r="A416" s="11" t="s">
        <v>984</v>
      </c>
      <c r="B416" s="11">
        <v>1</v>
      </c>
      <c r="C416" s="11" t="s">
        <v>93</v>
      </c>
      <c r="D416" s="11" t="s">
        <v>985</v>
      </c>
      <c r="E416" s="11">
        <v>2097</v>
      </c>
      <c r="F416" s="11" t="s">
        <v>16</v>
      </c>
      <c r="G416" s="11" t="s">
        <v>100</v>
      </c>
      <c r="H416" s="11" t="s">
        <v>18</v>
      </c>
      <c r="I416" s="11" t="s">
        <v>986</v>
      </c>
      <c r="J416" s="11">
        <v>20676</v>
      </c>
      <c r="K416" s="11">
        <v>1810</v>
      </c>
    </row>
    <row r="417" spans="1:11">
      <c r="A417" t="s">
        <v>987</v>
      </c>
      <c r="B417">
        <v>1</v>
      </c>
      <c r="C417" t="s">
        <v>14</v>
      </c>
      <c r="D417" t="s">
        <v>988</v>
      </c>
      <c r="E417">
        <v>2079</v>
      </c>
      <c r="F417" t="s">
        <v>16</v>
      </c>
      <c r="G417" t="s">
        <v>17</v>
      </c>
      <c r="H417" t="s">
        <v>18</v>
      </c>
      <c r="I417" t="s">
        <v>989</v>
      </c>
      <c r="J417">
        <v>24587</v>
      </c>
      <c r="K417">
        <v>2077</v>
      </c>
    </row>
    <row r="418" spans="1:11">
      <c r="A418" t="s">
        <v>990</v>
      </c>
      <c r="B418">
        <v>1</v>
      </c>
      <c r="C418" t="s">
        <v>14</v>
      </c>
      <c r="D418" t="s">
        <v>991</v>
      </c>
      <c r="E418">
        <v>2203</v>
      </c>
      <c r="F418" t="s">
        <v>16</v>
      </c>
      <c r="G418" t="s">
        <v>17</v>
      </c>
      <c r="H418" t="s">
        <v>18</v>
      </c>
      <c r="I418" t="s">
        <v>992</v>
      </c>
      <c r="J418">
        <v>24589</v>
      </c>
      <c r="K418">
        <v>1967</v>
      </c>
    </row>
    <row r="419" spans="1:11">
      <c r="A419" t="s">
        <v>993</v>
      </c>
      <c r="B419">
        <v>1</v>
      </c>
      <c r="C419" t="s">
        <v>14</v>
      </c>
      <c r="D419" t="s">
        <v>994</v>
      </c>
      <c r="E419">
        <v>2040</v>
      </c>
      <c r="F419" t="s">
        <v>16</v>
      </c>
      <c r="G419" t="s">
        <v>17</v>
      </c>
      <c r="H419" t="s">
        <v>18</v>
      </c>
      <c r="I419" t="s">
        <v>995</v>
      </c>
      <c r="J419">
        <v>24510</v>
      </c>
      <c r="K419">
        <v>2038</v>
      </c>
    </row>
    <row r="420" spans="1:11">
      <c r="A420" t="s">
        <v>996</v>
      </c>
      <c r="B420">
        <v>1</v>
      </c>
      <c r="C420" t="s">
        <v>14</v>
      </c>
      <c r="D420" t="s">
        <v>997</v>
      </c>
      <c r="E420">
        <v>2024</v>
      </c>
      <c r="F420" t="s">
        <v>16</v>
      </c>
      <c r="G420" t="s">
        <v>17</v>
      </c>
      <c r="H420" t="s">
        <v>18</v>
      </c>
      <c r="I420" t="s">
        <v>998</v>
      </c>
      <c r="J420">
        <v>23756</v>
      </c>
      <c r="K420">
        <v>692</v>
      </c>
    </row>
    <row r="421" spans="1:11">
      <c r="A421" t="s">
        <v>999</v>
      </c>
      <c r="B421">
        <v>1</v>
      </c>
      <c r="C421" t="s">
        <v>14</v>
      </c>
      <c r="D421" t="s">
        <v>1000</v>
      </c>
      <c r="E421">
        <v>1230</v>
      </c>
      <c r="F421" t="s">
        <v>16</v>
      </c>
      <c r="G421" t="s">
        <v>17</v>
      </c>
      <c r="H421" t="s">
        <v>18</v>
      </c>
      <c r="I421" t="s">
        <v>1001</v>
      </c>
      <c r="J421">
        <v>24814</v>
      </c>
      <c r="K421">
        <v>1226</v>
      </c>
    </row>
    <row r="422" spans="1:11">
      <c r="A422" t="s">
        <v>1002</v>
      </c>
      <c r="B422">
        <v>1</v>
      </c>
      <c r="C422" t="s">
        <v>14</v>
      </c>
      <c r="D422" t="s">
        <v>1003</v>
      </c>
      <c r="E422">
        <v>1437</v>
      </c>
      <c r="F422" t="s">
        <v>16</v>
      </c>
      <c r="G422" t="s">
        <v>17</v>
      </c>
      <c r="H422" t="s">
        <v>18</v>
      </c>
      <c r="I422" t="s">
        <v>1004</v>
      </c>
      <c r="J422">
        <v>23983</v>
      </c>
      <c r="K422">
        <v>1436</v>
      </c>
    </row>
    <row r="423" spans="1:11">
      <c r="A423" t="s">
        <v>1005</v>
      </c>
      <c r="B423">
        <v>1</v>
      </c>
      <c r="C423" t="s">
        <v>14</v>
      </c>
      <c r="D423" t="s">
        <v>1006</v>
      </c>
      <c r="E423">
        <v>1287</v>
      </c>
      <c r="F423" t="s">
        <v>16</v>
      </c>
      <c r="G423" t="s">
        <v>17</v>
      </c>
      <c r="H423" t="s">
        <v>18</v>
      </c>
      <c r="I423" t="s">
        <v>1007</v>
      </c>
      <c r="J423">
        <v>24055</v>
      </c>
      <c r="K423">
        <v>1120</v>
      </c>
    </row>
    <row r="424" spans="1:11">
      <c r="A424" t="s">
        <v>1008</v>
      </c>
      <c r="B424">
        <v>1</v>
      </c>
      <c r="C424" t="s">
        <v>14</v>
      </c>
      <c r="D424" t="s">
        <v>1009</v>
      </c>
      <c r="E424">
        <v>1354</v>
      </c>
      <c r="F424" t="s">
        <v>16</v>
      </c>
      <c r="G424" t="s">
        <v>17</v>
      </c>
      <c r="H424" t="s">
        <v>18</v>
      </c>
      <c r="I424" t="s">
        <v>1010</v>
      </c>
      <c r="J424">
        <v>23996</v>
      </c>
      <c r="K424">
        <v>1351</v>
      </c>
    </row>
    <row r="425" spans="1:11">
      <c r="A425" t="s">
        <v>1011</v>
      </c>
      <c r="B425">
        <v>1</v>
      </c>
      <c r="C425" t="s">
        <v>14</v>
      </c>
      <c r="D425" t="s">
        <v>1012</v>
      </c>
      <c r="E425">
        <v>1224</v>
      </c>
      <c r="F425" t="s">
        <v>16</v>
      </c>
      <c r="G425" t="s">
        <v>17</v>
      </c>
      <c r="H425" t="s">
        <v>18</v>
      </c>
      <c r="I425" t="s">
        <v>1013</v>
      </c>
      <c r="J425">
        <v>24496</v>
      </c>
      <c r="K425">
        <v>1220</v>
      </c>
    </row>
    <row r="426" spans="1:11">
      <c r="A426" t="s">
        <v>1014</v>
      </c>
      <c r="B426">
        <v>1</v>
      </c>
      <c r="C426" t="s">
        <v>14</v>
      </c>
      <c r="D426" t="s">
        <v>1015</v>
      </c>
      <c r="E426">
        <v>1470</v>
      </c>
      <c r="F426" t="s">
        <v>16</v>
      </c>
      <c r="G426" t="s">
        <v>17</v>
      </c>
      <c r="H426" t="s">
        <v>18</v>
      </c>
      <c r="I426" t="s">
        <v>1016</v>
      </c>
      <c r="J426">
        <v>24103</v>
      </c>
      <c r="K426">
        <v>1184</v>
      </c>
    </row>
    <row r="427" spans="1:11">
      <c r="A427" t="s">
        <v>1017</v>
      </c>
      <c r="B427">
        <v>1</v>
      </c>
      <c r="C427" t="s">
        <v>14</v>
      </c>
      <c r="D427" t="s">
        <v>1018</v>
      </c>
      <c r="E427">
        <v>1533</v>
      </c>
      <c r="F427" t="s">
        <v>16</v>
      </c>
      <c r="G427" t="s">
        <v>17</v>
      </c>
      <c r="H427" t="s">
        <v>18</v>
      </c>
      <c r="I427" t="s">
        <v>1019</v>
      </c>
      <c r="J427">
        <v>24411</v>
      </c>
      <c r="K427">
        <v>1531</v>
      </c>
    </row>
    <row r="428" spans="1:11">
      <c r="A428" t="s">
        <v>1020</v>
      </c>
      <c r="B428">
        <v>2</v>
      </c>
      <c r="C428" t="s">
        <v>14</v>
      </c>
      <c r="D428" t="s">
        <v>1021</v>
      </c>
      <c r="E428">
        <v>1304</v>
      </c>
      <c r="F428" t="s">
        <v>16</v>
      </c>
      <c r="G428" t="s">
        <v>17</v>
      </c>
      <c r="H428" t="s">
        <v>18</v>
      </c>
      <c r="I428" t="s">
        <v>1022</v>
      </c>
      <c r="J428">
        <v>25224</v>
      </c>
      <c r="K428">
        <v>1300</v>
      </c>
    </row>
    <row r="429" spans="1:11">
      <c r="A429" t="s">
        <v>1023</v>
      </c>
      <c r="B429">
        <v>2</v>
      </c>
      <c r="C429" t="s">
        <v>14</v>
      </c>
      <c r="D429" t="s">
        <v>1024</v>
      </c>
      <c r="E429">
        <v>997</v>
      </c>
      <c r="F429" t="s">
        <v>16</v>
      </c>
      <c r="G429" t="s">
        <v>17</v>
      </c>
      <c r="H429" t="s">
        <v>18</v>
      </c>
      <c r="I429" t="s">
        <v>1025</v>
      </c>
      <c r="J429">
        <v>24868</v>
      </c>
      <c r="K429">
        <v>839</v>
      </c>
    </row>
    <row r="430" spans="1:11">
      <c r="A430" t="s">
        <v>1026</v>
      </c>
      <c r="B430">
        <v>2</v>
      </c>
      <c r="C430" t="s">
        <v>14</v>
      </c>
      <c r="D430" t="s">
        <v>1027</v>
      </c>
      <c r="E430">
        <v>1146</v>
      </c>
      <c r="F430" t="s">
        <v>16</v>
      </c>
      <c r="G430" t="s">
        <v>17</v>
      </c>
      <c r="H430" t="s">
        <v>18</v>
      </c>
      <c r="I430" t="s">
        <v>1028</v>
      </c>
      <c r="J430">
        <v>26123</v>
      </c>
      <c r="K430">
        <v>1142</v>
      </c>
    </row>
    <row r="431" spans="1:11">
      <c r="A431" t="s">
        <v>1029</v>
      </c>
      <c r="B431">
        <v>2</v>
      </c>
      <c r="C431" t="s">
        <v>14</v>
      </c>
      <c r="D431" t="s">
        <v>1030</v>
      </c>
      <c r="E431">
        <v>1946</v>
      </c>
      <c r="F431" t="s">
        <v>16</v>
      </c>
      <c r="G431" t="s">
        <v>17</v>
      </c>
      <c r="H431" t="s">
        <v>18</v>
      </c>
      <c r="I431" t="s">
        <v>1031</v>
      </c>
      <c r="J431">
        <v>30698</v>
      </c>
      <c r="K431">
        <v>499</v>
      </c>
    </row>
    <row r="432" spans="1:11">
      <c r="A432" t="s">
        <v>1032</v>
      </c>
      <c r="B432">
        <v>2</v>
      </c>
      <c r="C432" t="s">
        <v>14</v>
      </c>
      <c r="D432" t="s">
        <v>1033</v>
      </c>
      <c r="E432">
        <v>1775</v>
      </c>
      <c r="F432" t="s">
        <v>16</v>
      </c>
      <c r="G432" t="s">
        <v>17</v>
      </c>
      <c r="H432" t="s">
        <v>18</v>
      </c>
      <c r="I432" t="s">
        <v>1031</v>
      </c>
      <c r="J432">
        <v>30698</v>
      </c>
      <c r="K432">
        <v>486</v>
      </c>
    </row>
    <row r="433" spans="1:11">
      <c r="A433" t="s">
        <v>1034</v>
      </c>
      <c r="B433">
        <v>5</v>
      </c>
      <c r="C433" t="s">
        <v>14</v>
      </c>
      <c r="D433" t="s">
        <v>1035</v>
      </c>
      <c r="E433">
        <v>1457</v>
      </c>
      <c r="F433" t="s">
        <v>16</v>
      </c>
      <c r="G433" t="s">
        <v>17</v>
      </c>
      <c r="H433" t="s">
        <v>18</v>
      </c>
      <c r="I433" t="s">
        <v>1036</v>
      </c>
      <c r="J433">
        <v>2636</v>
      </c>
      <c r="K433">
        <v>1457</v>
      </c>
    </row>
    <row r="434" spans="1:11" s="10" customFormat="1">
      <c r="A434" s="10" t="s">
        <v>1037</v>
      </c>
      <c r="B434" s="10">
        <v>5</v>
      </c>
      <c r="C434" s="10" t="s">
        <v>14</v>
      </c>
      <c r="D434" s="10" t="s">
        <v>1038</v>
      </c>
      <c r="E434" s="10">
        <v>3351</v>
      </c>
      <c r="F434" s="10" t="s">
        <v>16</v>
      </c>
      <c r="G434" s="10" t="s">
        <v>17</v>
      </c>
      <c r="H434" s="10" t="s">
        <v>18</v>
      </c>
      <c r="I434" s="10" t="s">
        <v>1039</v>
      </c>
      <c r="J434" s="10">
        <v>23258</v>
      </c>
      <c r="K434" s="10">
        <v>1030</v>
      </c>
    </row>
    <row r="435" spans="1:11">
      <c r="A435" t="s">
        <v>1040</v>
      </c>
      <c r="B435">
        <v>5</v>
      </c>
      <c r="C435" t="s">
        <v>14</v>
      </c>
      <c r="D435" t="s">
        <v>1041</v>
      </c>
      <c r="E435">
        <v>2216</v>
      </c>
      <c r="F435" t="s">
        <v>16</v>
      </c>
      <c r="G435" t="s">
        <v>17</v>
      </c>
      <c r="H435" t="s">
        <v>18</v>
      </c>
      <c r="I435" t="s">
        <v>1042</v>
      </c>
      <c r="J435">
        <v>24566</v>
      </c>
      <c r="K435">
        <v>838</v>
      </c>
    </row>
    <row r="436" spans="1:11">
      <c r="A436" t="s">
        <v>1043</v>
      </c>
      <c r="B436">
        <v>5</v>
      </c>
      <c r="C436" t="s">
        <v>14</v>
      </c>
      <c r="D436" t="s">
        <v>1044</v>
      </c>
      <c r="E436">
        <v>1207</v>
      </c>
      <c r="F436" t="s">
        <v>16</v>
      </c>
      <c r="G436" t="s">
        <v>17</v>
      </c>
      <c r="H436" t="s">
        <v>18</v>
      </c>
      <c r="I436" t="s">
        <v>1045</v>
      </c>
      <c r="J436">
        <v>23841</v>
      </c>
      <c r="K436">
        <v>1206</v>
      </c>
    </row>
    <row r="437" spans="1:11">
      <c r="A437" t="s">
        <v>1046</v>
      </c>
      <c r="B437">
        <v>5</v>
      </c>
      <c r="C437" t="s">
        <v>14</v>
      </c>
      <c r="D437" t="s">
        <v>1047</v>
      </c>
      <c r="E437">
        <v>1322</v>
      </c>
      <c r="F437" t="s">
        <v>16</v>
      </c>
      <c r="G437" t="s">
        <v>17</v>
      </c>
      <c r="H437" t="s">
        <v>18</v>
      </c>
      <c r="I437" t="s">
        <v>1048</v>
      </c>
      <c r="J437">
        <v>36544</v>
      </c>
      <c r="K437">
        <v>1217</v>
      </c>
    </row>
    <row r="438" spans="1:11">
      <c r="A438" t="s">
        <v>1049</v>
      </c>
      <c r="B438">
        <v>5</v>
      </c>
      <c r="C438" t="s">
        <v>14</v>
      </c>
      <c r="D438" t="s">
        <v>1050</v>
      </c>
      <c r="E438">
        <v>1898</v>
      </c>
      <c r="F438" t="s">
        <v>16</v>
      </c>
      <c r="G438" t="s">
        <v>17</v>
      </c>
      <c r="H438" t="s">
        <v>18</v>
      </c>
      <c r="I438" t="s">
        <v>1051</v>
      </c>
      <c r="J438">
        <v>24129</v>
      </c>
      <c r="K438">
        <v>684</v>
      </c>
    </row>
    <row r="439" spans="1:11">
      <c r="A439" t="s">
        <v>1052</v>
      </c>
      <c r="B439">
        <v>5</v>
      </c>
      <c r="C439" t="s">
        <v>14</v>
      </c>
      <c r="D439" t="s">
        <v>1053</v>
      </c>
      <c r="E439">
        <v>1129</v>
      </c>
      <c r="F439" t="s">
        <v>16</v>
      </c>
      <c r="G439" t="s">
        <v>17</v>
      </c>
      <c r="H439" t="s">
        <v>18</v>
      </c>
      <c r="I439" t="s">
        <v>1054</v>
      </c>
      <c r="J439">
        <v>2638</v>
      </c>
      <c r="K439">
        <v>1129</v>
      </c>
    </row>
    <row r="440" spans="1:11">
      <c r="A440" t="s">
        <v>1055</v>
      </c>
      <c r="B440">
        <v>5</v>
      </c>
      <c r="C440" t="s">
        <v>14</v>
      </c>
      <c r="D440" t="s">
        <v>1056</v>
      </c>
      <c r="E440">
        <v>2279</v>
      </c>
      <c r="F440" t="s">
        <v>16</v>
      </c>
      <c r="G440" t="s">
        <v>17</v>
      </c>
      <c r="H440" t="s">
        <v>18</v>
      </c>
      <c r="I440" t="s">
        <v>1057</v>
      </c>
      <c r="J440">
        <v>24547</v>
      </c>
      <c r="K440">
        <v>688</v>
      </c>
    </row>
    <row r="441" spans="1:11">
      <c r="A441" t="s">
        <v>1058</v>
      </c>
      <c r="B441">
        <v>5</v>
      </c>
      <c r="C441" t="s">
        <v>14</v>
      </c>
      <c r="D441" t="s">
        <v>1059</v>
      </c>
      <c r="E441">
        <v>2183</v>
      </c>
      <c r="F441" t="s">
        <v>16</v>
      </c>
      <c r="G441" t="s">
        <v>17</v>
      </c>
      <c r="H441" t="s">
        <v>18</v>
      </c>
      <c r="I441" t="s">
        <v>1060</v>
      </c>
      <c r="J441">
        <v>24355</v>
      </c>
      <c r="K441">
        <v>1355</v>
      </c>
    </row>
    <row r="442" spans="1:11">
      <c r="A442" t="s">
        <v>1061</v>
      </c>
      <c r="B442">
        <v>5</v>
      </c>
      <c r="C442" t="s">
        <v>14</v>
      </c>
      <c r="D442" t="s">
        <v>1062</v>
      </c>
      <c r="E442">
        <v>965</v>
      </c>
      <c r="F442" t="s">
        <v>16</v>
      </c>
      <c r="G442" t="s">
        <v>17</v>
      </c>
      <c r="H442" t="s">
        <v>18</v>
      </c>
      <c r="I442" t="s">
        <v>1054</v>
      </c>
      <c r="J442">
        <v>2509</v>
      </c>
      <c r="K442">
        <v>965</v>
      </c>
    </row>
    <row r="443" spans="1:11">
      <c r="A443" t="s">
        <v>1063</v>
      </c>
      <c r="B443">
        <v>5</v>
      </c>
      <c r="C443" t="s">
        <v>14</v>
      </c>
      <c r="D443" t="s">
        <v>1064</v>
      </c>
      <c r="E443">
        <v>2391</v>
      </c>
      <c r="F443" t="s">
        <v>16</v>
      </c>
      <c r="G443" t="s">
        <v>17</v>
      </c>
      <c r="H443" t="s">
        <v>18</v>
      </c>
      <c r="I443" t="s">
        <v>1065</v>
      </c>
      <c r="J443">
        <v>2630</v>
      </c>
      <c r="K443">
        <v>2391</v>
      </c>
    </row>
    <row r="444" spans="1:11">
      <c r="A444" t="s">
        <v>1066</v>
      </c>
      <c r="B444">
        <v>5</v>
      </c>
      <c r="C444" t="s">
        <v>14</v>
      </c>
      <c r="D444" t="s">
        <v>1067</v>
      </c>
      <c r="E444">
        <v>2016</v>
      </c>
      <c r="F444" t="s">
        <v>16</v>
      </c>
      <c r="G444" t="s">
        <v>17</v>
      </c>
      <c r="H444" t="s">
        <v>18</v>
      </c>
      <c r="I444" t="s">
        <v>1068</v>
      </c>
      <c r="J444">
        <v>21319</v>
      </c>
      <c r="K444">
        <v>806</v>
      </c>
    </row>
    <row r="445" spans="1:11">
      <c r="A445" t="s">
        <v>1069</v>
      </c>
      <c r="B445">
        <v>5</v>
      </c>
      <c r="C445" t="s">
        <v>14</v>
      </c>
      <c r="D445" t="s">
        <v>1070</v>
      </c>
      <c r="E445">
        <v>773</v>
      </c>
      <c r="F445" t="s">
        <v>16</v>
      </c>
      <c r="G445" t="s">
        <v>17</v>
      </c>
      <c r="H445" t="s">
        <v>18</v>
      </c>
      <c r="I445" t="s">
        <v>1071</v>
      </c>
      <c r="J445">
        <v>3638</v>
      </c>
      <c r="K445">
        <v>773</v>
      </c>
    </row>
    <row r="446" spans="1:11">
      <c r="A446" t="s">
        <v>1072</v>
      </c>
      <c r="B446">
        <v>5</v>
      </c>
      <c r="C446" t="s">
        <v>14</v>
      </c>
      <c r="D446" t="s">
        <v>1073</v>
      </c>
      <c r="E446">
        <v>695</v>
      </c>
      <c r="F446" t="s">
        <v>16</v>
      </c>
      <c r="G446" t="s">
        <v>17</v>
      </c>
      <c r="H446" t="s">
        <v>18</v>
      </c>
      <c r="I446" t="s">
        <v>1074</v>
      </c>
      <c r="J446">
        <v>2980</v>
      </c>
      <c r="K446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failed tests</vt:lpstr>
      <vt:lpstr>overtime tests</vt:lpstr>
      <vt:lpstr>alltests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2014-12-23T11:37:29Z</dcterms:created>
  <dcterms:modified xsi:type="dcterms:W3CDTF">2014-12-23T11:37:29Z</dcterms:modified>
</cp:coreProperties>
</file>