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diogo\myprojs\prog_linear\"/>
    </mc:Choice>
  </mc:AlternateContent>
  <xr:revisionPtr revIDLastSave="0" documentId="13_ncr:1_{F23ADE1B-5D74-41AF-ADEF-D4142CE26344}" xr6:coauthVersionLast="47" xr6:coauthVersionMax="47" xr10:uidLastSave="{00000000-0000-0000-0000-000000000000}"/>
  <bookViews>
    <workbookView xWindow="-120" yWindow="-120" windowWidth="29040" windowHeight="15720" xr2:uid="{EED5DB34-0711-4511-B674-24674A8513DE}"/>
  </bookViews>
  <sheets>
    <sheet name="Relatório de Sensibilidade" sheetId="6" r:id="rId1"/>
    <sheet name="Custos de transporte" sheetId="5" r:id="rId2"/>
    <sheet name="Transporte" sheetId="4" r:id="rId3"/>
    <sheet name="Solver" sheetId="2" r:id="rId4"/>
  </sheets>
  <definedNames>
    <definedName name="solver_adj" localSheetId="3" hidden="1">Solver!$C$24:$J$24</definedName>
    <definedName name="solver_cvg" localSheetId="3" hidden="1">0.0001</definedName>
    <definedName name="solver_drv" localSheetId="3" hidden="1">2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Solver!$K$3:$K$13</definedName>
    <definedName name="solver_lhs2" localSheetId="3" hidden="1">Solver!$K$3:$K$13</definedName>
    <definedName name="solver_lhs3" localSheetId="3" hidden="1">Solver!$K$3:$K$13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1</definedName>
    <definedName name="solver_nwt" localSheetId="3" hidden="1">1</definedName>
    <definedName name="solver_opt" localSheetId="3" hidden="1">Solver!$C$25</definedName>
    <definedName name="solver_pre" localSheetId="3" hidden="1">0.000001</definedName>
    <definedName name="solver_rbv" localSheetId="3" hidden="1">2</definedName>
    <definedName name="solver_rel1" localSheetId="3" hidden="1">1</definedName>
    <definedName name="solver_rel2" localSheetId="3" hidden="1">1</definedName>
    <definedName name="solver_rel3" localSheetId="3" hidden="1">1</definedName>
    <definedName name="solver_rhs1" localSheetId="3" hidden="1">Solver!$L$3:$L$13</definedName>
    <definedName name="solver_rhs2" localSheetId="3" hidden="1">Solver!$L$3:$L$13</definedName>
    <definedName name="solver_rhs3" localSheetId="3" hidden="1">Solver!$L$3:$L$13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7" i="4" l="1"/>
  <c r="L27" i="4"/>
  <c r="M27" i="4"/>
  <c r="K29" i="4"/>
  <c r="L29" i="4"/>
  <c r="M29" i="4"/>
  <c r="K31" i="4"/>
  <c r="L31" i="4"/>
  <c r="M31" i="4"/>
  <c r="H10" i="5"/>
  <c r="C7" i="5" s="1"/>
  <c r="H33" i="4"/>
  <c r="F33" i="4"/>
  <c r="D33" i="4"/>
  <c r="H9" i="4"/>
  <c r="F9" i="4"/>
  <c r="D9" i="4"/>
  <c r="I8" i="4"/>
  <c r="I6" i="4"/>
  <c r="I4" i="4"/>
  <c r="I32" i="4"/>
  <c r="I30" i="4"/>
  <c r="I28" i="4"/>
  <c r="G37" i="4"/>
  <c r="G36" i="4"/>
  <c r="C39" i="4"/>
  <c r="C36" i="4"/>
  <c r="C35" i="4"/>
  <c r="E35" i="4"/>
  <c r="G35" i="4"/>
  <c r="C24" i="4"/>
  <c r="H21" i="4"/>
  <c r="F21" i="4"/>
  <c r="D21" i="4"/>
  <c r="I20" i="4"/>
  <c r="I18" i="4"/>
  <c r="I16" i="4"/>
  <c r="C12" i="4"/>
  <c r="K24" i="2"/>
  <c r="E9" i="5"/>
  <c r="D9" i="5"/>
  <c r="C9" i="5"/>
  <c r="E8" i="5"/>
  <c r="D8" i="5"/>
  <c r="C8" i="5"/>
  <c r="E7" i="5"/>
  <c r="D7" i="5"/>
  <c r="N24" i="5"/>
  <c r="N25" i="5" s="1"/>
  <c r="N26" i="5" s="1"/>
  <c r="K24" i="5"/>
  <c r="H24" i="5"/>
  <c r="H16" i="5"/>
  <c r="K16" i="5"/>
  <c r="K17" i="5" s="1"/>
  <c r="K18" i="5" s="1"/>
  <c r="N16" i="5"/>
  <c r="N17" i="5" s="1"/>
  <c r="N18" i="5" s="1"/>
  <c r="N8" i="5"/>
  <c r="N9" i="5" s="1"/>
  <c r="N10" i="5" s="1"/>
  <c r="K8" i="5"/>
  <c r="K9" i="5" s="1"/>
  <c r="K10" i="5" s="1"/>
  <c r="H8" i="5"/>
  <c r="H9" i="5" s="1"/>
  <c r="K25" i="5"/>
  <c r="K26" i="5" s="1"/>
  <c r="H25" i="5"/>
  <c r="H26" i="5" s="1"/>
  <c r="H17" i="5"/>
  <c r="H18" i="5" s="1"/>
  <c r="K4" i="2"/>
  <c r="K5" i="2"/>
  <c r="K6" i="2"/>
  <c r="K7" i="2"/>
  <c r="K8" i="2"/>
  <c r="K9" i="2"/>
  <c r="K10" i="2"/>
  <c r="K11" i="2"/>
  <c r="K12" i="2"/>
  <c r="K13" i="2"/>
  <c r="K3" i="2"/>
  <c r="C25" i="2"/>
  <c r="P16" i="4" s="1"/>
  <c r="P18" i="4" l="1"/>
</calcChain>
</file>

<file path=xl/sharedStrings.xml><?xml version="1.0" encoding="utf-8"?>
<sst xmlns="http://schemas.openxmlformats.org/spreadsheetml/2006/main" count="240" uniqueCount="136">
  <si>
    <t>INDUTOR</t>
  </si>
  <si>
    <t>PLACA</t>
  </si>
  <si>
    <t>PRODUTO</t>
  </si>
  <si>
    <t>CAPACITOR PTH POLIESTER 1UF 63V 5%</t>
  </si>
  <si>
    <t>CAPACITOR PTH ELETROLITICO RADIAL 470UF 50V 85G +/- 20% 10X20MM (P.5,0MM) FITADO</t>
  </si>
  <si>
    <t>NUCLEO DE FERRITE TOROIDAL 25,3X14,8X20,0MM COATED</t>
  </si>
  <si>
    <t>NUCLEO FERRITE CARRETEL DR2W10X12 D30 10,0X12,0X5,5MM WITHOUT COAT</t>
  </si>
  <si>
    <t>AMPLIF. CLASS D TS 400X4 WATTS</t>
  </si>
  <si>
    <t>AMPLIF. CLASS D DS 440X4</t>
  </si>
  <si>
    <t>TEMPO</t>
  </si>
  <si>
    <t>VALOR CUSTO</t>
  </si>
  <si>
    <t>AMPLIF. CLASS D BASS 800 1 OHM</t>
  </si>
  <si>
    <t>AMPLAYER 400</t>
  </si>
  <si>
    <t>AMPLIF. CLASS D MD 1200.1 4 OHMS</t>
  </si>
  <si>
    <t>ALTO FALANTE 12 BASS 1K6 2+2 OHMS</t>
  </si>
  <si>
    <t>ALTO FALANTE 5 HD 250S 4 OHMS</t>
  </si>
  <si>
    <t>ALTO FALANTE 12 ML 570S 4 OHMS</t>
  </si>
  <si>
    <t>SUBCONJUNTO CARCACA PRETA</t>
  </si>
  <si>
    <t>SUBCONJUNTO KIT REPARO</t>
  </si>
  <si>
    <t>SUBCONJUNTO CONJUNTO MAGNETICO</t>
  </si>
  <si>
    <t>Função Objetivo</t>
  </si>
  <si>
    <t>Variáveis</t>
  </si>
  <si>
    <t>Coeficientes</t>
  </si>
  <si>
    <t>Resultados</t>
  </si>
  <si>
    <t>Valor de variáveis</t>
  </si>
  <si>
    <t>Valor de lucro</t>
  </si>
  <si>
    <t>LEE</t>
  </si>
  <si>
    <t>LDE</t>
  </si>
  <si>
    <t>Microsoft Excel 16.0 Relatório de Sensibilidade</t>
  </si>
  <si>
    <t>Células Variáveis</t>
  </si>
  <si>
    <t>Célula</t>
  </si>
  <si>
    <t>Nome</t>
  </si>
  <si>
    <t>Final</t>
  </si>
  <si>
    <t>Valor</t>
  </si>
  <si>
    <t>Reduzido</t>
  </si>
  <si>
    <t>Custo</t>
  </si>
  <si>
    <t>Objetivo</t>
  </si>
  <si>
    <t>Coeficiente</t>
  </si>
  <si>
    <t>Permitido</t>
  </si>
  <si>
    <t>Aumentar</t>
  </si>
  <si>
    <t>Reduzir</t>
  </si>
  <si>
    <t>Restrições</t>
  </si>
  <si>
    <t>Sombra</t>
  </si>
  <si>
    <t>Preço</t>
  </si>
  <si>
    <t>Restrição</t>
  </si>
  <si>
    <t>Lateral R.H.</t>
  </si>
  <si>
    <t>$C$28</t>
  </si>
  <si>
    <t>Valor de variáveis AMPLIF. CLASS D TS 400X4 WATTS</t>
  </si>
  <si>
    <t>$D$28</t>
  </si>
  <si>
    <t>Valor de variáveis AMPLIF. CLASS D DS 440X4</t>
  </si>
  <si>
    <t>$E$28</t>
  </si>
  <si>
    <t>Valor de variáveis AMPLIF. CLASS D MD 1200.1 4 OHMS</t>
  </si>
  <si>
    <t>$F$28</t>
  </si>
  <si>
    <t>Valor de variáveis AMPLIF. CLASS D BASS 800 1 OHM</t>
  </si>
  <si>
    <t>$G$28</t>
  </si>
  <si>
    <t>Valor de variáveis AMPLAYER 400</t>
  </si>
  <si>
    <t>$H$28</t>
  </si>
  <si>
    <t>Valor de variáveis ALTO FALANTE 12 BASS 1K6 2+2 OHMS</t>
  </si>
  <si>
    <t>$I$28</t>
  </si>
  <si>
    <t>Valor de variáveis ALTO FALANTE 5 HD 250S 4 OHMS</t>
  </si>
  <si>
    <t>$J$28</t>
  </si>
  <si>
    <t>Valor de variáveis ALTO FALANTE 12 ML 570S 4 OHMS</t>
  </si>
  <si>
    <t>$K$7</t>
  </si>
  <si>
    <t>SUBCONJUNTO CARCACA PRETA LEE</t>
  </si>
  <si>
    <t>$K$8</t>
  </si>
  <si>
    <t>SUBCONJUNTO KIT REPARO LEE</t>
  </si>
  <si>
    <t>$K$9</t>
  </si>
  <si>
    <t>SUBCONJUNTO CONJUNTO MAGNETICO LEE</t>
  </si>
  <si>
    <t>$K$10</t>
  </si>
  <si>
    <t>NUCLEO DE FERRITE TOROIDAL 25,3X14,8X20,0MM COATED LEE</t>
  </si>
  <si>
    <t>$K$11</t>
  </si>
  <si>
    <t>INDUTOR LEE</t>
  </si>
  <si>
    <t>$K$12</t>
  </si>
  <si>
    <t>NUCLEO FERRITE CARRETEL DR2W10X12 D30 10,0X12,0X5,5MM WITHOUT COAT LEE</t>
  </si>
  <si>
    <t>$K$13</t>
  </si>
  <si>
    <t>PLACA LEE</t>
  </si>
  <si>
    <t>$K$14</t>
  </si>
  <si>
    <t>CAPACITOR PTH POLIESTER 1UF 63V 5% LEE</t>
  </si>
  <si>
    <t>$K$15</t>
  </si>
  <si>
    <t>CAPACITOR PTH ELETROLITICO RADIAL 470UF 50V 85G +/- 20% 10X20MM (P.5,0MM) FITADO LEE</t>
  </si>
  <si>
    <t>$K$16</t>
  </si>
  <si>
    <t>TEMPO LEE</t>
  </si>
  <si>
    <t>$K$17</t>
  </si>
  <si>
    <t>VALOR CUSTO LEE</t>
  </si>
  <si>
    <t>Custos Unitários dos Transportes</t>
  </si>
  <si>
    <t>Fábricas</t>
  </si>
  <si>
    <t>Depósitos</t>
  </si>
  <si>
    <t>Campinas</t>
  </si>
  <si>
    <t>Londrina</t>
  </si>
  <si>
    <t>Presidente Prudente</t>
  </si>
  <si>
    <t>Avaré</t>
  </si>
  <si>
    <t>Custo Total</t>
  </si>
  <si>
    <t>Custo Mínimo</t>
  </si>
  <si>
    <t>Lucro bruto</t>
  </si>
  <si>
    <t>Custo de transporte</t>
  </si>
  <si>
    <t>Lucro liquido</t>
  </si>
  <si>
    <t>Aproximação de Vogel</t>
  </si>
  <si>
    <t>Penalidades</t>
  </si>
  <si>
    <t>Araçatuba</t>
  </si>
  <si>
    <t>Ponta Grossa</t>
  </si>
  <si>
    <t>Rota 1:</t>
  </si>
  <si>
    <t>Prudente - Araçatuba</t>
  </si>
  <si>
    <t xml:space="preserve"> Prudente - Campinas</t>
  </si>
  <si>
    <t>Rota 2:</t>
  </si>
  <si>
    <t xml:space="preserve">Rota 2: </t>
  </si>
  <si>
    <t>Prudente - Ponta Grossa</t>
  </si>
  <si>
    <t>Duração</t>
  </si>
  <si>
    <t>1 h 52 m</t>
  </si>
  <si>
    <t>Distância</t>
  </si>
  <si>
    <t>Pedágio</t>
  </si>
  <si>
    <t>Combustível</t>
  </si>
  <si>
    <t>5 h 22 m</t>
  </si>
  <si>
    <t>4 h 58 m</t>
  </si>
  <si>
    <t>Avaré - Araçatuba</t>
  </si>
  <si>
    <t xml:space="preserve"> Avaré - Campinas</t>
  </si>
  <si>
    <t>Avaré - Ponta Grossa</t>
  </si>
  <si>
    <t>Londrina - Araçatuba</t>
  </si>
  <si>
    <t xml:space="preserve"> Londrina - Campinas</t>
  </si>
  <si>
    <t>Londrina - Ponta Grossa</t>
  </si>
  <si>
    <t>Planilha: [DIOGO.xlsx]Solver</t>
  </si>
  <si>
    <t>Relatório Criado: 09/06/2023 16:06:38</t>
  </si>
  <si>
    <t>3 h 11 m</t>
  </si>
  <si>
    <t>2 h 42 m</t>
  </si>
  <si>
    <t>3 h 45 m</t>
  </si>
  <si>
    <t>3 h 31 m</t>
  </si>
  <si>
    <t>5 h 27 m</t>
  </si>
  <si>
    <t>3 h 13 m</t>
  </si>
  <si>
    <t>Rota 4:</t>
  </si>
  <si>
    <t>Rota 5:</t>
  </si>
  <si>
    <t xml:space="preserve">Rota 6: </t>
  </si>
  <si>
    <t>Rota 7:</t>
  </si>
  <si>
    <t>Rota 8:</t>
  </si>
  <si>
    <t>Rota 9:</t>
  </si>
  <si>
    <t>Custo/produto</t>
  </si>
  <si>
    <t>Canto Noroeste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</si>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</sst>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18E0C"/>
        <bgColor indexed="64"/>
      </patternFill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  <border>
      <left/>
      <right/>
      <top/>
      <bottom style="thin">
        <color theme="8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center" vertical="center" wrapText="1"/>
    </xf>
    <xf numFmtId="43" fontId="0" fillId="0" borderId="0" xfId="1" applyFont="1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43" fontId="0" fillId="0" borderId="2" xfId="1" applyFont="1" applyBorder="1"/>
    <xf numFmtId="3" fontId="0" fillId="0" borderId="0" xfId="0" applyNumberFormat="1" applyAlignment="1">
      <alignment horizontal="center" vertical="center" wrapText="1"/>
    </xf>
    <xf numFmtId="0" fontId="3" fillId="0" borderId="0" xfId="0" applyFont="1"/>
    <xf numFmtId="0" fontId="0" fillId="4" borderId="15" xfId="0" applyFill="1" applyBorder="1" applyAlignment="1">
      <alignment horizontal="center"/>
    </xf>
    <xf numFmtId="0" fontId="0" fillId="4" borderId="15" xfId="0" applyFill="1" applyBorder="1"/>
    <xf numFmtId="0" fontId="0" fillId="0" borderId="2" xfId="0" applyBorder="1"/>
    <xf numFmtId="0" fontId="0" fillId="0" borderId="9" xfId="0" applyBorder="1"/>
    <xf numFmtId="0" fontId="0" fillId="0" borderId="11" xfId="0" applyBorder="1"/>
    <xf numFmtId="0" fontId="0" fillId="0" borderId="13" xfId="0" applyBorder="1"/>
    <xf numFmtId="0" fontId="0" fillId="7" borderId="12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/>
    </xf>
    <xf numFmtId="0" fontId="3" fillId="8" borderId="0" xfId="0" applyFont="1" applyFill="1"/>
    <xf numFmtId="0" fontId="0" fillId="9" borderId="15" xfId="0" applyFill="1" applyBorder="1" applyAlignment="1">
      <alignment horizontal="center" vertical="center"/>
    </xf>
    <xf numFmtId="44" fontId="0" fillId="0" borderId="2" xfId="2" applyFont="1" applyBorder="1"/>
    <xf numFmtId="0" fontId="0" fillId="0" borderId="0" xfId="0" applyAlignment="1">
      <alignment horizontal="center"/>
    </xf>
    <xf numFmtId="8" fontId="0" fillId="0" borderId="0" xfId="0" applyNumberFormat="1" applyAlignment="1">
      <alignment horizontal="center"/>
    </xf>
    <xf numFmtId="0" fontId="0" fillId="0" borderId="5" xfId="0" applyBorder="1"/>
    <xf numFmtId="0" fontId="0" fillId="0" borderId="6" xfId="0" applyBorder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3" fontId="0" fillId="0" borderId="0" xfId="0" applyNumberFormat="1"/>
    <xf numFmtId="2" fontId="3" fillId="0" borderId="14" xfId="0" applyNumberFormat="1" applyFont="1" applyBorder="1"/>
    <xf numFmtId="2" fontId="3" fillId="0" borderId="20" xfId="0" applyNumberFormat="1" applyFont="1" applyBorder="1"/>
    <xf numFmtId="43" fontId="0" fillId="0" borderId="0" xfId="0" applyNumberFormat="1" applyAlignment="1">
      <alignment horizontal="center" vertical="center" wrapText="1"/>
    </xf>
    <xf numFmtId="8" fontId="3" fillId="0" borderId="26" xfId="0" applyNumberFormat="1" applyFont="1" applyBorder="1"/>
    <xf numFmtId="8" fontId="3" fillId="0" borderId="25" xfId="0" applyNumberFormat="1" applyFont="1" applyBorder="1"/>
    <xf numFmtId="8" fontId="3" fillId="0" borderId="18" xfId="0" applyNumberFormat="1" applyFont="1" applyBorder="1"/>
    <xf numFmtId="8" fontId="3" fillId="0" borderId="15" xfId="0" applyNumberFormat="1" applyFont="1" applyBorder="1"/>
    <xf numFmtId="44" fontId="0" fillId="10" borderId="2" xfId="2" applyFont="1" applyFill="1" applyBorder="1"/>
    <xf numFmtId="0" fontId="3" fillId="7" borderId="10" xfId="0" applyFont="1" applyFill="1" applyBorder="1" applyAlignment="1">
      <alignment horizontal="center"/>
    </xf>
    <xf numFmtId="0" fontId="3" fillId="7" borderId="0" xfId="0" applyFont="1" applyFill="1" applyAlignment="1">
      <alignment horizontal="center" vertical="center"/>
    </xf>
    <xf numFmtId="0" fontId="0" fillId="14" borderId="0" xfId="0" applyFill="1"/>
    <xf numFmtId="0" fontId="2" fillId="2" borderId="27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3" fontId="0" fillId="0" borderId="2" xfId="0" applyNumberFormat="1" applyBorder="1"/>
    <xf numFmtId="0" fontId="0" fillId="0" borderId="2" xfId="0" applyBorder="1" applyAlignment="1">
      <alignment horizontal="center" vertical="center" wrapText="1"/>
    </xf>
    <xf numFmtId="43" fontId="3" fillId="0" borderId="30" xfId="0" applyNumberFormat="1" applyFont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/>
    </xf>
    <xf numFmtId="0" fontId="3" fillId="0" borderId="0" xfId="0" applyFont="1" applyAlignment="1">
      <alignment horizontal="center"/>
    </xf>
    <xf numFmtId="2" fontId="0" fillId="0" borderId="19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2" fontId="0" fillId="0" borderId="17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0" fontId="3" fillId="12" borderId="0" xfId="0" applyFont="1" applyFill="1" applyAlignment="1">
      <alignment horizontal="center" vertical="center" textRotation="90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3" fillId="6" borderId="16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11" borderId="19" xfId="0" applyFill="1" applyBorder="1" applyAlignment="1">
      <alignment horizontal="center" vertical="center"/>
    </xf>
    <xf numFmtId="0" fontId="0" fillId="11" borderId="25" xfId="0" applyFill="1" applyBorder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/>
    </xf>
    <xf numFmtId="0" fontId="0" fillId="11" borderId="15" xfId="0" applyFill="1" applyBorder="1" applyAlignment="1">
      <alignment horizontal="center"/>
    </xf>
    <xf numFmtId="43" fontId="3" fillId="8" borderId="0" xfId="1" applyFont="1" applyFill="1" applyAlignment="1">
      <alignment horizontal="center"/>
    </xf>
    <xf numFmtId="0" fontId="3" fillId="4" borderId="1" xfId="0" applyFont="1" applyFill="1" applyBorder="1" applyAlignment="1">
      <alignment horizontal="center"/>
    </xf>
    <xf numFmtId="43" fontId="0" fillId="0" borderId="2" xfId="1" applyFont="1" applyBorder="1" applyAlignment="1">
      <alignment horizontal="center"/>
    </xf>
  </cellXfs>
  <cellStyles count="3">
    <cellStyle name="Moeda 2" xfId="2" xr:uid="{DAF39087-F975-4261-B48F-75F325210FA3}"/>
    <cellStyle name="Normal" xfId="0" builtinId="0"/>
    <cellStyle name="Vírgula" xfId="1" builtinId="3"/>
  </cellStyles>
  <dxfs count="24"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35" formatCode="_-* #,##0.00_-;\-* #,##0.00_-;_-* &quot;-&quot;??_-;_-@_-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35" formatCode="_-* #,##0.00_-;\-* #,##0.00_-;_-* &quot;-&quot;??_-;_-@_-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35" formatCode="_-* #,##0.00_-;\-* #,##0.00_-;_-* &quot;-&quot;??_-;_-@_-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35" formatCode="_-* #,##0.00_-;\-* #,##0.00_-;_-* &quot;-&quot;??_-;_-@_-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35" formatCode="_-* #,##0.00_-;\-* #,##0.00_-;_-* &quot;-&quot;??_-;_-@_-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35" formatCode="_-* #,##0.00_-;\-* #,##0.00_-;_-* &quot;-&quot;??_-;_-@_-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35" formatCode="_-* #,##0.00_-;\-* #,##0.00_-;_-* &quot;-&quot;??_-;_-@_-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35" formatCode="_-* #,##0.00_-;\-* #,##0.00_-;_-* &quot;-&quot;??_-;_-@_-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918E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3A2347B-353C-4B5C-AA3E-5283C1BC42F9}" name="Tabela4" displayName="Tabela4" ref="B2:L14" totalsRowCount="1" headerRowDxfId="23" dataDxfId="22">
  <autoFilter ref="B2:L13" xr:uid="{73A2347B-353C-4B5C-AA3E-5283C1BC42F9}"/>
  <tableColumns count="11">
    <tableColumn id="1" xr3:uid="{FF2CB8AD-9DA8-4389-84E1-3AD133A3F26D}" name="PRODUTO" dataDxfId="21" totalsRowDxfId="20"/>
    <tableColumn id="2" xr3:uid="{90484669-5717-4E48-A5F6-F69FCDCB36E1}" name="AMPLIF. CLASS D TS 400X4 WATTS" dataDxfId="19" totalsRowDxfId="18"/>
    <tableColumn id="3" xr3:uid="{4217E608-20E6-4B11-94E6-45CADDD33574}" name="AMPLIF. CLASS D DS 440X4" dataDxfId="17" totalsRowDxfId="16"/>
    <tableColumn id="4" xr3:uid="{D9AE80F9-EEE4-4DC4-A394-584614868FFD}" name="AMPLIF. CLASS D MD 1200.1 4 OHMS" dataDxfId="15" totalsRowDxfId="14"/>
    <tableColumn id="5" xr3:uid="{4E552034-C4DA-4148-93AF-041F4D4AAD0D}" name="AMPLIF. CLASS D BASS 800 1 OHM" dataDxfId="13" totalsRowDxfId="12"/>
    <tableColumn id="6" xr3:uid="{24C2EE9B-2606-409C-8B5A-E1D7D57C43CB}" name="AMPLAYER 400" dataDxfId="11" totalsRowDxfId="10"/>
    <tableColumn id="7" xr3:uid="{C2835E1C-ACCE-47D8-90C7-ADCD298AE9A7}" name="ALTO FALANTE 12 BASS 1K6 2+2 OHMS" dataDxfId="9" totalsRowDxfId="8"/>
    <tableColumn id="8" xr3:uid="{68DC3BEA-EBA9-4EF3-A91E-F1D336E4046B}" name="ALTO FALANTE 5 HD 250S 4 OHMS" dataDxfId="7" totalsRowDxfId="6"/>
    <tableColumn id="9" xr3:uid="{DE3D6E04-8441-4A51-BE75-BAEECF850EEA}" name="ALTO FALANTE 12 ML 570S 4 OHMS" dataDxfId="5" totalsRowDxfId="4"/>
    <tableColumn id="10" xr3:uid="{40FBF7D7-9DCB-4874-B358-08346A19DBD3}" name="LEE" dataDxfId="3" totalsRowDxfId="2">
      <calculatedColumnFormula>(C3*$C$24)+(D3*$D$24)+(E3*$E$24)+(F3*$F$24)+(G3*$G$24)+(H3*$H$24)+(I3*$I$24)+(J3*$J$24)</calculatedColumnFormula>
    </tableColumn>
    <tableColumn id="11" xr3:uid="{8EEBF384-E6C4-47AE-ADE4-4D8B4952AC96}" name="LDE" dataDxfId="1" totalsRow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3A8C5-0D8B-4EB4-8A16-95940803009D}">
  <dimension ref="A1:H31"/>
  <sheetViews>
    <sheetView showGridLines="0" tabSelected="1" workbookViewId="0">
      <selection activeCell="J10" sqref="J10"/>
    </sheetView>
  </sheetViews>
  <sheetFormatPr defaultRowHeight="15" x14ac:dyDescent="0.25"/>
  <cols>
    <col min="1" max="1" width="2.28515625" customWidth="1"/>
    <col min="2" max="2" width="6.5703125" bestFit="1" customWidth="1"/>
    <col min="3" max="3" width="85.85546875" bestFit="1" customWidth="1"/>
    <col min="4" max="4" width="12" bestFit="1" customWidth="1"/>
    <col min="5" max="5" width="12.7109375" bestFit="1" customWidth="1"/>
    <col min="6" max="6" width="11.28515625" bestFit="1" customWidth="1"/>
    <col min="7" max="8" width="12" bestFit="1" customWidth="1"/>
  </cols>
  <sheetData>
    <row r="1" spans="1:8" x14ac:dyDescent="0.25">
      <c r="A1" s="6" t="s">
        <v>28</v>
      </c>
    </row>
    <row r="2" spans="1:8" x14ac:dyDescent="0.25">
      <c r="A2" s="6" t="s">
        <v>119</v>
      </c>
    </row>
    <row r="3" spans="1:8" x14ac:dyDescent="0.25">
      <c r="A3" s="6" t="s">
        <v>120</v>
      </c>
    </row>
    <row r="6" spans="1:8" ht="15.75" thickBot="1" x14ac:dyDescent="0.3">
      <c r="A6" t="s">
        <v>29</v>
      </c>
    </row>
    <row r="7" spans="1:8" x14ac:dyDescent="0.25">
      <c r="B7" s="22"/>
      <c r="C7" s="22"/>
      <c r="D7" s="22" t="s">
        <v>32</v>
      </c>
      <c r="E7" s="22" t="s">
        <v>34</v>
      </c>
      <c r="F7" s="22" t="s">
        <v>36</v>
      </c>
      <c r="G7" s="22" t="s">
        <v>38</v>
      </c>
      <c r="H7" s="22" t="s">
        <v>38</v>
      </c>
    </row>
    <row r="8" spans="1:8" ht="15.75" thickBot="1" x14ac:dyDescent="0.3">
      <c r="B8" s="23" t="s">
        <v>30</v>
      </c>
      <c r="C8" s="23" t="s">
        <v>31</v>
      </c>
      <c r="D8" s="23" t="s">
        <v>33</v>
      </c>
      <c r="E8" s="23" t="s">
        <v>35</v>
      </c>
      <c r="F8" s="23" t="s">
        <v>37</v>
      </c>
      <c r="G8" s="23" t="s">
        <v>39</v>
      </c>
      <c r="H8" s="23" t="s">
        <v>40</v>
      </c>
    </row>
    <row r="9" spans="1:8" x14ac:dyDescent="0.25">
      <c r="B9" s="20" t="s">
        <v>46</v>
      </c>
      <c r="C9" s="20" t="s">
        <v>47</v>
      </c>
      <c r="D9" s="20">
        <v>1230.2707958864955</v>
      </c>
      <c r="E9" s="20">
        <v>0</v>
      </c>
      <c r="F9" s="20">
        <v>117.9</v>
      </c>
      <c r="G9" s="20">
        <v>43.402953874858866</v>
      </c>
      <c r="H9" s="20">
        <v>2.717054482007903</v>
      </c>
    </row>
    <row r="10" spans="1:8" x14ac:dyDescent="0.25">
      <c r="B10" s="20" t="s">
        <v>48</v>
      </c>
      <c r="C10" s="20" t="s">
        <v>49</v>
      </c>
      <c r="D10" s="20">
        <v>39.458408227008931</v>
      </c>
      <c r="E10" s="20">
        <v>0</v>
      </c>
      <c r="F10" s="20">
        <v>144.9</v>
      </c>
      <c r="G10" s="20">
        <v>3.937848679131299</v>
      </c>
      <c r="H10" s="20">
        <v>21.701476937429433</v>
      </c>
    </row>
    <row r="11" spans="1:8" x14ac:dyDescent="0.25">
      <c r="B11" s="20" t="s">
        <v>50</v>
      </c>
      <c r="C11" s="20" t="s">
        <v>51</v>
      </c>
      <c r="D11" s="20">
        <v>0</v>
      </c>
      <c r="E11" s="20">
        <v>-21.268835489288954</v>
      </c>
      <c r="F11" s="20">
        <v>170.90000000000003</v>
      </c>
      <c r="G11" s="20">
        <v>21.268835489288954</v>
      </c>
      <c r="H11" s="20">
        <v>1E+30</v>
      </c>
    </row>
    <row r="12" spans="1:8" x14ac:dyDescent="0.25">
      <c r="B12" s="20" t="s">
        <v>52</v>
      </c>
      <c r="C12" s="20" t="s">
        <v>53</v>
      </c>
      <c r="D12" s="20">
        <v>0</v>
      </c>
      <c r="E12" s="20">
        <v>-13.743795267701975</v>
      </c>
      <c r="F12" s="20">
        <v>130.89999999999998</v>
      </c>
      <c r="G12" s="20">
        <v>13.743795267701975</v>
      </c>
      <c r="H12" s="20">
        <v>1E+30</v>
      </c>
    </row>
    <row r="13" spans="1:8" x14ac:dyDescent="0.25">
      <c r="B13" s="20" t="s">
        <v>54</v>
      </c>
      <c r="C13" s="20" t="s">
        <v>55</v>
      </c>
      <c r="D13" s="20">
        <v>91.283849485811942</v>
      </c>
      <c r="E13" s="20">
        <v>0</v>
      </c>
      <c r="F13" s="20">
        <v>217.89999999999998</v>
      </c>
      <c r="G13" s="20">
        <v>70.114025301325213</v>
      </c>
      <c r="H13" s="20">
        <v>16.002357000332466</v>
      </c>
    </row>
    <row r="14" spans="1:8" x14ac:dyDescent="0.25">
      <c r="B14" s="20" t="s">
        <v>56</v>
      </c>
      <c r="C14" s="20" t="s">
        <v>57</v>
      </c>
      <c r="D14" s="20">
        <v>3471.7319346632494</v>
      </c>
      <c r="E14" s="20">
        <v>0</v>
      </c>
      <c r="F14" s="20">
        <v>243.90000000000009</v>
      </c>
      <c r="G14" s="20">
        <v>112.93428571428571</v>
      </c>
      <c r="H14" s="20">
        <v>5.8477414525915128</v>
      </c>
    </row>
    <row r="15" spans="1:8" x14ac:dyDescent="0.25">
      <c r="B15" s="20" t="s">
        <v>58</v>
      </c>
      <c r="C15" s="20" t="s">
        <v>59</v>
      </c>
      <c r="D15" s="20">
        <v>0</v>
      </c>
      <c r="E15" s="20">
        <v>-6.4460076023218349</v>
      </c>
      <c r="F15" s="20">
        <v>225.90000000000009</v>
      </c>
      <c r="G15" s="20">
        <v>6.4460076023218349</v>
      </c>
      <c r="H15" s="20">
        <v>1E+30</v>
      </c>
    </row>
    <row r="16" spans="1:8" ht="15.75" thickBot="1" x14ac:dyDescent="0.3">
      <c r="B16" s="21" t="s">
        <v>60</v>
      </c>
      <c r="C16" s="21" t="s">
        <v>61</v>
      </c>
      <c r="D16" s="21">
        <v>1528.2680653367509</v>
      </c>
      <c r="E16" s="21">
        <v>0</v>
      </c>
      <c r="F16" s="21">
        <v>389.90000000000009</v>
      </c>
      <c r="G16" s="21">
        <v>58.680675281367712</v>
      </c>
      <c r="H16" s="21">
        <v>112.93428571428571</v>
      </c>
    </row>
    <row r="18" spans="1:8" ht="15.75" thickBot="1" x14ac:dyDescent="0.3">
      <c r="A18" t="s">
        <v>41</v>
      </c>
    </row>
    <row r="19" spans="1:8" x14ac:dyDescent="0.25">
      <c r="B19" s="22"/>
      <c r="C19" s="22"/>
      <c r="D19" s="22" t="s">
        <v>32</v>
      </c>
      <c r="E19" s="22" t="s">
        <v>42</v>
      </c>
      <c r="F19" s="22" t="s">
        <v>44</v>
      </c>
      <c r="G19" s="22" t="s">
        <v>38</v>
      </c>
      <c r="H19" s="22" t="s">
        <v>38</v>
      </c>
    </row>
    <row r="20" spans="1:8" ht="15.75" thickBot="1" x14ac:dyDescent="0.3">
      <c r="B20" s="23" t="s">
        <v>30</v>
      </c>
      <c r="C20" s="23" t="s">
        <v>31</v>
      </c>
      <c r="D20" s="23" t="s">
        <v>33</v>
      </c>
      <c r="E20" s="23" t="s">
        <v>43</v>
      </c>
      <c r="F20" s="23" t="s">
        <v>45</v>
      </c>
      <c r="G20" s="23" t="s">
        <v>39</v>
      </c>
      <c r="H20" s="23" t="s">
        <v>40</v>
      </c>
    </row>
    <row r="21" spans="1:8" x14ac:dyDescent="0.25">
      <c r="B21" s="20" t="s">
        <v>62</v>
      </c>
      <c r="C21" s="20" t="s">
        <v>63</v>
      </c>
      <c r="D21" s="20">
        <v>5000</v>
      </c>
      <c r="E21" s="20">
        <v>0</v>
      </c>
      <c r="F21" s="20">
        <v>5000</v>
      </c>
      <c r="G21" s="20">
        <v>1E+30</v>
      </c>
      <c r="H21" s="20">
        <v>0</v>
      </c>
    </row>
    <row r="22" spans="1:8" x14ac:dyDescent="0.25">
      <c r="B22" s="20" t="s">
        <v>64</v>
      </c>
      <c r="C22" s="20" t="s">
        <v>65</v>
      </c>
      <c r="D22" s="20">
        <v>5000</v>
      </c>
      <c r="E22" s="20">
        <v>0</v>
      </c>
      <c r="F22" s="20">
        <v>5000</v>
      </c>
      <c r="G22" s="20">
        <v>1E+30</v>
      </c>
      <c r="H22" s="20">
        <v>0</v>
      </c>
    </row>
    <row r="23" spans="1:8" x14ac:dyDescent="0.25">
      <c r="B23" s="20" t="s">
        <v>66</v>
      </c>
      <c r="C23" s="20" t="s">
        <v>67</v>
      </c>
      <c r="D23" s="20">
        <v>5000</v>
      </c>
      <c r="E23" s="20">
        <v>50.758449774582267</v>
      </c>
      <c r="F23" s="20">
        <v>5000</v>
      </c>
      <c r="G23" s="20">
        <v>0</v>
      </c>
      <c r="H23" s="20">
        <v>998.7884417906439</v>
      </c>
    </row>
    <row r="24" spans="1:8" x14ac:dyDescent="0.25">
      <c r="B24" s="20" t="s">
        <v>68</v>
      </c>
      <c r="C24" s="20" t="s">
        <v>69</v>
      </c>
      <c r="D24" s="20">
        <v>2000</v>
      </c>
      <c r="E24" s="20">
        <v>2.2686312873854364</v>
      </c>
      <c r="F24" s="20">
        <v>2000</v>
      </c>
      <c r="G24" s="20">
        <v>147.06980626455231</v>
      </c>
      <c r="H24" s="20">
        <v>643.89341536415031</v>
      </c>
    </row>
    <row r="25" spans="1:8" x14ac:dyDescent="0.25">
      <c r="B25" s="20" t="s">
        <v>70</v>
      </c>
      <c r="C25" s="20" t="s">
        <v>71</v>
      </c>
      <c r="D25" s="20">
        <v>1230.2707958864955</v>
      </c>
      <c r="E25" s="20">
        <v>0</v>
      </c>
      <c r="F25" s="20">
        <v>2000</v>
      </c>
      <c r="G25" s="20">
        <v>1E+30</v>
      </c>
      <c r="H25" s="20">
        <v>769.72920411350447</v>
      </c>
    </row>
    <row r="26" spans="1:8" x14ac:dyDescent="0.25">
      <c r="B26" s="20" t="s">
        <v>72</v>
      </c>
      <c r="C26" s="20" t="s">
        <v>73</v>
      </c>
      <c r="D26" s="20">
        <v>495.87765565606867</v>
      </c>
      <c r="E26" s="20">
        <v>0</v>
      </c>
      <c r="F26" s="20">
        <v>2000</v>
      </c>
      <c r="G26" s="20">
        <v>1E+30</v>
      </c>
      <c r="H26" s="20">
        <v>1504.1223443439312</v>
      </c>
    </row>
    <row r="27" spans="1:8" x14ac:dyDescent="0.25">
      <c r="B27" s="20" t="s">
        <v>74</v>
      </c>
      <c r="C27" s="20" t="s">
        <v>75</v>
      </c>
      <c r="D27" s="20">
        <v>1452.2969030851284</v>
      </c>
      <c r="E27" s="20">
        <v>0</v>
      </c>
      <c r="F27" s="20">
        <v>2000</v>
      </c>
      <c r="G27" s="20">
        <v>1E+30</v>
      </c>
      <c r="H27" s="20">
        <v>547.70309691487159</v>
      </c>
    </row>
    <row r="28" spans="1:8" x14ac:dyDescent="0.25">
      <c r="B28" s="20" t="s">
        <v>76</v>
      </c>
      <c r="C28" s="20" t="s">
        <v>77</v>
      </c>
      <c r="D28" s="20">
        <v>5000</v>
      </c>
      <c r="E28" s="20">
        <v>1.0370314111441841</v>
      </c>
      <c r="F28" s="20">
        <v>5000</v>
      </c>
      <c r="G28" s="20">
        <v>149.83272352947773</v>
      </c>
      <c r="H28" s="20">
        <v>3223.3476673177429</v>
      </c>
    </row>
    <row r="29" spans="1:8" x14ac:dyDescent="0.25">
      <c r="B29" s="20" t="s">
        <v>78</v>
      </c>
      <c r="C29" s="20" t="s">
        <v>79</v>
      </c>
      <c r="D29" s="20">
        <v>6844.5236762235909</v>
      </c>
      <c r="E29" s="20">
        <v>0</v>
      </c>
      <c r="F29" s="20">
        <v>10000</v>
      </c>
      <c r="G29" s="20">
        <v>1E+30</v>
      </c>
      <c r="H29" s="20">
        <v>3155.4763237764082</v>
      </c>
    </row>
    <row r="30" spans="1:8" x14ac:dyDescent="0.25">
      <c r="B30" s="20" t="s">
        <v>80</v>
      </c>
      <c r="C30" s="20" t="s">
        <v>81</v>
      </c>
      <c r="D30" s="20">
        <v>10000000</v>
      </c>
      <c r="E30" s="20">
        <v>2.4561797718321152E-2</v>
      </c>
      <c r="F30" s="20">
        <v>10000000</v>
      </c>
      <c r="G30" s="20">
        <v>874669.28036510025</v>
      </c>
      <c r="H30" s="20">
        <v>34863.31684457176</v>
      </c>
    </row>
    <row r="31" spans="1:8" ht="15.75" thickBot="1" x14ac:dyDescent="0.3">
      <c r="B31" s="21" t="s">
        <v>82</v>
      </c>
      <c r="C31" s="21" t="s">
        <v>83</v>
      </c>
      <c r="D31" s="21">
        <v>9480000</v>
      </c>
      <c r="E31" s="21">
        <v>0.11647169755723852</v>
      </c>
      <c r="F31" s="21">
        <v>9480000</v>
      </c>
      <c r="G31" s="21">
        <v>83693.750000000015</v>
      </c>
      <c r="H31" s="21">
        <v>1481852.380952379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1339A-A3A0-4E52-B241-B8737D412311}">
  <dimension ref="B2:N26"/>
  <sheetViews>
    <sheetView workbookViewId="0">
      <selection activeCell="H10" sqref="H10"/>
    </sheetView>
  </sheetViews>
  <sheetFormatPr defaultRowHeight="15" x14ac:dyDescent="0.25"/>
  <cols>
    <col min="2" max="2" width="19.7109375" bestFit="1" customWidth="1"/>
    <col min="3" max="3" width="9.85546875" bestFit="1" customWidth="1"/>
    <col min="4" max="4" width="9.5703125" bestFit="1" customWidth="1"/>
    <col min="5" max="5" width="14.5703125" bestFit="1" customWidth="1"/>
    <col min="7" max="7" width="16" style="18" bestFit="1" customWidth="1"/>
    <col min="8" max="8" width="20" style="18" bestFit="1" customWidth="1"/>
    <col min="10" max="10" width="16" style="18" bestFit="1" customWidth="1"/>
    <col min="11" max="11" width="20.140625" style="18" bestFit="1" customWidth="1"/>
    <col min="13" max="13" width="16" style="18" bestFit="1" customWidth="1"/>
    <col min="14" max="14" width="22.7109375" style="18" bestFit="1" customWidth="1"/>
  </cols>
  <sheetData>
    <row r="2" spans="2:14" x14ac:dyDescent="0.25">
      <c r="B2" s="46" t="s">
        <v>84</v>
      </c>
      <c r="C2" s="46"/>
      <c r="D2" s="46"/>
    </row>
    <row r="4" spans="2:14" x14ac:dyDescent="0.25">
      <c r="G4" s="18" t="s">
        <v>100</v>
      </c>
      <c r="H4" s="18" t="s">
        <v>101</v>
      </c>
      <c r="J4" s="18" t="s">
        <v>103</v>
      </c>
      <c r="K4" s="18" t="s">
        <v>102</v>
      </c>
      <c r="M4" s="18" t="s">
        <v>104</v>
      </c>
      <c r="N4" s="18" t="s">
        <v>105</v>
      </c>
    </row>
    <row r="5" spans="2:14" x14ac:dyDescent="0.25">
      <c r="B5" s="43" t="s">
        <v>85</v>
      </c>
      <c r="C5" s="45" t="s">
        <v>86</v>
      </c>
      <c r="D5" s="45"/>
      <c r="E5" s="45"/>
      <c r="G5" s="18" t="s">
        <v>106</v>
      </c>
      <c r="H5" s="18" t="s">
        <v>107</v>
      </c>
      <c r="J5" s="18" t="s">
        <v>106</v>
      </c>
      <c r="K5" s="18" t="s">
        <v>111</v>
      </c>
      <c r="M5" s="18" t="s">
        <v>106</v>
      </c>
      <c r="N5" s="18" t="s">
        <v>112</v>
      </c>
    </row>
    <row r="6" spans="2:14" x14ac:dyDescent="0.25">
      <c r="B6" s="44"/>
      <c r="C6" s="7" t="s">
        <v>98</v>
      </c>
      <c r="D6" s="7" t="s">
        <v>87</v>
      </c>
      <c r="E6" s="7" t="s">
        <v>99</v>
      </c>
      <c r="G6" s="18" t="s">
        <v>108</v>
      </c>
      <c r="H6" s="18">
        <v>174</v>
      </c>
      <c r="J6" s="18" t="s">
        <v>108</v>
      </c>
      <c r="K6" s="18">
        <v>536</v>
      </c>
      <c r="M6" s="18" t="s">
        <v>108</v>
      </c>
      <c r="N6" s="18">
        <v>436</v>
      </c>
    </row>
    <row r="7" spans="2:14" x14ac:dyDescent="0.25">
      <c r="B7" s="8" t="s">
        <v>89</v>
      </c>
      <c r="C7" s="28">
        <f>H10</f>
        <v>0.20145382395382394</v>
      </c>
      <c r="D7" s="29">
        <f>K10</f>
        <v>0.75963924963924978</v>
      </c>
      <c r="E7" s="29">
        <f>N10</f>
        <v>0.46321067821067818</v>
      </c>
      <c r="G7" s="18" t="s">
        <v>109</v>
      </c>
      <c r="H7" s="19">
        <v>11.5</v>
      </c>
      <c r="J7" s="18" t="s">
        <v>109</v>
      </c>
      <c r="K7" s="19">
        <v>131.80000000000001</v>
      </c>
      <c r="M7" s="18" t="s">
        <v>109</v>
      </c>
      <c r="N7" s="19">
        <v>0</v>
      </c>
    </row>
    <row r="8" spans="2:14" x14ac:dyDescent="0.25">
      <c r="B8" s="8" t="s">
        <v>90</v>
      </c>
      <c r="C8" s="30">
        <f>H18</f>
        <v>0.42316738816738814</v>
      </c>
      <c r="D8" s="31">
        <f>K18</f>
        <v>0.36254689754689751</v>
      </c>
      <c r="E8" s="31">
        <f>N18</f>
        <v>0.3715710678210678</v>
      </c>
      <c r="G8" s="18" t="s">
        <v>110</v>
      </c>
      <c r="H8" s="19">
        <f>(H6/8)*5.89</f>
        <v>128.10749999999999</v>
      </c>
      <c r="J8" s="18" t="s">
        <v>110</v>
      </c>
      <c r="K8" s="19">
        <f>(K6/8)*5.89</f>
        <v>394.63</v>
      </c>
      <c r="M8" s="18" t="s">
        <v>110</v>
      </c>
      <c r="N8" s="19">
        <f>(N6/8)*5.89</f>
        <v>321.005</v>
      </c>
    </row>
    <row r="9" spans="2:14" x14ac:dyDescent="0.25">
      <c r="B9" s="8" t="s">
        <v>88</v>
      </c>
      <c r="C9" s="30">
        <f>H26</f>
        <v>0.35975288600288596</v>
      </c>
      <c r="D9" s="31">
        <f>K26</f>
        <v>0.67811327561327561</v>
      </c>
      <c r="E9" s="31">
        <f>N26</f>
        <v>0.29216269841269843</v>
      </c>
      <c r="G9" s="18" t="s">
        <v>91</v>
      </c>
      <c r="H9" s="19">
        <f>SUM(H7:H8)</f>
        <v>139.60749999999999</v>
      </c>
      <c r="J9" s="18" t="s">
        <v>91</v>
      </c>
      <c r="K9" s="19">
        <f>SUM(K7:K8)</f>
        <v>526.43000000000006</v>
      </c>
      <c r="M9" s="18" t="s">
        <v>91</v>
      </c>
      <c r="N9" s="19">
        <f>SUM(N7:N8)</f>
        <v>321.005</v>
      </c>
    </row>
    <row r="10" spans="2:14" x14ac:dyDescent="0.25">
      <c r="G10" s="18" t="s">
        <v>133</v>
      </c>
      <c r="H10" s="19">
        <f>H9/693</f>
        <v>0.20145382395382394</v>
      </c>
      <c r="J10" s="18" t="s">
        <v>133</v>
      </c>
      <c r="K10" s="19">
        <f>K9/693</f>
        <v>0.75963924963924978</v>
      </c>
      <c r="M10" s="18" t="s">
        <v>133</v>
      </c>
      <c r="N10" s="19">
        <f>N9/693</f>
        <v>0.46321067821067818</v>
      </c>
    </row>
    <row r="12" spans="2:14" x14ac:dyDescent="0.25">
      <c r="G12" s="18" t="s">
        <v>127</v>
      </c>
      <c r="H12" s="18" t="s">
        <v>113</v>
      </c>
      <c r="J12" s="18" t="s">
        <v>128</v>
      </c>
      <c r="K12" s="18" t="s">
        <v>114</v>
      </c>
      <c r="M12" s="18" t="s">
        <v>129</v>
      </c>
      <c r="N12" s="18" t="s">
        <v>115</v>
      </c>
    </row>
    <row r="13" spans="2:14" x14ac:dyDescent="0.25">
      <c r="G13" s="18" t="s">
        <v>106</v>
      </c>
      <c r="H13" s="18" t="s">
        <v>121</v>
      </c>
      <c r="J13" s="18" t="s">
        <v>106</v>
      </c>
      <c r="K13" s="18" t="s">
        <v>122</v>
      </c>
      <c r="M13" s="18" t="s">
        <v>106</v>
      </c>
      <c r="N13" s="18" t="s">
        <v>123</v>
      </c>
    </row>
    <row r="14" spans="2:14" x14ac:dyDescent="0.25">
      <c r="G14" s="18" t="s">
        <v>108</v>
      </c>
      <c r="H14" s="18">
        <v>316</v>
      </c>
      <c r="J14" s="18" t="s">
        <v>108</v>
      </c>
      <c r="K14" s="18">
        <v>244</v>
      </c>
      <c r="M14" s="18" t="s">
        <v>108</v>
      </c>
      <c r="N14" s="18">
        <v>331</v>
      </c>
    </row>
    <row r="15" spans="2:14" x14ac:dyDescent="0.25">
      <c r="G15" s="18" t="s">
        <v>109</v>
      </c>
      <c r="H15" s="19">
        <v>60.6</v>
      </c>
      <c r="J15" s="18" t="s">
        <v>109</v>
      </c>
      <c r="K15" s="19">
        <v>71.599999999999994</v>
      </c>
      <c r="M15" s="18" t="s">
        <v>109</v>
      </c>
      <c r="N15" s="19">
        <v>13.8</v>
      </c>
    </row>
    <row r="16" spans="2:14" x14ac:dyDescent="0.25">
      <c r="G16" s="18" t="s">
        <v>110</v>
      </c>
      <c r="H16" s="19">
        <f>(H14/8)*5.89</f>
        <v>232.655</v>
      </c>
      <c r="J16" s="18" t="s">
        <v>110</v>
      </c>
      <c r="K16" s="19">
        <f>(K14/8)*5.89</f>
        <v>179.64499999999998</v>
      </c>
      <c r="M16" s="18" t="s">
        <v>110</v>
      </c>
      <c r="N16" s="19">
        <f>(N14/8)*5.89</f>
        <v>243.69874999999999</v>
      </c>
    </row>
    <row r="17" spans="7:14" x14ac:dyDescent="0.25">
      <c r="G17" s="18" t="s">
        <v>91</v>
      </c>
      <c r="H17" s="19">
        <f>SUM(H15:H16)</f>
        <v>293.255</v>
      </c>
      <c r="J17" s="18" t="s">
        <v>91</v>
      </c>
      <c r="K17" s="19">
        <f>SUM(K15:K16)</f>
        <v>251.24499999999998</v>
      </c>
      <c r="M17" s="18" t="s">
        <v>91</v>
      </c>
      <c r="N17" s="19">
        <f>SUM(N15:N16)</f>
        <v>257.49874999999997</v>
      </c>
    </row>
    <row r="18" spans="7:14" x14ac:dyDescent="0.25">
      <c r="G18" s="18" t="s">
        <v>133</v>
      </c>
      <c r="H18" s="19">
        <f>H17/693</f>
        <v>0.42316738816738814</v>
      </c>
      <c r="J18" s="18" t="s">
        <v>133</v>
      </c>
      <c r="K18" s="19">
        <f>K17/693</f>
        <v>0.36254689754689751</v>
      </c>
      <c r="M18" s="18" t="s">
        <v>133</v>
      </c>
      <c r="N18" s="19">
        <f>N17/693</f>
        <v>0.3715710678210678</v>
      </c>
    </row>
    <row r="20" spans="7:14" x14ac:dyDescent="0.25">
      <c r="G20" s="18" t="s">
        <v>130</v>
      </c>
      <c r="H20" s="18" t="s">
        <v>116</v>
      </c>
      <c r="J20" s="18" t="s">
        <v>131</v>
      </c>
      <c r="K20" s="18" t="s">
        <v>117</v>
      </c>
      <c r="M20" s="18" t="s">
        <v>132</v>
      </c>
      <c r="N20" s="18" t="s">
        <v>118</v>
      </c>
    </row>
    <row r="21" spans="7:14" x14ac:dyDescent="0.25">
      <c r="G21" s="18" t="s">
        <v>106</v>
      </c>
      <c r="H21" s="18" t="s">
        <v>124</v>
      </c>
      <c r="J21" s="18" t="s">
        <v>106</v>
      </c>
      <c r="K21" s="18" t="s">
        <v>125</v>
      </c>
      <c r="M21" s="18" t="s">
        <v>106</v>
      </c>
      <c r="N21" s="18" t="s">
        <v>126</v>
      </c>
    </row>
    <row r="22" spans="7:14" x14ac:dyDescent="0.25">
      <c r="G22" s="18" t="s">
        <v>108</v>
      </c>
      <c r="H22" s="18">
        <v>323</v>
      </c>
      <c r="J22" s="18" t="s">
        <v>108</v>
      </c>
      <c r="K22" s="18">
        <v>514</v>
      </c>
      <c r="M22" s="18" t="s">
        <v>108</v>
      </c>
      <c r="N22" s="18">
        <v>275</v>
      </c>
    </row>
    <row r="23" spans="7:14" x14ac:dyDescent="0.25">
      <c r="G23" s="18" t="s">
        <v>109</v>
      </c>
      <c r="H23" s="19">
        <v>11.5</v>
      </c>
      <c r="J23" s="18" t="s">
        <v>109</v>
      </c>
      <c r="K23" s="19">
        <v>91.5</v>
      </c>
      <c r="M23" s="18" t="s">
        <v>109</v>
      </c>
      <c r="N23" s="19">
        <v>0</v>
      </c>
    </row>
    <row r="24" spans="7:14" x14ac:dyDescent="0.25">
      <c r="G24" s="18" t="s">
        <v>110</v>
      </c>
      <c r="H24" s="19">
        <f>(H22/8)*5.89</f>
        <v>237.80874999999997</v>
      </c>
      <c r="J24" s="18" t="s">
        <v>110</v>
      </c>
      <c r="K24" s="19">
        <f>(K22/8)*5.89</f>
        <v>378.4325</v>
      </c>
      <c r="M24" s="18" t="s">
        <v>110</v>
      </c>
      <c r="N24" s="19">
        <f>(N22/8)*5.89</f>
        <v>202.46875</v>
      </c>
    </row>
    <row r="25" spans="7:14" x14ac:dyDescent="0.25">
      <c r="G25" s="18" t="s">
        <v>91</v>
      </c>
      <c r="H25" s="19">
        <f>SUM(H23:H24)</f>
        <v>249.30874999999997</v>
      </c>
      <c r="J25" s="18" t="s">
        <v>91</v>
      </c>
      <c r="K25" s="19">
        <f>SUM(K23:K24)</f>
        <v>469.9325</v>
      </c>
      <c r="M25" s="18" t="s">
        <v>91</v>
      </c>
      <c r="N25" s="19">
        <f>SUM(N23:N24)</f>
        <v>202.46875</v>
      </c>
    </row>
    <row r="26" spans="7:14" x14ac:dyDescent="0.25">
      <c r="G26" s="18" t="s">
        <v>133</v>
      </c>
      <c r="H26" s="19">
        <f>H25/693</f>
        <v>0.35975288600288596</v>
      </c>
      <c r="J26" s="18" t="s">
        <v>133</v>
      </c>
      <c r="K26" s="19">
        <f>K25/693</f>
        <v>0.67811327561327561</v>
      </c>
      <c r="M26" s="18" t="s">
        <v>133</v>
      </c>
      <c r="N26" s="19">
        <f>N25/693</f>
        <v>0.29216269841269843</v>
      </c>
    </row>
  </sheetData>
  <mergeCells count="3">
    <mergeCell ref="B5:B6"/>
    <mergeCell ref="C5:E5"/>
    <mergeCell ref="B2:D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64E18-0686-45F5-B540-A07581DDBAC0}">
  <dimension ref="A1:AJ58"/>
  <sheetViews>
    <sheetView zoomScaleNormal="100" workbookViewId="0">
      <selection activeCell="Q40" sqref="Q40"/>
    </sheetView>
  </sheetViews>
  <sheetFormatPr defaultRowHeight="15" x14ac:dyDescent="0.25"/>
  <cols>
    <col min="1" max="2" width="21.140625" bestFit="1" customWidth="1"/>
    <col min="3" max="3" width="9.5703125" bestFit="1" customWidth="1"/>
    <col min="4" max="8" width="7.140625" customWidth="1"/>
    <col min="9" max="9" width="6" bestFit="1" customWidth="1"/>
    <col min="10" max="10" width="3.7109375" bestFit="1" customWidth="1"/>
    <col min="11" max="13" width="4.5703125" bestFit="1" customWidth="1"/>
    <col min="15" max="15" width="18.7109375" bestFit="1" customWidth="1"/>
    <col min="16" max="16" width="15.85546875" bestFit="1" customWidth="1"/>
  </cols>
  <sheetData>
    <row r="1" spans="1:36" x14ac:dyDescent="0.25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</row>
    <row r="2" spans="1:36" x14ac:dyDescent="0.25">
      <c r="A2" s="35"/>
      <c r="B2" s="6" t="s">
        <v>92</v>
      </c>
      <c r="C2" s="66" t="s">
        <v>98</v>
      </c>
      <c r="D2" s="66"/>
      <c r="E2" s="66" t="s">
        <v>87</v>
      </c>
      <c r="F2" s="66"/>
      <c r="G2" s="66" t="s">
        <v>99</v>
      </c>
      <c r="H2" s="66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</row>
    <row r="3" spans="1:36" ht="15.75" thickBot="1" x14ac:dyDescent="0.3">
      <c r="A3" s="35"/>
      <c r="B3" s="62" t="s">
        <v>89</v>
      </c>
      <c r="C3" s="60">
        <v>2500</v>
      </c>
      <c r="D3" s="26">
        <v>0.2</v>
      </c>
      <c r="E3" s="61">
        <v>100</v>
      </c>
      <c r="F3" s="26">
        <v>0.76</v>
      </c>
      <c r="G3" s="61">
        <v>0</v>
      </c>
      <c r="H3" s="26">
        <v>0.46</v>
      </c>
      <c r="I3" s="34">
        <v>2600</v>
      </c>
      <c r="J3" s="54" t="s">
        <v>85</v>
      </c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</row>
    <row r="4" spans="1:36" ht="15.75" thickBot="1" x14ac:dyDescent="0.3">
      <c r="A4" s="35"/>
      <c r="B4" s="63"/>
      <c r="C4" s="58"/>
      <c r="E4" s="56"/>
      <c r="G4" s="56"/>
      <c r="H4" s="12"/>
      <c r="I4" s="13">
        <f>I3-C3-E3-G3</f>
        <v>0</v>
      </c>
      <c r="J4" s="54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</row>
    <row r="5" spans="1:36" ht="15.75" thickBot="1" x14ac:dyDescent="0.3">
      <c r="A5" s="35"/>
      <c r="B5" s="62" t="s">
        <v>90</v>
      </c>
      <c r="C5" s="57">
        <v>0</v>
      </c>
      <c r="D5" s="25">
        <v>0.42</v>
      </c>
      <c r="E5" s="55">
        <v>1700</v>
      </c>
      <c r="F5" s="25">
        <v>0.36</v>
      </c>
      <c r="G5" s="55">
        <v>200</v>
      </c>
      <c r="H5" s="25">
        <v>0.37</v>
      </c>
      <c r="I5" s="34">
        <v>1900</v>
      </c>
      <c r="J5" s="54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</row>
    <row r="6" spans="1:36" ht="15.75" thickBot="1" x14ac:dyDescent="0.3">
      <c r="A6" s="35"/>
      <c r="B6" s="63"/>
      <c r="C6" s="58"/>
      <c r="E6" s="56"/>
      <c r="G6" s="56"/>
      <c r="H6" s="12"/>
      <c r="I6" s="13">
        <f>I5-C5-E5-G5</f>
        <v>0</v>
      </c>
      <c r="J6" s="54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</row>
    <row r="7" spans="1:36" ht="15.75" thickBot="1" x14ac:dyDescent="0.3">
      <c r="A7" s="35"/>
      <c r="B7" s="62" t="s">
        <v>88</v>
      </c>
      <c r="C7" s="57">
        <v>0</v>
      </c>
      <c r="D7" s="25">
        <v>0.36</v>
      </c>
      <c r="E7" s="55">
        <v>0</v>
      </c>
      <c r="F7" s="25">
        <v>0.68</v>
      </c>
      <c r="G7" s="55">
        <v>2500</v>
      </c>
      <c r="H7" s="25">
        <v>0.28999999999999998</v>
      </c>
      <c r="I7" s="34">
        <v>2500</v>
      </c>
      <c r="J7" s="54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</row>
    <row r="8" spans="1:36" ht="15.75" thickBot="1" x14ac:dyDescent="0.3">
      <c r="A8" s="35"/>
      <c r="B8" s="63"/>
      <c r="C8" s="58"/>
      <c r="D8" s="11"/>
      <c r="E8" s="56"/>
      <c r="F8" s="11"/>
      <c r="G8" s="56"/>
      <c r="H8" s="10"/>
      <c r="I8" s="13">
        <f>I7-C7-E7-G7</f>
        <v>0</v>
      </c>
      <c r="J8" s="54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</row>
    <row r="9" spans="1:36" x14ac:dyDescent="0.25">
      <c r="A9" s="35"/>
      <c r="B9" s="16"/>
      <c r="C9" s="33">
        <v>2500</v>
      </c>
      <c r="D9" s="14">
        <f>C9-C3-C5-C7</f>
        <v>0</v>
      </c>
      <c r="E9" s="33">
        <v>1800</v>
      </c>
      <c r="F9" s="14">
        <f>E9-E3-E5-E7</f>
        <v>0</v>
      </c>
      <c r="G9" s="33">
        <v>2700</v>
      </c>
      <c r="H9" s="14">
        <f>G9-G3-G5-G7</f>
        <v>0</v>
      </c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</row>
    <row r="10" spans="1:36" x14ac:dyDescent="0.25">
      <c r="A10" s="35"/>
      <c r="B10" s="35"/>
      <c r="C10" s="64" t="s">
        <v>86</v>
      </c>
      <c r="D10" s="64"/>
      <c r="E10" s="64"/>
      <c r="F10" s="64"/>
      <c r="G10" s="64"/>
      <c r="H10" s="64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</row>
    <row r="11" spans="1:36" x14ac:dyDescent="0.25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</row>
    <row r="12" spans="1:36" x14ac:dyDescent="0.25">
      <c r="A12" s="35"/>
      <c r="B12" s="15" t="s">
        <v>91</v>
      </c>
      <c r="C12" s="67">
        <f>(C3*D3)+(C5*D5)+(C7*D7)+(E3*F3)+(E5*F5)+(E7*F7)+(G3*H3)+(G5*H5)+(G7*H7)</f>
        <v>1987</v>
      </c>
      <c r="D12" s="67"/>
      <c r="E12" s="67"/>
      <c r="F12" s="67"/>
      <c r="G12" s="67"/>
      <c r="H12" s="67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</row>
    <row r="13" spans="1:36" x14ac:dyDescent="0.25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</row>
    <row r="14" spans="1:36" x14ac:dyDescent="0.25">
      <c r="A14" s="35"/>
      <c r="B14" s="6" t="s">
        <v>134</v>
      </c>
      <c r="C14" s="66" t="s">
        <v>98</v>
      </c>
      <c r="D14" s="66"/>
      <c r="E14" s="66" t="s">
        <v>87</v>
      </c>
      <c r="F14" s="66"/>
      <c r="G14" s="66" t="s">
        <v>99</v>
      </c>
      <c r="H14" s="66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</row>
    <row r="15" spans="1:36" ht="15.75" thickBot="1" x14ac:dyDescent="0.3">
      <c r="A15" s="35"/>
      <c r="B15" s="62" t="s">
        <v>89</v>
      </c>
      <c r="C15" s="60">
        <v>2500</v>
      </c>
      <c r="D15" s="26">
        <v>0.2</v>
      </c>
      <c r="E15" s="61">
        <v>100</v>
      </c>
      <c r="F15" s="26">
        <v>0.76</v>
      </c>
      <c r="G15" s="61">
        <v>0</v>
      </c>
      <c r="H15" s="26">
        <v>0.46</v>
      </c>
      <c r="I15" s="34">
        <v>2600</v>
      </c>
      <c r="J15" s="54" t="s">
        <v>85</v>
      </c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</row>
    <row r="16" spans="1:36" ht="15.75" thickBot="1" x14ac:dyDescent="0.3">
      <c r="A16" s="35"/>
      <c r="B16" s="63"/>
      <c r="C16" s="58"/>
      <c r="E16" s="56"/>
      <c r="G16" s="56"/>
      <c r="H16" s="12"/>
      <c r="I16" s="13">
        <f>I15-C15-E15-G15</f>
        <v>0</v>
      </c>
      <c r="J16" s="54"/>
      <c r="K16" s="35"/>
      <c r="L16" s="35"/>
      <c r="M16" s="35"/>
      <c r="N16" s="35"/>
      <c r="O16" s="9" t="s">
        <v>93</v>
      </c>
      <c r="P16" s="17">
        <f>Solver!C25</f>
        <v>2074217.2727272729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</row>
    <row r="17" spans="1:36" ht="15.75" thickBot="1" x14ac:dyDescent="0.3">
      <c r="A17" s="35"/>
      <c r="B17" s="62" t="s">
        <v>90</v>
      </c>
      <c r="C17" s="57">
        <v>0</v>
      </c>
      <c r="D17" s="25">
        <v>0.42</v>
      </c>
      <c r="E17" s="55">
        <v>1700</v>
      </c>
      <c r="F17" s="25">
        <v>0.36</v>
      </c>
      <c r="G17" s="55">
        <v>200</v>
      </c>
      <c r="H17" s="25">
        <v>0.37</v>
      </c>
      <c r="I17" s="34">
        <v>1900</v>
      </c>
      <c r="J17" s="54"/>
      <c r="K17" s="35"/>
      <c r="L17" s="35"/>
      <c r="M17" s="35"/>
      <c r="N17" s="35"/>
      <c r="O17" s="9" t="s">
        <v>94</v>
      </c>
      <c r="P17" s="17">
        <v>1956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</row>
    <row r="18" spans="1:36" ht="15.75" thickBot="1" x14ac:dyDescent="0.3">
      <c r="A18" s="35"/>
      <c r="B18" s="63"/>
      <c r="C18" s="58"/>
      <c r="E18" s="56"/>
      <c r="G18" s="56"/>
      <c r="H18" s="12"/>
      <c r="I18" s="13">
        <f>I17-C17-E17-G17</f>
        <v>0</v>
      </c>
      <c r="J18" s="54"/>
      <c r="K18" s="35"/>
      <c r="L18" s="35"/>
      <c r="M18" s="35"/>
      <c r="N18" s="35"/>
      <c r="O18" s="9" t="s">
        <v>95</v>
      </c>
      <c r="P18" s="32">
        <f>P16-P17</f>
        <v>2072261.2727272729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</row>
    <row r="19" spans="1:36" ht="15.75" thickBot="1" x14ac:dyDescent="0.3">
      <c r="A19" s="35"/>
      <c r="B19" s="62" t="s">
        <v>88</v>
      </c>
      <c r="C19" s="57">
        <v>0</v>
      </c>
      <c r="D19" s="25">
        <v>0.36</v>
      </c>
      <c r="E19" s="55">
        <v>0</v>
      </c>
      <c r="F19" s="25">
        <v>0.68</v>
      </c>
      <c r="G19" s="55">
        <v>2500</v>
      </c>
      <c r="H19" s="25">
        <v>0.28999999999999998</v>
      </c>
      <c r="I19" s="34">
        <v>2500</v>
      </c>
      <c r="J19" s="54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</row>
    <row r="20" spans="1:36" ht="15.75" thickBot="1" x14ac:dyDescent="0.3">
      <c r="A20" s="35"/>
      <c r="B20" s="63"/>
      <c r="C20" s="58"/>
      <c r="D20" s="11"/>
      <c r="E20" s="56"/>
      <c r="F20" s="11"/>
      <c r="G20" s="56"/>
      <c r="H20" s="10"/>
      <c r="I20" s="13">
        <f>I19-C19-E19-G19</f>
        <v>0</v>
      </c>
      <c r="J20" s="54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</row>
    <row r="21" spans="1:36" x14ac:dyDescent="0.25">
      <c r="A21" s="35"/>
      <c r="B21" s="16"/>
      <c r="C21" s="33">
        <v>2500</v>
      </c>
      <c r="D21" s="14">
        <f>C21-C15-C17-C19</f>
        <v>0</v>
      </c>
      <c r="E21" s="33">
        <v>1800</v>
      </c>
      <c r="F21" s="14">
        <f>E21-E15-E17-E19</f>
        <v>0</v>
      </c>
      <c r="G21" s="33">
        <v>2700</v>
      </c>
      <c r="H21" s="14">
        <f>G21-G15-G17-G19</f>
        <v>0</v>
      </c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</row>
    <row r="22" spans="1:36" x14ac:dyDescent="0.25">
      <c r="A22" s="35"/>
      <c r="B22" s="35"/>
      <c r="C22" s="64" t="s">
        <v>86</v>
      </c>
      <c r="D22" s="64"/>
      <c r="E22" s="64"/>
      <c r="F22" s="64"/>
      <c r="G22" s="64"/>
      <c r="H22" s="64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</row>
    <row r="23" spans="1:36" x14ac:dyDescent="0.25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</row>
    <row r="24" spans="1:36" x14ac:dyDescent="0.25">
      <c r="A24" s="35"/>
      <c r="B24" s="15" t="s">
        <v>91</v>
      </c>
      <c r="C24" s="67">
        <f>(C15*D15)+(C17*D17)+(C19*D19)+(E15*F15)+(E17*F17)+(E19*F19)+(G15*H15)+(G17*H17)+(G19*H19)</f>
        <v>1987</v>
      </c>
      <c r="D24" s="67"/>
      <c r="E24" s="67"/>
      <c r="F24" s="67"/>
      <c r="G24" s="67"/>
      <c r="H24" s="67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</row>
    <row r="25" spans="1:36" x14ac:dyDescent="0.25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</row>
    <row r="26" spans="1:36" x14ac:dyDescent="0.25">
      <c r="A26" s="35"/>
      <c r="B26" s="6" t="s">
        <v>96</v>
      </c>
      <c r="C26" s="66" t="s">
        <v>98</v>
      </c>
      <c r="D26" s="66"/>
      <c r="E26" s="66" t="s">
        <v>87</v>
      </c>
      <c r="F26" s="66"/>
      <c r="G26" s="66" t="s">
        <v>99</v>
      </c>
      <c r="H26" s="66"/>
      <c r="I26" s="35"/>
      <c r="J26" s="35"/>
      <c r="K26" s="65" t="s">
        <v>97</v>
      </c>
      <c r="L26" s="65"/>
      <c r="M26" s="6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</row>
    <row r="27" spans="1:36" ht="15.75" thickBot="1" x14ac:dyDescent="0.3">
      <c r="A27" s="35"/>
      <c r="B27" s="62" t="s">
        <v>89</v>
      </c>
      <c r="C27" s="60">
        <v>2500</v>
      </c>
      <c r="D27" s="26">
        <v>0.2</v>
      </c>
      <c r="E27" s="61">
        <v>0</v>
      </c>
      <c r="F27" s="26">
        <v>0.76</v>
      </c>
      <c r="G27" s="61">
        <v>100</v>
      </c>
      <c r="H27" s="26">
        <v>0.46</v>
      </c>
      <c r="I27" s="34">
        <v>2600</v>
      </c>
      <c r="J27" s="54" t="s">
        <v>85</v>
      </c>
      <c r="K27" s="47">
        <f>H27-D27</f>
        <v>0.26</v>
      </c>
      <c r="L27" s="47">
        <f>K27</f>
        <v>0.26</v>
      </c>
      <c r="M27" s="47">
        <f>H27</f>
        <v>0.46</v>
      </c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</row>
    <row r="28" spans="1:36" ht="15.75" thickBot="1" x14ac:dyDescent="0.3">
      <c r="A28" s="35"/>
      <c r="B28" s="63"/>
      <c r="C28" s="58"/>
      <c r="E28" s="56"/>
      <c r="G28" s="56"/>
      <c r="H28" s="12"/>
      <c r="I28" s="13">
        <f>I27-C27-E27-G27</f>
        <v>0</v>
      </c>
      <c r="J28" s="54"/>
      <c r="K28" s="48"/>
      <c r="L28" s="48"/>
      <c r="M28" s="48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</row>
    <row r="29" spans="1:36" ht="15.75" thickBot="1" x14ac:dyDescent="0.3">
      <c r="A29" s="35"/>
      <c r="B29" s="62" t="s">
        <v>90</v>
      </c>
      <c r="C29" s="57">
        <v>0</v>
      </c>
      <c r="D29" s="25">
        <v>0.42</v>
      </c>
      <c r="E29" s="55">
        <v>1800</v>
      </c>
      <c r="F29" s="25">
        <v>0.36</v>
      </c>
      <c r="G29" s="55">
        <v>100</v>
      </c>
      <c r="H29" s="25">
        <v>0.37</v>
      </c>
      <c r="I29" s="34">
        <v>1900</v>
      </c>
      <c r="J29" s="54"/>
      <c r="K29" s="47">
        <f>H29-F29</f>
        <v>1.0000000000000009E-2</v>
      </c>
      <c r="L29" s="47">
        <f>D29-H29</f>
        <v>4.9999999999999989E-2</v>
      </c>
      <c r="M29" s="47">
        <f>H29</f>
        <v>0.37</v>
      </c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</row>
    <row r="30" spans="1:36" ht="15.75" thickBot="1" x14ac:dyDescent="0.3">
      <c r="A30" s="35"/>
      <c r="B30" s="63"/>
      <c r="C30" s="58"/>
      <c r="E30" s="56"/>
      <c r="G30" s="56"/>
      <c r="H30" s="12"/>
      <c r="I30" s="13">
        <f>I29-C29-E29-G29</f>
        <v>0</v>
      </c>
      <c r="J30" s="54"/>
      <c r="K30" s="48"/>
      <c r="L30" s="48"/>
      <c r="M30" s="48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</row>
    <row r="31" spans="1:36" ht="15.75" thickBot="1" x14ac:dyDescent="0.3">
      <c r="A31" s="35"/>
      <c r="B31" s="62" t="s">
        <v>88</v>
      </c>
      <c r="C31" s="57">
        <v>0</v>
      </c>
      <c r="D31" s="25">
        <v>0.36</v>
      </c>
      <c r="E31" s="55">
        <v>0</v>
      </c>
      <c r="F31" s="25">
        <v>0.68</v>
      </c>
      <c r="G31" s="55">
        <v>2500</v>
      </c>
      <c r="H31" s="25">
        <v>0.28999999999999998</v>
      </c>
      <c r="I31" s="34">
        <v>2500</v>
      </c>
      <c r="J31" s="54"/>
      <c r="K31" s="47">
        <f>D31-H31</f>
        <v>7.0000000000000007E-2</v>
      </c>
      <c r="L31" s="47">
        <f>D31-H31</f>
        <v>7.0000000000000007E-2</v>
      </c>
      <c r="M31" s="47">
        <f>H31</f>
        <v>0.28999999999999998</v>
      </c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</row>
    <row r="32" spans="1:36" ht="15.75" thickBot="1" x14ac:dyDescent="0.3">
      <c r="A32" s="35"/>
      <c r="B32" s="63"/>
      <c r="C32" s="58"/>
      <c r="D32" s="11"/>
      <c r="E32" s="56"/>
      <c r="F32" s="11"/>
      <c r="G32" s="56"/>
      <c r="H32" s="10"/>
      <c r="I32" s="13">
        <f>I31-C31-E31-G31</f>
        <v>0</v>
      </c>
      <c r="J32" s="54"/>
      <c r="K32" s="48"/>
      <c r="L32" s="48"/>
      <c r="M32" s="48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</row>
    <row r="33" spans="1:36" x14ac:dyDescent="0.25">
      <c r="A33" s="35"/>
      <c r="B33" s="16"/>
      <c r="C33" s="33">
        <v>2500</v>
      </c>
      <c r="D33" s="14">
        <f>C33-C27-C29-C31</f>
        <v>0</v>
      </c>
      <c r="E33" s="33">
        <v>1800</v>
      </c>
      <c r="F33" s="14">
        <f>E33-E27-E29-E31</f>
        <v>0</v>
      </c>
      <c r="G33" s="33">
        <v>2700</v>
      </c>
      <c r="H33" s="14">
        <f>G33-G27-G29-G31</f>
        <v>0</v>
      </c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</row>
    <row r="34" spans="1:36" x14ac:dyDescent="0.25">
      <c r="A34" s="35"/>
      <c r="B34" s="35"/>
      <c r="C34" s="64" t="s">
        <v>86</v>
      </c>
      <c r="D34" s="64"/>
      <c r="E34" s="64"/>
      <c r="F34" s="64"/>
      <c r="G34" s="64"/>
      <c r="H34" s="64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</row>
    <row r="35" spans="1:36" x14ac:dyDescent="0.25">
      <c r="A35" s="35"/>
      <c r="B35" s="59" t="s">
        <v>97</v>
      </c>
      <c r="C35" s="49">
        <f>D31-D27</f>
        <v>0.15999999999999998</v>
      </c>
      <c r="D35" s="50"/>
      <c r="E35" s="51">
        <f>F31-F29</f>
        <v>0.32000000000000006</v>
      </c>
      <c r="F35" s="52"/>
      <c r="G35" s="51">
        <f>H29-H31</f>
        <v>8.0000000000000016E-2</v>
      </c>
      <c r="H35" s="52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</row>
    <row r="36" spans="1:36" x14ac:dyDescent="0.25">
      <c r="A36" s="35"/>
      <c r="B36" s="59"/>
      <c r="C36" s="49">
        <f>D31-D27</f>
        <v>0.15999999999999998</v>
      </c>
      <c r="D36" s="50"/>
      <c r="E36" s="53" t="s">
        <v>135</v>
      </c>
      <c r="F36" s="52"/>
      <c r="G36" s="51">
        <f>H29-H31</f>
        <v>8.0000000000000016E-2</v>
      </c>
      <c r="H36" s="52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</row>
    <row r="37" spans="1:36" x14ac:dyDescent="0.25">
      <c r="A37" s="35"/>
      <c r="B37" s="35"/>
      <c r="C37" s="49" t="s">
        <v>135</v>
      </c>
      <c r="D37" s="50"/>
      <c r="E37" s="53" t="s">
        <v>135</v>
      </c>
      <c r="F37" s="52"/>
      <c r="G37" s="51">
        <f>H29-H31</f>
        <v>8.0000000000000016E-2</v>
      </c>
      <c r="H37" s="52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</row>
    <row r="38" spans="1:36" x14ac:dyDescent="0.25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</row>
    <row r="39" spans="1:36" x14ac:dyDescent="0.25">
      <c r="A39" s="35"/>
      <c r="B39" s="15" t="s">
        <v>91</v>
      </c>
      <c r="C39" s="67">
        <f>(C27*D27)+(C29*D29)+(C31*D31)+(E27*F27)+(E29*F29)+(E31*F31)+(G27*H27)+(G29*H29)+(G31*H31)</f>
        <v>1956</v>
      </c>
      <c r="D39" s="67"/>
      <c r="E39" s="67"/>
      <c r="F39" s="67"/>
      <c r="G39" s="67"/>
      <c r="H39" s="67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</row>
    <row r="40" spans="1:36" x14ac:dyDescent="0.25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36" x14ac:dyDescent="0.25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36" x14ac:dyDescent="0.25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</row>
    <row r="43" spans="1:36" x14ac:dyDescent="0.25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</row>
    <row r="44" spans="1:36" x14ac:dyDescent="0.25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</row>
    <row r="45" spans="1:36" x14ac:dyDescent="0.25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</row>
    <row r="46" spans="1:36" x14ac:dyDescent="0.25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</row>
    <row r="47" spans="1:36" x14ac:dyDescent="0.25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</row>
    <row r="48" spans="1:36" x14ac:dyDescent="0.25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</row>
    <row r="49" spans="1:36" x14ac:dyDescent="0.25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spans="1:36" x14ac:dyDescent="0.25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</row>
    <row r="51" spans="1:36" x14ac:dyDescent="0.25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</row>
    <row r="52" spans="1:36" x14ac:dyDescent="0.25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</row>
    <row r="53" spans="1:36" x14ac:dyDescent="0.25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</row>
    <row r="54" spans="1:36" x14ac:dyDescent="0.25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</row>
    <row r="55" spans="1:36" x14ac:dyDescent="0.25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</row>
    <row r="56" spans="1:36" x14ac:dyDescent="0.25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</row>
    <row r="57" spans="1:36" x14ac:dyDescent="0.25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</row>
    <row r="58" spans="1:36" x14ac:dyDescent="0.25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</row>
  </sheetData>
  <mergeCells count="74">
    <mergeCell ref="C39:H39"/>
    <mergeCell ref="C37:D37"/>
    <mergeCell ref="E37:F37"/>
    <mergeCell ref="G37:H37"/>
    <mergeCell ref="C12:H12"/>
    <mergeCell ref="C24:H24"/>
    <mergeCell ref="C10:H10"/>
    <mergeCell ref="J3:J8"/>
    <mergeCell ref="B5:B6"/>
    <mergeCell ref="C5:C6"/>
    <mergeCell ref="E5:E6"/>
    <mergeCell ref="G5:G6"/>
    <mergeCell ref="B7:B8"/>
    <mergeCell ref="C7:C8"/>
    <mergeCell ref="E7:E8"/>
    <mergeCell ref="G7:G8"/>
    <mergeCell ref="C2:D2"/>
    <mergeCell ref="E2:F2"/>
    <mergeCell ref="G2:H2"/>
    <mergeCell ref="B3:B4"/>
    <mergeCell ref="C3:C4"/>
    <mergeCell ref="E3:E4"/>
    <mergeCell ref="G3:G4"/>
    <mergeCell ref="K26:M26"/>
    <mergeCell ref="C26:D26"/>
    <mergeCell ref="E26:F26"/>
    <mergeCell ref="G26:H26"/>
    <mergeCell ref="C14:D14"/>
    <mergeCell ref="E14:F14"/>
    <mergeCell ref="G14:H14"/>
    <mergeCell ref="J15:J20"/>
    <mergeCell ref="C22:H22"/>
    <mergeCell ref="B19:B20"/>
    <mergeCell ref="G15:G16"/>
    <mergeCell ref="G19:G20"/>
    <mergeCell ref="G17:G18"/>
    <mergeCell ref="B15:B16"/>
    <mergeCell ref="B17:B18"/>
    <mergeCell ref="C15:C16"/>
    <mergeCell ref="E15:E16"/>
    <mergeCell ref="E17:E18"/>
    <mergeCell ref="C17:C18"/>
    <mergeCell ref="E19:E20"/>
    <mergeCell ref="C19:C20"/>
    <mergeCell ref="L29:L30"/>
    <mergeCell ref="K29:K30"/>
    <mergeCell ref="B35:B36"/>
    <mergeCell ref="C27:C28"/>
    <mergeCell ref="C29:C30"/>
    <mergeCell ref="E27:E28"/>
    <mergeCell ref="B27:B28"/>
    <mergeCell ref="B29:B30"/>
    <mergeCell ref="B31:B32"/>
    <mergeCell ref="C34:H34"/>
    <mergeCell ref="G27:G28"/>
    <mergeCell ref="E29:E30"/>
    <mergeCell ref="K31:K32"/>
    <mergeCell ref="L31:L32"/>
    <mergeCell ref="M31:M32"/>
    <mergeCell ref="C35:D35"/>
    <mergeCell ref="C36:D36"/>
    <mergeCell ref="E35:F35"/>
    <mergeCell ref="E36:F36"/>
    <mergeCell ref="G35:H35"/>
    <mergeCell ref="G36:H36"/>
    <mergeCell ref="J27:J32"/>
    <mergeCell ref="G29:G30"/>
    <mergeCell ref="G31:G32"/>
    <mergeCell ref="E31:E32"/>
    <mergeCell ref="C31:C32"/>
    <mergeCell ref="K27:K28"/>
    <mergeCell ref="L27:L28"/>
    <mergeCell ref="M27:M28"/>
    <mergeCell ref="M29:M30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623A7-0304-430D-B3EA-C6551D0CC8A6}">
  <dimension ref="B2:L25"/>
  <sheetViews>
    <sheetView workbookViewId="0">
      <selection activeCell="D31" sqref="D31"/>
    </sheetView>
  </sheetViews>
  <sheetFormatPr defaultRowHeight="15" x14ac:dyDescent="0.25"/>
  <cols>
    <col min="2" max="2" width="41.5703125" style="1" bestFit="1" customWidth="1"/>
    <col min="3" max="3" width="20.42578125" style="1" bestFit="1" customWidth="1"/>
    <col min="4" max="4" width="18.7109375" style="1" bestFit="1" customWidth="1"/>
    <col min="5" max="5" width="22.42578125" style="1" bestFit="1" customWidth="1"/>
    <col min="6" max="6" width="20.42578125" style="1" bestFit="1" customWidth="1"/>
    <col min="7" max="7" width="12.28515625" style="1" bestFit="1" customWidth="1"/>
    <col min="8" max="8" width="23.28515625" style="1" bestFit="1" customWidth="1"/>
    <col min="9" max="9" width="20.140625" style="1" bestFit="1" customWidth="1"/>
    <col min="10" max="10" width="21" style="1" bestFit="1" customWidth="1"/>
    <col min="11" max="11" width="9.140625" bestFit="1" customWidth="1"/>
    <col min="12" max="12" width="12.5703125" bestFit="1" customWidth="1"/>
  </cols>
  <sheetData>
    <row r="2" spans="2:12" ht="30" x14ac:dyDescent="0.25">
      <c r="B2" s="1" t="s">
        <v>2</v>
      </c>
      <c r="C2" s="1" t="s">
        <v>7</v>
      </c>
      <c r="D2" s="1" t="s">
        <v>8</v>
      </c>
      <c r="E2" s="1" t="s">
        <v>13</v>
      </c>
      <c r="F2" s="1" t="s">
        <v>11</v>
      </c>
      <c r="G2" s="1" t="s">
        <v>12</v>
      </c>
      <c r="H2" s="1" t="s">
        <v>14</v>
      </c>
      <c r="I2" s="1" t="s">
        <v>15</v>
      </c>
      <c r="J2" s="1" t="s">
        <v>16</v>
      </c>
      <c r="K2" s="1" t="s">
        <v>26</v>
      </c>
      <c r="L2" s="1" t="s">
        <v>27</v>
      </c>
    </row>
    <row r="3" spans="2:12" ht="15" customHeight="1" x14ac:dyDescent="0.25">
      <c r="B3" s="1" t="s">
        <v>17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1</v>
      </c>
      <c r="I3" s="3">
        <v>1</v>
      </c>
      <c r="J3" s="3">
        <v>1</v>
      </c>
      <c r="K3" s="5">
        <f>(C3*$C$24)+(D3*$D$24)+(E3*$E$24)+(F3*$F$24)+(G3*$G$24)+(H3*$H$24)+(I3*$I$24)+(J3*$J$24)</f>
        <v>1000</v>
      </c>
      <c r="L3" s="5">
        <v>1000</v>
      </c>
    </row>
    <row r="4" spans="2:12" x14ac:dyDescent="0.25">
      <c r="B4" s="1" t="s">
        <v>18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1</v>
      </c>
      <c r="I4" s="3">
        <v>1</v>
      </c>
      <c r="J4" s="3">
        <v>1</v>
      </c>
      <c r="K4" s="5">
        <f t="shared" ref="K4:K13" si="0">(C4*$C$24)+(D4*$D$24)+(E4*$E$24)+(F4*$F$24)+(G4*$G$24)+(H4*$H$24)+(I4*$I$24)+(J4*$J$24)</f>
        <v>1000</v>
      </c>
      <c r="L4" s="5">
        <v>1000</v>
      </c>
    </row>
    <row r="5" spans="2:12" x14ac:dyDescent="0.25">
      <c r="B5" s="1" t="s">
        <v>19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1</v>
      </c>
      <c r="I5" s="3">
        <v>1</v>
      </c>
      <c r="J5" s="3">
        <v>1</v>
      </c>
      <c r="K5" s="5">
        <f t="shared" si="0"/>
        <v>1000</v>
      </c>
      <c r="L5" s="5">
        <v>1000</v>
      </c>
    </row>
    <row r="6" spans="2:12" ht="30" x14ac:dyDescent="0.25">
      <c r="B6" s="1" t="s">
        <v>5</v>
      </c>
      <c r="C6" s="3">
        <v>1</v>
      </c>
      <c r="D6" s="3">
        <v>1</v>
      </c>
      <c r="E6" s="3">
        <v>2</v>
      </c>
      <c r="F6" s="3">
        <v>2</v>
      </c>
      <c r="G6" s="3">
        <v>8</v>
      </c>
      <c r="H6" s="3">
        <v>0</v>
      </c>
      <c r="I6" s="3">
        <v>0</v>
      </c>
      <c r="J6" s="3">
        <v>0</v>
      </c>
      <c r="K6" s="5">
        <f t="shared" si="0"/>
        <v>2000</v>
      </c>
      <c r="L6" s="5">
        <v>2000</v>
      </c>
    </row>
    <row r="7" spans="2:12" x14ac:dyDescent="0.25">
      <c r="B7" s="1" t="s">
        <v>0</v>
      </c>
      <c r="C7" s="3">
        <v>1</v>
      </c>
      <c r="D7" s="3">
        <v>0</v>
      </c>
      <c r="E7" s="3">
        <v>2</v>
      </c>
      <c r="F7" s="3">
        <v>2</v>
      </c>
      <c r="G7" s="3">
        <v>0</v>
      </c>
      <c r="H7" s="3">
        <v>0</v>
      </c>
      <c r="I7" s="3">
        <v>0</v>
      </c>
      <c r="J7" s="3">
        <v>0</v>
      </c>
      <c r="K7" s="5">
        <f t="shared" si="0"/>
        <v>1079.5454545454545</v>
      </c>
      <c r="L7" s="5">
        <v>2000</v>
      </c>
    </row>
    <row r="8" spans="2:12" ht="30" x14ac:dyDescent="0.25">
      <c r="B8" s="1" t="s">
        <v>6</v>
      </c>
      <c r="C8" s="3">
        <v>0</v>
      </c>
      <c r="D8" s="3">
        <v>1</v>
      </c>
      <c r="E8" s="3">
        <v>0</v>
      </c>
      <c r="F8" s="3">
        <v>0</v>
      </c>
      <c r="G8" s="3">
        <v>5</v>
      </c>
      <c r="H8" s="3">
        <v>0</v>
      </c>
      <c r="I8" s="3">
        <v>0</v>
      </c>
      <c r="J8" s="3">
        <v>0</v>
      </c>
      <c r="K8" s="5">
        <f t="shared" si="0"/>
        <v>818.18181818181824</v>
      </c>
      <c r="L8" s="5">
        <v>2000</v>
      </c>
    </row>
    <row r="9" spans="2:12" x14ac:dyDescent="0.25">
      <c r="B9" s="1" t="s">
        <v>1</v>
      </c>
      <c r="C9" s="3">
        <v>1</v>
      </c>
      <c r="D9" s="3">
        <v>1</v>
      </c>
      <c r="E9" s="3">
        <v>1</v>
      </c>
      <c r="F9" s="3">
        <v>1</v>
      </c>
      <c r="G9" s="3">
        <v>2</v>
      </c>
      <c r="H9" s="3">
        <v>0</v>
      </c>
      <c r="I9" s="3">
        <v>0</v>
      </c>
      <c r="J9" s="3">
        <v>0</v>
      </c>
      <c r="K9" s="5">
        <f t="shared" si="0"/>
        <v>1488.6363636363637</v>
      </c>
      <c r="L9" s="5">
        <v>2000</v>
      </c>
    </row>
    <row r="10" spans="2:12" x14ac:dyDescent="0.25">
      <c r="B10" s="1" t="s">
        <v>3</v>
      </c>
      <c r="C10" s="3">
        <v>4</v>
      </c>
      <c r="D10" s="3">
        <v>2</v>
      </c>
      <c r="E10" s="3">
        <v>6</v>
      </c>
      <c r="F10" s="3">
        <v>8</v>
      </c>
      <c r="G10" s="3">
        <v>0</v>
      </c>
      <c r="H10" s="3">
        <v>0</v>
      </c>
      <c r="I10" s="3">
        <v>0</v>
      </c>
      <c r="J10" s="3">
        <v>0</v>
      </c>
      <c r="K10" s="5">
        <f t="shared" si="0"/>
        <v>5000</v>
      </c>
      <c r="L10" s="5">
        <v>5000</v>
      </c>
    </row>
    <row r="11" spans="2:12" ht="30" x14ac:dyDescent="0.25">
      <c r="B11" s="1" t="s">
        <v>4</v>
      </c>
      <c r="C11" s="3">
        <v>5</v>
      </c>
      <c r="D11" s="3">
        <v>6</v>
      </c>
      <c r="E11" s="3">
        <v>2</v>
      </c>
      <c r="F11" s="3">
        <v>10</v>
      </c>
      <c r="G11" s="3">
        <v>5</v>
      </c>
      <c r="H11" s="3">
        <v>0</v>
      </c>
      <c r="I11" s="3">
        <v>0</v>
      </c>
      <c r="J11" s="3">
        <v>0</v>
      </c>
      <c r="K11" s="5">
        <f t="shared" si="0"/>
        <v>7000.0000000000009</v>
      </c>
      <c r="L11" s="5">
        <v>7000</v>
      </c>
    </row>
    <row r="12" spans="2:12" x14ac:dyDescent="0.25">
      <c r="B12" s="1" t="s">
        <v>9</v>
      </c>
      <c r="C12" s="3">
        <v>3</v>
      </c>
      <c r="D12" s="3">
        <v>4</v>
      </c>
      <c r="E12" s="3">
        <v>6</v>
      </c>
      <c r="F12" s="3">
        <v>4</v>
      </c>
      <c r="G12" s="3">
        <v>5</v>
      </c>
      <c r="H12" s="3">
        <v>3</v>
      </c>
      <c r="I12" s="3">
        <v>3</v>
      </c>
      <c r="J12" s="3">
        <v>4</v>
      </c>
      <c r="K12" s="5">
        <f t="shared" si="0"/>
        <v>10000</v>
      </c>
      <c r="L12" s="5">
        <v>10000</v>
      </c>
    </row>
    <row r="13" spans="2:12" x14ac:dyDescent="0.25">
      <c r="B13" s="1" t="s">
        <v>10</v>
      </c>
      <c r="C13" s="2">
        <v>217.83</v>
      </c>
      <c r="D13" s="2">
        <v>267.3</v>
      </c>
      <c r="E13" s="2">
        <v>316.73</v>
      </c>
      <c r="F13" s="2">
        <v>242.27</v>
      </c>
      <c r="G13" s="2">
        <v>402.97</v>
      </c>
      <c r="H13" s="2">
        <v>451.53</v>
      </c>
      <c r="I13" s="2">
        <v>418.47</v>
      </c>
      <c r="J13" s="2">
        <v>835.63</v>
      </c>
      <c r="K13" s="5">
        <f t="shared" si="0"/>
        <v>1221172.6136363638</v>
      </c>
      <c r="L13" s="2">
        <v>1500000</v>
      </c>
    </row>
    <row r="14" spans="2:12" x14ac:dyDescent="0.25">
      <c r="C14" s="27"/>
      <c r="D14" s="27"/>
      <c r="E14" s="27"/>
      <c r="F14" s="27"/>
      <c r="G14" s="27"/>
      <c r="H14" s="27"/>
      <c r="I14" s="27"/>
      <c r="J14" s="27"/>
      <c r="K14" s="1"/>
      <c r="L14" s="1"/>
    </row>
    <row r="16" spans="2:12" ht="15.75" thickBot="1" x14ac:dyDescent="0.3">
      <c r="B16" s="68" t="s">
        <v>20</v>
      </c>
      <c r="C16" s="68"/>
      <c r="D16" s="68"/>
      <c r="E16" s="68"/>
      <c r="F16" s="68"/>
      <c r="G16" s="68"/>
      <c r="H16" s="68"/>
      <c r="I16" s="68"/>
      <c r="J16" s="68"/>
    </row>
    <row r="17" spans="2:11" ht="30" x14ac:dyDescent="0.25">
      <c r="B17" s="36" t="s">
        <v>21</v>
      </c>
      <c r="C17" s="37" t="s">
        <v>7</v>
      </c>
      <c r="D17" s="37" t="s">
        <v>8</v>
      </c>
      <c r="E17" s="37" t="s">
        <v>13</v>
      </c>
      <c r="F17" s="37" t="s">
        <v>11</v>
      </c>
      <c r="G17" s="37" t="s">
        <v>12</v>
      </c>
      <c r="H17" s="37" t="s">
        <v>14</v>
      </c>
      <c r="I17" s="37" t="s">
        <v>15</v>
      </c>
      <c r="J17" s="38" t="s">
        <v>16</v>
      </c>
    </row>
    <row r="18" spans="2:11" x14ac:dyDescent="0.25">
      <c r="B18" s="39" t="s">
        <v>22</v>
      </c>
      <c r="C18" s="4">
        <v>393</v>
      </c>
      <c r="D18" s="4">
        <v>483</v>
      </c>
      <c r="E18" s="4">
        <v>569.66999999999996</v>
      </c>
      <c r="F18" s="4">
        <v>436.33</v>
      </c>
      <c r="G18" s="4">
        <v>796.33</v>
      </c>
      <c r="H18" s="4">
        <v>746.33</v>
      </c>
      <c r="I18" s="4">
        <v>929.67</v>
      </c>
      <c r="J18" s="4">
        <v>1376.33</v>
      </c>
    </row>
    <row r="19" spans="2:11" x14ac:dyDescent="0.25">
      <c r="B19"/>
      <c r="C19" s="42"/>
      <c r="D19" s="42"/>
      <c r="E19" s="42"/>
      <c r="F19" s="42"/>
      <c r="G19" s="42"/>
      <c r="H19" s="42"/>
      <c r="I19" s="42"/>
      <c r="J19" s="42"/>
    </row>
    <row r="20" spans="2:11" x14ac:dyDescent="0.25">
      <c r="B20"/>
      <c r="C20"/>
      <c r="D20"/>
      <c r="E20"/>
      <c r="F20"/>
      <c r="G20"/>
      <c r="H20"/>
      <c r="I20"/>
      <c r="J20"/>
    </row>
    <row r="21" spans="2:11" x14ac:dyDescent="0.25">
      <c r="B21"/>
      <c r="C21"/>
      <c r="D21"/>
      <c r="E21"/>
      <c r="F21"/>
      <c r="G21"/>
      <c r="H21"/>
      <c r="I21"/>
      <c r="J21"/>
    </row>
    <row r="22" spans="2:11" ht="15.75" thickBot="1" x14ac:dyDescent="0.3">
      <c r="B22" s="68" t="s">
        <v>23</v>
      </c>
      <c r="C22" s="68"/>
      <c r="D22" s="68"/>
      <c r="E22" s="68"/>
      <c r="F22" s="68"/>
      <c r="G22" s="68"/>
      <c r="H22" s="68"/>
      <c r="I22" s="68"/>
      <c r="J22" s="68"/>
    </row>
    <row r="23" spans="2:11" ht="30" x14ac:dyDescent="0.25">
      <c r="B23" s="36" t="s">
        <v>21</v>
      </c>
      <c r="C23" s="37" t="s">
        <v>7</v>
      </c>
      <c r="D23" s="37" t="s">
        <v>8</v>
      </c>
      <c r="E23" s="37" t="s">
        <v>13</v>
      </c>
      <c r="F23" s="37" t="s">
        <v>11</v>
      </c>
      <c r="G23" s="37" t="s">
        <v>12</v>
      </c>
      <c r="H23" s="37" t="s">
        <v>14</v>
      </c>
      <c r="I23" s="37" t="s">
        <v>15</v>
      </c>
      <c r="J23" s="38" t="s">
        <v>16</v>
      </c>
    </row>
    <row r="24" spans="2:11" x14ac:dyDescent="0.25">
      <c r="B24" s="39" t="s">
        <v>24</v>
      </c>
      <c r="C24" s="40">
        <v>465.90909090909099</v>
      </c>
      <c r="D24" s="40">
        <v>647.72727272727275</v>
      </c>
      <c r="E24" s="40">
        <v>306.81818181818176</v>
      </c>
      <c r="F24" s="40">
        <v>0</v>
      </c>
      <c r="G24" s="40">
        <v>34.090909090909093</v>
      </c>
      <c r="H24" s="40">
        <v>0</v>
      </c>
      <c r="I24" s="40">
        <v>0</v>
      </c>
      <c r="J24" s="40">
        <v>1000</v>
      </c>
      <c r="K24" s="24">
        <f>SUM(C24:J24)</f>
        <v>2454.5454545454545</v>
      </c>
    </row>
    <row r="25" spans="2:11" x14ac:dyDescent="0.25">
      <c r="B25" s="41" t="s">
        <v>25</v>
      </c>
      <c r="C25" s="69">
        <f>(C24*C18)+(D24*D18)+(E24*E18)+(F24*F18)+(G24*G18)+(H24*H18)+(I24*I18)+(J24*J18)</f>
        <v>2074217.2727272729</v>
      </c>
      <c r="D25" s="69"/>
      <c r="E25" s="69"/>
      <c r="F25" s="69"/>
      <c r="G25" s="69"/>
      <c r="H25" s="69"/>
      <c r="I25" s="69"/>
      <c r="J25" s="69"/>
    </row>
  </sheetData>
  <mergeCells count="3">
    <mergeCell ref="B16:J16"/>
    <mergeCell ref="B22:J22"/>
    <mergeCell ref="C25:J25"/>
  </mergeCells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Relatório de Sensibilidade</vt:lpstr>
      <vt:lpstr>Custos de transporte</vt:lpstr>
      <vt:lpstr>Transporte</vt:lpstr>
      <vt:lpstr>Solver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Fabrício</dc:creator>
  <cp:lastModifiedBy>Diogo L Scarmagnani</cp:lastModifiedBy>
  <dcterms:created xsi:type="dcterms:W3CDTF">2023-06-07T16:56:26Z</dcterms:created>
  <dcterms:modified xsi:type="dcterms:W3CDTF">2023-06-11T19:52:54Z</dcterms:modified>
</cp:coreProperties>
</file>