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7" documentId="11_C485367B1317B2A0BE5730C844F5B98C05098250" xr6:coauthVersionLast="47" xr6:coauthVersionMax="47" xr10:uidLastSave="{7F27FE36-E586-41B7-A791-934082CD803C}"/>
  <bookViews>
    <workbookView xWindow="-108" yWindow="-108" windowWidth="23256" windowHeight="12576"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6" i="17" l="1"/>
  <c r="J246" i="17" s="1"/>
  <c r="A270" i="20"/>
  <c r="H270" i="20" s="1"/>
  <c r="O984" i="1"/>
  <c r="W984" i="1" s="1"/>
  <c r="H984" i="1"/>
  <c r="L246" i="17" l="1"/>
  <c r="K246" i="17"/>
  <c r="U25" i="15"/>
  <c r="T54" i="15" l="1"/>
  <c r="U111"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3"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51"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101" i="15" l="1"/>
  <c r="T100" i="15"/>
  <c r="T99" i="15"/>
  <c r="T98" i="15"/>
  <c r="T97" i="15"/>
  <c r="T96" i="15"/>
  <c r="T95" i="15"/>
  <c r="T94"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9" i="15"/>
  <c r="T118" i="15"/>
  <c r="T117" i="15"/>
  <c r="T116" i="15"/>
  <c r="T115" i="15"/>
  <c r="T114" i="15"/>
  <c r="T113" i="15"/>
  <c r="T112" i="15"/>
  <c r="W13" i="20" l="1"/>
  <c r="V12" i="20"/>
  <c r="U13" i="19"/>
  <c r="T12" i="19"/>
  <c r="T120" i="15"/>
  <c r="T93" i="15"/>
  <c r="T51" i="15"/>
  <c r="T111" i="15" s="1"/>
  <c r="T102" i="15"/>
  <c r="T60"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M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3" i="20" l="1"/>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9" i="15"/>
  <c r="V99" i="15" s="1"/>
  <c r="U98" i="15"/>
  <c r="V98" i="15" s="1"/>
  <c r="U97" i="15"/>
  <c r="V97" i="15" s="1"/>
  <c r="U94" i="15"/>
  <c r="U96" i="15"/>
  <c r="V96" i="15" s="1"/>
  <c r="U95" i="15"/>
  <c r="V95" i="15" s="1"/>
  <c r="U101" i="15"/>
  <c r="V101" i="15" s="1"/>
  <c r="U100" i="15"/>
  <c r="V100"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9" i="15"/>
  <c r="V119" i="15" s="1"/>
  <c r="U118" i="15"/>
  <c r="V118" i="15" s="1"/>
  <c r="U117" i="15"/>
  <c r="V117" i="15" s="1"/>
  <c r="U116" i="15"/>
  <c r="V116" i="15" s="1"/>
  <c r="U115" i="15"/>
  <c r="V115" i="15" s="1"/>
  <c r="U114" i="15"/>
  <c r="V114" i="15" s="1"/>
  <c r="U113" i="15"/>
  <c r="V113" i="15" s="1"/>
  <c r="U112"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20" i="15"/>
  <c r="D115" i="15" s="1"/>
  <c r="V112" i="15"/>
  <c r="V52" i="15"/>
  <c r="U60" i="15"/>
  <c r="V94" i="15"/>
  <c r="U102" i="15"/>
  <c r="D97"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<sst xmlns="http://schemas.openxmlformats.org/spreadsheetml/2006/main" count="28374" uniqueCount="1865">
  <si>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</si>
  <si>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</si>
  <si>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</si>
  <si>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</si>
  <si>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</si>
  <si>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</si>
  <si>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</si>
  <si>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</si>
  <si>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</si>
  <si>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</si>
  <si>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</si>
  <si>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</si>
  <si>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</si>
  <si>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</si>
  <si>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</si>
  <si>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</si>
  <si>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</si>
  <si>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</si>
  <si>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</si>
  <si>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</si>
  <si>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</si>
  <si>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</si>
  <si>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</si>
  <si>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</si>
  <si>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</si>
  <si>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</si>
  <si>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</si>
  <si>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</si>
  <si>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</si>
  <si>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</si>
  <si>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</si>
  <si>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</si>
  <si>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</si>
  <si>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</si>
  <si>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</si>
  <si>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</si>
  <si>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</si>
  <si>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</si>
  <si>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</si>
  <si>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</si>
  <si>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</si>
  <si>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</si>
  <si>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</si>
  <si>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</si>
  <si>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</si>
  <si>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</si>
  <si>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</si>
  <si>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</si>
  <si>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</si>
  <si>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</si>
  <si>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</si>
  <si>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</si>
  <si>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</si>
  <si>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</si>
  <si>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</si>
  <si>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</si>
  <si>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</si>
  <si>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</si>
  <si>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</si>
  <si>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</si>
  <si>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</si>
  <si>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</si>
  <si>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</si>
  <si>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</si>
  <si>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</si>
  <si>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</si>
  <si>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</si>
  <si>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</si>
  <si>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</si>
  <si>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</si>
  <si>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</si>
  <si>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</si>
  <si>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</si>
  <si>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</si>
  <si>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</si>
  <si>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</si>
  <si>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</si>
  <si>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</si>
  <si>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</si>
  <si>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</si>
  <si>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</si>
  <si>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</si>
  <si>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</si>
  <si>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</si>
  <si>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</si>
  <si>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</si>
  <si>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</si>
  <si>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</si>
  <si>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</si>
  <si>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</si>
  <si>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</si>
  <si>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</si>
  <si>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</si>
  <si>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</si>
  <si>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</si>
  <si>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</si>
  <si>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</si>
  <si>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</si>
  <si>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</si>
  <si>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</si>
  <si>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</si>
  <si>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</si>
  <si>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</si>
  <si>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</si>
  <si>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</si>
  <si>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</si>
  <si>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</si>
  <si>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</si>
  <si>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</si>
  <si>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</si>
  <si>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</si>
  <si>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</si>
  <si>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</si>
  <si>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</si>
  <si>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</si>
  <si>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</si>
  <si>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</si>
  <si>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</si>
  <si>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</si>
  <si>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</si>
  <si>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</si>
  <si>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</si>
  <si>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</si>
  <si>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</si>
  <si>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</si>
  <si>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</si>
  <si>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</si>
  <si>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</si>
  <si>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</si>
  <si>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</si>
  <si>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</si>
  <si>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</si>
  <si>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</si>
  <si>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</si>
  <si>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</si>
  <si>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</si>
  <si>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</si>
  <si>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</si>
  <si>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</si>
  <si>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</si>
  <si>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</si>
  <si>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</si>
  <si>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</si>
  <si>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</si>
  <si>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</si>
  <si>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</si>
  <si>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</si>
  <si>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</si>
  <si>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</si>
  <si>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</si>
  <si>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</si>
  <si>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</si>
  <si>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</si>
  <si>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</si>
  <si>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</si>
  <si>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</si>
  <si>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</si>
  <si>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</si>
  <si>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</si>
  <si>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</si>
  <si>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</si>
  <si>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</si>
  <si>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</si>
  <si>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</si>
  <si>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</si>
  <si>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</si>
  <si>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</si>
  <si>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</si>
  <si>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</si>
  <si>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</si>
  <si>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</si>
  <si>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</si>
  <si>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</si>
  <si>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</si>
  <si>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</si>
  <si>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</si>
  <si>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</si>
  <si>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</si>
  <si>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</si>
  <si>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</si>
  <si>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</si>
  <si>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</si>
  <si>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</si>
  <si>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</si>
  <si>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</si>
  <si>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</si>
  <si>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</si>
  <si>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</si>
  <si>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</si>
  <si>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</si>
  <si>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</si>
  <si>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</si>
  <si>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</si>
  <si>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</si>
  <si>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</si>
  <si>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</si>
  <si>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</si>
  <si>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</si>
  <si>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</si>
  <si>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</si>
  <si>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</si>
  <si>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</si>
  <si>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</si>
  <si>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</si>
  <si>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</si>
  <si>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</si>
  <si>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</si>
  <si>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</si>
  <si>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</si>
  <si>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</si>
  <si>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</si>
  <si>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</si>
  <si>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</si>
  <si>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</si>
  <si>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</si>
  <si>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</si>
  <si>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</si>
  <si>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</si>
  <si>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</si>
  <si>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</si>
  <si>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</si>
  <si>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</si>
  <si>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</si>
  <si>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</si>
  <si>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</si>
  <si>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</si>
  <si>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</si>
  <si>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</si>
  <si>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</si>
  <si>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</si>
  <si>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</si>
  <si>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</si>
  <si>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</si>
  <si>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</si>
  <si>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</si>
  <si>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</si>
  <si>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</si>
  <si>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</si>
  <si>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</si>
  <si>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</si>
  <si>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</si>
  <si>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</si>
  <si>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</si>
  <si>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</si>
  <si>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</si>
  <si>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</si>
  <si>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</si>
  <si>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</si>
  <si>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</si>
  <si>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</si>
  <si>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</si>
  <si>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</si>
  <si>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</si>
  <si>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</si>
  <si>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</si>
  <si>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</si>
  <si>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</si>
  <si>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</si>
  <si>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</si>
  <si>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</si>
  <si>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</si>
  <si>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</si>
  <si>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</si>
  <si>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</si>
  <si>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</si>
  <si>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</si>
  <si>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</si>
  <si>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</si>
  <si>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</si>
  <si>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</si>
  <si>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</si>
  <si>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</si>
  <si>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</si>
  <si>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</si>
  <si>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</si>
  <si>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</si>
  <si>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</si>
  <si>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</si>
  <si>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</si>
  <si>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</si>
  <si>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</si>
  <si>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</si>
  <si>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</si>
  <si>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</si>
  <si>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</si>
  <si>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</si>
  <si>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</si>
  <si>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</si>
  <si>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</si>
  <si>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</si>
  <si>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</si>
  <si>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</si>
  <si>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</si>
  <si>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</si>
  <si>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</si>
  <si>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</si>
  <si>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</si>
  <si>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</si>
  <si>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</si>
  <si>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</si>
  <si>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</si>
  <si>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</si>
  <si>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</si>
  <si>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</si>
  <si>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</si>
  <si>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</si>
  <si>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</si>
  <si>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</si>
  <si>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</si>
  <si>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</si>
  <si>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</si>
  <si>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</si>
  <si>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</si>
  <si>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</si>
  <si>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</si>
  <si>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</si>
  <si>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</si>
  <si>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</si>
  <si>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</si>
  <si>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</si>
  <si>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</si>
  <si>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</si>
  <si>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</si>
  <si>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</si>
  <si>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</si>
  <si>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</si>
  <si>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</si>
  <si>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</si>
  <si>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</si>
  <si>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</si>
  <si>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</si>
  <si>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</si>
  <si>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</si>
  <si>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</si>
  <si>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</si>
  <si>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</si>
  <si>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</si>
  <si>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</si>
  <si>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</si>
  <si>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</si>
  <si>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</si>
  <si>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</si>
  <si>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</si>
  <si>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</si>
  <si>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</si>
  <si>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</si>
  <si>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</si>
  <si>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</si>
  <si>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</si>
  <si>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</si>
  <si>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</si>
  <si>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</si>
  <si>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</si>
  <si>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</si>
  <si>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</si>
  <si>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</si>
  <si>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</si>
  <si>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</si>
  <si>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</si>
  <si>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</si>
  <si>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</si>
  <si>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</si>
  <si>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</si>
  <si>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</si>
  <si>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</si>
  <si>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</si>
  <si>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</si>
  <si>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</si>
  <si>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</si>
  <si>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</si>
  <si>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</si>
  <si>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</si>
  <si>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</si>
  <si>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</si>
  <si>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</si>
  <si>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</si>
  <si>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</si>
  <si>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</si>
  <si>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</si>
  <si>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</si>
  <si>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</si>
  <si>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</si>
  <si>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</si>
  <si>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</si>
  <si>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</si>
  <si>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</si>
  <si>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</si>
  <si>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</si>
  <si>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</si>
  <si>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</si>
  <si>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</si>
  <si>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</si>
  <si>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</si>
  <si>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</si>
  <si>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</si>
  <si>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</si>
  <si>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</si>
  <si>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</si>
  <si>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</si>
  <si>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</si>
  <si>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</si>
  <si>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</si>
  <si>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</si>
  <si>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</si>
  <si>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</si>
  <si>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</si>
  <si>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</si>
  <si>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</si>
  <si>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</si>
  <si>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</si>
  <si>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</si>
  <si>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</si>
  <si>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</si>
  <si>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</si>
  <si>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</si>
  <si>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</si>
  <si>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</si>
  <si>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</si>
  <si>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</si>
  <si>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</si>
  <si>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</si>
  <si>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</si>
  <si>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</si>
  <si>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</si>
  <si>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</si>
  <si>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</si>
  <si>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</si>
  <si>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</si>
  <si>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</si>
  <si>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</si>
  <si>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</si>
  <si>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</si>
  <si>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</si>
  <si>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</si>
  <si>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</si>
  <si>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</si>
  <si>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</si>
  <si>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</si>
  <si>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</si>
  <si>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</si>
  <si>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</si>
  <si>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</si>
  <si>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</si>
  <si>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</si>
  <si>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</si>
  <si>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</si>
  <si>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</si>
  <si>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</si>
  <si>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</si>
  <si>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</si>
  <si>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</si>
  <si>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</si>
  <si>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</si>
  <si>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</si>
  <si>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</si>
  <si>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</si>
  <si>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</si>
  <si>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</si>
  <si>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</si>
  <si>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</si>
  <si>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</si>
  <si>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</si>
  <si>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</si>
  <si>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</si>
  <si>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</si>
  <si>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</si>
  <si>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</si>
  <si>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</si>
  <si>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</si>
  <si>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</si>
  <si>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</si>
  <si>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</si>
  <si>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</si>
  <si>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</si>
  <si>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</si>
  <si>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</si>
  <si>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</si>
  <si>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</si>
  <si>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</si>
  <si>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</si>
  <si>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</si>
  <si>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</si>
  <si>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</si>
  <si>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</si>
  <si>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</si>
  <si>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</si>
  <si>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</si>
  <si>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</si>
  <si>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</si>
  <si>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</si>
  <si>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</si>
  <si>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</si>
  <si>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</si>
  <si>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</si>
  <si>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</si>
  <si>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</si>
  <si>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</si>
  <si>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</si>
  <si>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</si>
  <si>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</si>
  <si>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</si>
  <si>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</si>
  <si>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</si>
  <si>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</si>
  <si>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</si>
  <si>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</si>
  <si>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</si>
  <si>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</si>
  <si>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</si>
  <si>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</si>
  <si>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</si>
  <si>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</si>
  <si>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</si>
  <si>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</si>
  <si>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</si>
  <si>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</si>
  <si>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</si>
  <si>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</si>
  <si>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</si>
  <si>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</si>
  <si>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</si>
  <si>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</si>
  <si>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</si>
  <si>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</si>
  <si>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</si>
  <si>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</si>
  <si>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</si>
  <si>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</si>
  <si>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</si>
  <si>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</si>
  <si>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</si>
  <si>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</si>
  <si>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</si>
  <si>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</si>
  <si>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</si>
  <si>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</si>
  <si>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</si>
  <si>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</si>
  <si>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</si>
  <si>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</si>
  <si>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</si>
  <si>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</si>
  <si>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</si>
  <si>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</si>
  <si>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</si>
  <si>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</si>
  <si>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</si>
  <si>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</si>
  <si>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</si>
  <si>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</si>
  <si>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</si>
  <si>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</si>
  <si>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</si>
  <si>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</si>
  <si>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</si>
  <si>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</si>
  <si>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</si>
  <si>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</si>
  <si>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</si>
  <si>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</si>
  <si>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</si>
  <si>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</si>
  <si>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</si>
  <si>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</si>
  <si>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</si>
  <si>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</si>
  <si>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</si>
  <si>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</si>
  <si>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</si>
  <si>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</si>
  <si>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</si>
  <si>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</si>
  <si>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</si>
  <si>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</si>
  <si>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</si>
  <si>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</si>
  <si>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</si>
  <si>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</si>
  <si>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</si>
  <si>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</si>
  <si>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</si>
  <si>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</si>
  <si>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</si>
  <si>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</si>
  <si>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</si>
  <si>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</si>
  <si>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</si>
  <si>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</si>
  <si>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</si>
  <si>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</si>
  <si>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</si>
  <si>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</si>
  <si>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</si>
  <si>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</si>
  <si>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</si>
  <si>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</si>
  <si>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</si>
  <si>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</si>
  <si>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</si>
  <si>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</si>
  <si>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</si>
  <si>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</si>
  <si>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</si>
  <si>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</si>
  <si>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</si>
  <si>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</si>
  <si>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</si>
  <si>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</si>
  <si>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</si>
  <si>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</si>
  <si>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</si>
  <si>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</si>
  <si>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</si>
  <si>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</si>
  <si>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</si>
  <si>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</si>
  <si>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</si>
  <si>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</si>
  <si>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</si>
  <si>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</si>
  <si>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</si>
  <si>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</si>
  <si>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</si>
  <si>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</si>
  <si>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</si>
  <si>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</si>
  <si>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</si>
  <si>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</si>
  <si>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</si>
  <si>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</si>
  <si>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</si>
  <si>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</si>
  <si>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</si>
  <si>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</si>
  <si>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</si>
  <si>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</si>
  <si>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</si>
  <si>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</si>
  <si>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</si>
  <si>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</si>
  <si>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</si>
  <si>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</si>
  <si>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</si>
  <si>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</si>
  <si>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</si>
  <si>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</si>
  <si>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</si>
  <si>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</si>
  <si>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</si>
  <si>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</si>
  <si>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</si>
  <si>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</si>
  <si>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</si>
  <si>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</si>
  <si>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</si>
  <si>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</si>
  <si>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</si>
  <si>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</si>
  <si>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</si>
  <si>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</si>
  <si>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</si>
  <si>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</si>
  <si>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</si>
  <si>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</si>
  <si>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</si>
  <si>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</si>
  <si>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</si>
  <si>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</si>
  <si>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</si>
  <si>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</si>
  <si>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</si>
  <si>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</si>
  <si>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</si>
  <si>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</si>
  <si>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</si>
  <si>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</si>
  <si>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</si>
  <si>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</si>
  <si>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</si>
  <si>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</si>
  <si>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</si>
  <si>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</si>
  <si>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</si>
  <si>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</si>
  <si>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</si>
  <si>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</si>
  <si>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</si>
  <si>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</si>
  <si>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</si>
  <si>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</si>
  <si>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</si>
  <si>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</si>
  <si>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</si>
  <si>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</si>
  <si>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</si>
  <si>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</si>
  <si>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</si>
  <si>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</si>
  <si>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</si>
  <si>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</si>
  <si>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</si>
  <si>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</si>
  <si>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</si>
  <si>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</si>
  <si>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</si>
  <si>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</si>
  <si>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</si>
  <si>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</si>
  <si>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</si>
  <si>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</si>
  <si>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</si>
  <si>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</si>
  <si>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</si>
  <si>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</si>
  <si>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</si>
  <si>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</si>
  <si>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</si>
  <si>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</si>
  <si>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</si>
  <si>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</si>
  <si>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</si>
  <si>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</si>
  <si>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</si>
  <si>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</si>
  <si>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</si>
  <si>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</si>
  <si>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</si>
  <si>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</si>
  <si>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</si>
  <si>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</si>
  <si>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</si>
  <si>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</si>
  <si>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</si>
  <si>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</si>
  <si>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</si>
  <si>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</si>
  <si>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</si>
  <si>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</si>
  <si>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</si>
  <si>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</si>
  <si>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</si>
  <si>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</si>
  <si>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</si>
  <si>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</si>
  <si>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</si>
  <si>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</si>
  <si>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</si>
  <si>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</si>
  <si>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</si>
  <si>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</si>
  <si>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</si>
  <si>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</si>
  <si>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</si>
  <si>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</si>
  <si>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</si>
  <si>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</si>
  <si>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</si>
  <si>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</si>
  <si>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</si>
  <si>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</si>
  <si>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</si>
  <si>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</si>
  <si>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</si>
  <si>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</si>
  <si>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</si>
  <si>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</si>
  <si>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</si>
  <si>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</si>
  <si>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</si>
  <si>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</si>
  <si>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</si>
  <si>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</si>
  <si>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</si>
  <si>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</si>
  <si>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</si>
  <si>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</si>
  <si>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</si>
  <si>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</si>
  <si>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</si>
  <si>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</si>
  <si>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</si>
  <si>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</si>
  <si>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</si>
  <si>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</si>
  <si>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</si>
  <si>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</si>
  <si>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</si>
  <si>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</si>
  <si>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</si>
  <si>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</si>
  <si>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</si>
  <si>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</si>
  <si>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</si>
  <si>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</si>
  <si>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</si>
  <si>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</si>
  <si>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</si>
  <si>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</si>
  <si>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</si>
  <si>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</si>
  <si>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</si>
  <si>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</si>
  <si>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</si>
  <si>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</si>
  <si>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</si>
  <si>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</si>
  <si>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</si>
  <si>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</si>
  <si>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</si>
  <si>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</si>
  <si>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</si>
  <si>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</si>
  <si>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</si>
  <si>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</si>
  <si>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</si>
  <si>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</si>
  <si>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</si>
  <si>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</si>
  <si>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</si>
  <si>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</si>
  <si>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</si>
  <si>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</si>
  <si>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</si>
  <si>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</si>
  <si>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</si>
  <si>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</si>
  <si>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</si>
  <si>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</si>
  <si>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</si>
  <si>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</si>
  <si>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</si>
  <si>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</si>
  <si>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</si>
  <si>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</si>
  <si>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</si>
  <si>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</si>
  <si>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</si>
  <si>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</si>
  <si>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</si>
  <si>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</si>
  <si>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</si>
  <si>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</si>
  <si>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</si>
  <si>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</si>
  <si>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</si>
  <si>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</si>
  <si>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</si>
  <si>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</si>
  <si>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</si>
  <si>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</si>
  <si>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</si>
  <si>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</si>
  <si>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</si>
  <si>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</si>
  <si>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</si>
  <si>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</si>
  <si>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</si>
  <si>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</si>
  <si>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</si>
  <si>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</si>
  <si>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</si>
  <si>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</si>
  <si>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</si>
  <si>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</si>
  <si>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</si>
  <si>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</si>
  <si>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</si>
  <si>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</si>
  <si>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</si>
  <si>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</si>
  <si>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</si>
  <si>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</si>
  <si>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</si>
  <si>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</si>
  <si>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</si>
  <si>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</si>
  <si>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</si>
  <si>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</si>
  <si>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</si>
  <si>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</si>
  <si>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</si>
  <si>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</si>
  <si>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</si>
  <si>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</si>
  <si>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</si>
  <si>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</si>
  <si>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</si>
  <si>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</si>
  <si>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</si>
  <si>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</si>
  <si>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</si>
  <si>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</si>
  <si>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</si>
  <si>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</si>
  <si>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</si>
  <si>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</si>
  <si>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</si>
  <si>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</si>
  <si>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</si>
  <si>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</si>
  <si>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</si>
  <si>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</si>
  <si>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</si>
  <si>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</si>
  <si>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</si>
  <si>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</si>
  <si>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</si>
  <si>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</si>
  <si>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</si>
  <si>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</si>
  <si>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</si>
  <si>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</si>
  <si>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</si>
  <si>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</si>
  <si>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</si>
  <si>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</si>
  <si>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</si>
  <si>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</si>
  <si>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</si>
  <si>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</si>
  <si>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</si>
  <si>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</si>
  <si>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</si>
  <si>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</si>
  <si>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</si>
  <si>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</si>
  <si>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</si>
  <si>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</si>
  <si>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</si>
  <si>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</si>
  <si>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</si>
  <si>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</si>
  <si>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</si>
  <si>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</si>
  <si>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</si>
  <si>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</si>
  <si>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</si>
  <si>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</si>
  <si>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</si>
  <si>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</si>
  <si>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</si>
  <si>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</si>
  <si>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</si>
  <si>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</si>
  <si>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</si>
  <si>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</si>
  <si>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</si>
  <si>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</si>
  <si>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</si>
  <si>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</si>
  <si>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</si>
  <si>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</si>
  <si>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</si>
  <si>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</si>
  <si>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</si>
  <si>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</si>
  <si>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</si>
  <si>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</si>
  <si>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</si>
  <si>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</si>
  <si>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</si>
  <si>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</si>
  <si>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</si>
  <si>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</si>
  <si>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</si>
  <si>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</si>
  <si>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</si>
  <si>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</si>
  <si>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</si>
  <si>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</si>
  <si>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</si>
  <si>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</si>
  <si>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</si>
  <si>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</si>
  <si>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</si>
  <si>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</si>
  <si>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</si>
  <si>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</si>
  <si>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</si>
  <si>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</si>
  <si>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</si>
  <si>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</si>
  <si>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</si>
  <si>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</si>
  <si>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</si>
  <si>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</si>
  <si>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</si>
  <si>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</si>
  <si>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</si>
  <si>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</si>
  <si>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</si>
  <si>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</si>
  <si>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</si>
  <si>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</si>
  <si>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</si>
  <si>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</si>
  <si>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</si>
  <si>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</si>
  <si>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</si>
  <si>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</si>
  <si>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</si>
  <si>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</si>
  <si>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</si>
  <si>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</si>
  <si>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</si>
  <si>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</si>
  <si>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</si>
  <si>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</si>
  <si>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</si>
  <si>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</si>
  <si>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</si>
  <si>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</si>
  <si>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</si>
  <si>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</si>
  <si>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</si>
  <si>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</si>
  <si>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</si>
  <si>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</si>
  <si>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</si>
  <si>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</si>
  <si>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</si>
  <si>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</si>
  <si>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</si>
  <si>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</si>
  <si>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</si>
  <si>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</si>
  <si>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</si>
  <si>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</si>
  <si>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</si>
  <si>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</si>
  <si>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</si>
  <si>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</si>
  <si>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</si>
  <si>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</si>
  <si>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</si>
  <si>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</si>
  <si>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</si>
  <si>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</si>
  <si>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</si>
  <si>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</si>
  <si>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</si>
  <si>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</si>
  <si>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</si>
  <si>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</si>
  <si>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</si>
  <si>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</si>
  <si>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</si>
  <si>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</si>
  <si>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</si>
  <si>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</si>
  <si>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</si>
  <si>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</si>
  <si>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</si>
  <si>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</si>
  <si>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</si>
  <si>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</si>
  <si>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</si>
  <si>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</si>
  <si>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</si>
  <si>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</si>
  <si>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</si>
  <si>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</si>
  <si>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</si>
  <si>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</si>
  <si>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</si>
  <si>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</si>
  <si>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</si>
  <si>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</si>
  <si>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</si>
  <si>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</si>
  <si>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</si>
  <si>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</si>
  <si>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</si>
  <si>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</si>
  <si>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</si>
  <si>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</si>
  <si>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</si>
  <si>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</si>
  <si>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</si>
  <si>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</si>
  <si>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</si>
  <si>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</si>
  <si>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</si>
  <si>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</si>
  <si>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</si>
  <si>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</si>
  <si>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</si>
  <si>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</si>
  <si>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</si>
  <si>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</si>
  <si>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</si>
  <si>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</si>
  <si>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</si>
  <si>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</si>
  <si>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</si>
  <si>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</si>
  <si>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</si>
  <si>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</si>
  <si>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</si>
  <si>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</si>
  <si>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</si>
  <si>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</si>
  <si>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</si>
  <si>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</si>
  <si>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</si>
  <si>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</si>
  <si>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</si>
  <si>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</si>
  <si>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</si>
  <si>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</si>
  <si>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</si>
  <si>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</si>
  <si>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</si>
  <si>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</si>
  <si>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</si>
  <si>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</si>
  <si>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</si>
  <si>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</si>
  <si>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</si>
  <si>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</si>
  <si>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</si>
  <si>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</si>
  <si>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</si>
  <si>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</si>
  <si>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</si>
  <si>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</si>
  <si>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</si>
  <si>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</si>
  <si>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</si>
  <si>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</si>
  <si>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</si>
  <si>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</si>
  <si>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</si>
  <si>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</si>
  <si>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</si>
  <si>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</si>
  <si>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</si>
  <si>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</si>
  <si>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</si>
  <si>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</si>
  <si>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</si>
  <si>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</si>
  <si>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</si>
  <si>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</si>
  <si>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</si>
  <si>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</si>
  <si>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</si>
  <si>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</si>
  <si>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</si>
  <si>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</si>
  <si>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</si>
  <si>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</si>
  <si>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</si>
  <si>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</si>
  <si>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</si>
  <si>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</si>
  <si>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</si>
  <si>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</si>
  <si>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</si>
  <si>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</si>
  <si>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</si>
  <si>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</si>
  <si>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</si>
  <si>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</si>
  <si>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</si>
  <si>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</si>
  <si>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</si>
  <si>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</si>
  <si>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</si>
  <si>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</si>
  <si>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</si>
  <si>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</si>
  <si>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</si>
  <si>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</si>
  <si>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</si>
  <si>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</si>
  <si>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</si>
  <si>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</si>
  <si>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</si>
  <si>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</si>
  <si>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</si>
  <si>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</si>
  <si>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</si>
  <si>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</si>
  <si>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</si>
  <si>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</si>
  <si>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</si>
  <si>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</si>
  <si>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</si>
  <si>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</si>
  <si>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</si>
  <si>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</si>
  <si>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</si>
  <si>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</si>
  <si>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</si>
  <si>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</si>
  <si>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</si>
  <si>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</si>
  <si>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</si>
  <si>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</si>
  <si>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</si>
  <si>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</si>
  <si>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</si>
  <si>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</si>
  <si>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</si>
  <si>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</si>
  <si>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</si>
  <si>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</si>
  <si>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</si>
  <si>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</si>
  <si>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</si>
  <si>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</si>
  <si>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</si>
  <si>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</si>
  <si>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</si>
  <si>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</si>
  <si>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</si>
  <si>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</si>
  <si>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</si>
  <si>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</si>
  <si>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</si>
  <si>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</si>
  <si>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</si>
  <si>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</si>
  <si>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</si>
  <si>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</si>
  <si>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</si>
  <si>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</si>
  <si>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</si>
  <si>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</si>
  <si>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</si>
  <si>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</si>
  <si>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</si>
  <si>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</si>
  <si>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</si>
  <si>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</si>
  <si>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</si>
  <si>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</si>
  <si>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</si>
  <si>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</si>
  <si>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</si>
  <si>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</si>
  <si>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</si>
  <si>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</si>
  <si>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</si>
  <si>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</si>
  <si>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</si>
  <si>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</si>
  <si>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</si>
  <si>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</si>
  <si>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</si>
  <si>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</si>
  <si>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</si>
  <si>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</si>
  <si>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</si>
  <si>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</si>
  <si>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</si>
  <si>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</si>
  <si>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</si>
  <si>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</si>
  <si>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</si>
  <si>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</si>
  <si>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</si>
  <si>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</si>
  <si>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</si>
  <si>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</si>
  <si>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</si>
  <si>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</si>
  <si>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</si>
  <si>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</si>
  <si>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</si>
  <si>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</si>
  <si>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</si>
  <si>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</si>
  <si>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</si>
  <si>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</si>
  <si>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</si>
  <si>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</si>
  <si>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</si>
  <si>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</si>
  <si>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</si>
  <si>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</si>
  <si>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</si>
  <si>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</si>
  <si>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</si>
  <si>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</si>
  <si>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</si>
  <si>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</si>
  <si>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</si>
  <si>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</si>
  <si>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</si>
  <si>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</si>
  <si>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</si>
  <si>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</si>
  <si>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</si>
  <si>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</si>
  <si>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</si>
  <si>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</si>
  <si>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</si>
  <si>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</si>
  <si>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</si>
  <si>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</si>
  <si>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</si>
  <si>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</si>
  <si>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</si>
  <si>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</si>
  <si>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</si>
  <si>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</si>
  <si>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</si>
  <si>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</si>
  <si>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</si>
  <si>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</si>
  <si>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</si>
  <si>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</si>
  <si>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</si>
  <si>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</si>
  <si>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</si>
  <si>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</si>
  <si>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</si>
  <si>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</si>
  <si>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</si>
  <si>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</si>
  <si>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</si>
  <si>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</si>
  <si>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</si>
  <si>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</si>
  <si>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</si>
  <si>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</si>
  <si>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</si>
  <si>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</si>
  <si>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</si>
  <si>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</si>
  <si>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</si>
  <si>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</si>
  <si>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</si>
  <si>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</si>
  <si>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</si>
  <si>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</si>
  <si>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</si>
  <si>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</si>
  <si>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</si>
  <si>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</si>
  <si>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</si>
  <si>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</si>
  <si>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</si>
  <si>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</si>
  <si>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</si>
  <si>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</si>
  <si>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</si>
  <si>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</si>
  <si>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</si>
  <si>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</si>
  <si>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</si>
  <si>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</si>
  <si>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</si>
  <si>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</si>
  <si>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</si>
  <si>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</si>
  <si>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</si>
  <si>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</si>
  <si>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</si>
  <si>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</si>
  <si>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</si>
  <si>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</si>
  <si>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</si>
  <si>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</si>
  <si>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</si>
  <si>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</si>
  <si>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</si>
  <si>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</si>
  <si>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</si>
  <si>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</si>
  <si>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</si>
  <si>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</si>
  <si>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</si>
  <si>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</si>
  <si>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</si>
  <si>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</si>
  <si>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</si>
  <si>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</si>
  <si>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</si>
  <si>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</si>
  <si>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</si>
  <si>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</si>
  <si>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</si>
  <si>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</si>
  <si>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</si>
  <si>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</si>
  <si>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</si>
  <si>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</si>
  <si>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</si>
  <si>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</si>
  <si>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</si>
  <si>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</si>
  <si>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</si>
  <si>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</si>
  <si>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</si>
  <si>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</si>
  <si>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</si>
  <si>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</si>
  <si>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</si>
  <si>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</si>
  <si>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</si>
  <si>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</si>
  <si>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</si>
  <si>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</si>
  <si>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</si>
  <si>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</si>
  <si>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</si>
  <si>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</si>
  <si>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</si>
  <si>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</si>
  <si>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</si>
  <si>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</si>
  <si>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</si>
  <si>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</si>
  <si>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</si>
  <si>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</si>
  <si>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</si>
  <si>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</si>
  <si>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</si>
  <si>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</si>
  <si>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</si>
  <si>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</si>
  <si>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</si>
  <si>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</si>
  <si>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</si>
  <si>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</si>
  <si>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</si>
  <si>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</si>
  <si>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</si>
  <si>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</si>
  <si>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</si>
  <si>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</si>
  <si>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</si>
  <si>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</si>
  <si>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</si>
  <si>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</si>
  <si>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</si>
  <si>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</si>
  <si>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</si>
  <si>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</si>
  <si>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</si>
  <si>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</si>
  <si>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</si>
  <si>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</si>
  <si>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</si>
  <si>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</si>
  <si>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</si>
  <si>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</si>
  <si>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</si>
  <si>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</si>
  <si>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</si>
  <si>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</si>
  <si>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</si>
  <si>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</si>
  <si>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</si>
  <si>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</si>
  <si>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</si>
  <si>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</si>
  <si>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</si>
  <si>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</si>
  <si>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</si>
  <si>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</si>
  <si>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</si>
  <si>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</si>
  <si>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</si>
  <si>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</si>
  <si>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</si>
  <si>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</si>
  <si>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</si>
  <si>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</si>
  <si>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</si>
  <si>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</si>
  <si>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</si>
  <si>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</si>
  <si>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</si>
  <si>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</si>
  <si>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</si>
  <si>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</si>
  <si>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</si>
  <si>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</si>
  <si>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</si>
  <si>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</si>
  <si>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</si>
  <si>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</si>
  <si>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</si>
  <si>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</si>
  <si>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</si>
  <si>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</si>
  <si>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</si>
  <si>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</si>
  <si>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</si>
  <si>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</si>
  <si>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</si>
  <si>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</si>
  <si>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</si>
  <si>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</si>
  <si>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</si>
  <si>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</si>
  <si>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</si>
  <si>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</si>
  <si>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</si>
  <si>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</si>
  <si>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</si>
  <si>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</si>
  <si>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</si>
  <si>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</si>
  <si>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</si>
  <si>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</si>
  <si>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</si>
  <si>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</si>
  <si>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</si>
  <si>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</si>
  <si>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</si>
  <si>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</si>
  <si>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</si>
  <si>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</si>
  <si>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</si>
  <si>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</si>
  <si>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</si>
  <si>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</si>
  <si>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</si>
  <si>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</si>
  <si>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</si>
  <si>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</si>
  <si>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</si>
  <si>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</si>
  <si>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</si>
  <si>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</si>
  <si>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</si>
  <si>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</si>
  <si>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</si>
  <si>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</si>
  <si>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</si>
  <si>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</si>
  <si>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</si>
  <si>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</si>
  <si>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</si>
  <si>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</si>
  <si>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</si>
  <si>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</si>
  <si>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</si>
  <si>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</si>
  <si>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</si>
  <si>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</si>
  <si>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</si>
  <si>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</si>
  <si>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</si>
  <si>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</si>
  <si>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</si>
  <si>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</si>
  <si>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</si>
  <si>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</si>
  <si>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</si>
  <si>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</si>
  <si>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</si>
  <si>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</si>
  <si>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</si>
  <si>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</si>
  <si>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</si>
  <si>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</si>
  <si>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</si>
  <si>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</si>
  <si>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</si>
  <si>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</si>
  <si>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</si>
  <si>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</si>
  <si>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</si>
  <si>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</si>
  <si>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</si>
  <si>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</si>
  <si>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</si>
  <si>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</si>
  <si>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</si>
  <si>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</si>
  <si>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</si>
  <si>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</si>
  <si>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</si>
  <si>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</si>
  <si>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</si>
  <si>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</si>
  <si>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</si>
  <si>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</si>
  <si>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</si>
  <si>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</si>
  <si>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</si>
  <si>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</si>
  <si>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</si>
  <si>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</si>
  <si>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</si>
  <si>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</si>
  <si>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</si>
  <si>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</si>
  <si>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</si>
  <si>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</si>
  <si>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</si>
  <si>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</si>
  <si>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</si>
  <si>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</si>
  <si>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</si>
  <si>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</si>
  <si>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</si>
  <si>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</si>
  <si>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</si>
  <si>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</si>
  <si>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</si>
  <si>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</si>
  <si>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</si>
  <si>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</si>
  <si>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</si>
  <si>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</si>
  <si>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</si>
  <si>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</si>
  <si>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</si>
  <si>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</si>
  <si>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</si>
  <si>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</si>
  <si>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</si>
  <si>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</si>
  <si>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</si>
  <si>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</si>
  <si>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</si>
  <si>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</si>
  <si>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</si>
  <si>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</si>
  <si>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</si>
  <si>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</si>
  <si>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</si>
  <si>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</si>
  <si>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</si>
  <si>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</si>
  <si>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</si>
  <si>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</si>
  <si>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</si>
  <si>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</si>
  <si>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</si>
  <si>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</si>
  <si>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</si>
  <si>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</si>
  <si>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</si>
  <si>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</si>
  <si>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</si>
  <si>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</si>
  <si>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</si>
  <si>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</si>
  <si>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</si>
  <si>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</si>
  <si>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</si>
  <si>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</si>
  <si>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</si>
  <si>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</si>
  <si>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</si>
  <si>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</si>
  <si>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</si>
  <si>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</si>
  <si>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</si>
  <si>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</si>
  <si>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</si>
  <si>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</si>
  <si>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</si>
  <si>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</si>
  <si>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</si>
  <si>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</si>
  <si>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</si>
  <si>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</si>
  <si>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</si>
  <si>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</si>
  <si>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</si>
  <si>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</si>
  <si>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</si>
  <si>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</si>
  <si>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</si>
  <si>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</si>
  <si>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</si>
  <si>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</si>
  <si>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</si>
  <si>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</si>
  <si>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</si>
  <si>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</si>
  <si>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</si>
  <si>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</si>
  <si>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</si>
  <si>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</si>
  <si>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</si>
  <si>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</si>
  <si>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</si>
  <si>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</si>
  <si>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</si>
  <si>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</si>
  <si>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</si>
  <si>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</si>
  <si>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</si>
  <si>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</si>
  <si>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</si>
  <si>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</si>
  <si>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</si>
  <si>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</si>
  <si>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</si>
  <si>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</si>
  <si>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</si>
  <si>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</si>
  <si>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</si>
  <si>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</si>
  <si>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</si>
  <si>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</si>
  <si>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</si>
  <si>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</si>
  <si>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</si>
  <si>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</si>
  <si>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</si>
  <si>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</si>
  <si>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</si>
  <si>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</si>
  <si>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</si>
  <si>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</si>
  <si>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</si>
  <si>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</si>
  <si>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</si>
  <si>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</si>
  <si>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</si>
  <si>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</si>
  <si>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</si>
  <si>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</si>
  <si>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</si>
  <si>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</si>
  <si>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</si>
  <si>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</si>
  <si>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</si>
  <si>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</si>
  <si>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</si>
  <si>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</si>
  <si>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</si>
  <si>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</si>
  <si>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</si>
  <si>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</si>
  <si>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</si>
  <si>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</si>
  <si>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</si>
  <si>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</si>
  <si>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</si>
  <si>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</si>
  <si>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</si>
  <si>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</si>
  <si>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</si>
  <si>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</si>
  <si>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</si>
  <si>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</si>
  <si>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</si>
  <si>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</si>
  <si>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</si>
  <si>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</si>
  <si>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</si>
  <si>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</si>
  <si>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</si>
  <si>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</si>
  <si>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</si>
  <si>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</si>
  <si>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</si>
  <si>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</si>
  <si>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</si>
  <si>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</si>
  <si>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</si>
  <si>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</si>
  <si>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</si>
  <si>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</si>
  <si>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</si>
  <si>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</si>
  <si>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</si>
  <si>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</si>
  <si>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</si>
  <si>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</si>
  <si>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</si>
  <si>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</si>
  <si>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</si>
  <si>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</si>
  <si>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</si>
  <si>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</si>
  <si>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</si>
  <si>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</si>
  <si>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</si>
  <si>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</si>
  <si>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</si>
  <si>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</si>
  <si>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</si>
  <si>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</si>
  <si>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</si>
  <si>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</si>
  <si>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</si>
  <si>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</si>
  <si>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</si>
  <si>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</si>
  <si>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</si>
  <si>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</si>
  <si>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</si>
  <si>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</si>
  <si>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</si>
  <si>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</si>
  <si>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</si>
  <si>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</si>
  <si>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</si>
  <si>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</si>
  <si>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</si>
  <si>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</si>
  <si>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</si>
  <si>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</si>
  <si>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</si>
  <si>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</si>
  <si>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</si>
  <si>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</si>
  <si>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</si>
  <si>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</si>
  <si>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</si>
  <si>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</si>
  <si>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</si>
  <si>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</si>
  <si>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</si>
  <si>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</si>
  <si>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</si>
  <si>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</si>
  <si>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</si>
  <si>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</si>
  <si>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</si>
  <si>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</si>
  <si>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</si>
  <si>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</si>
  <si>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</si>
  <si>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</si>
  <si>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</si>
  <si>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</si>
  <si>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</si>
  <si>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</si>
  <si>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</si>
  <si>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</si>
  <si>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</si>
  <si>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</si>
  <si>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</si>
  <si>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</si>
  <si>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</si>
  <si>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</si>
  <si>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</si>
  <si>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</si>
  <si>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</si>
  <si>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</si>
  <si>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</si>
  <si>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</si>
  <si>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</si>
  <si>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</si>
  <si>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</si>
  <si>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</si>
  <si>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</si>
  <si>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</si>
  <si>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</si>
  <si>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</si>
  <si>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modesg_inp_nfrd_alinhamento_taxnome_pais</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</si>
  <si>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</si>
  <si>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</si>
  <si>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</si>
  <si>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</si>
  <si>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</si>
  <si>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</si>
  <si>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</si>
  <si>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t>
    </r>
    <r>
      <rPr>
        <b/>
        <sz val="11"/>
        <rFont val="Santander Text"/>
        <family val="2"/>
      </rPr>
      <t xml:space="preserve"> tabela de certificados de bens imóveis</t>
    </r>
    <r>
      <rPr>
        <sz val="11"/>
        <rFont val="Santander Text"/>
        <family val="2"/>
      </rPr>
      <t xml:space="preserve">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</si>
  <si>
    <t>Em Implementação (re-especificação)</t>
  </si>
  <si>
    <t>Re-especificação ao universo da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</si>
</sst>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59"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3" fillId="14" borderId="17" xfId="0" applyFont="1" applyFill="1" applyBorder="1" applyAlignment="1">
      <alignment horizontal="left" vertical="center" wrapText="1" indent="1"/>
    </xf>
    <xf numFmtId="0" fontId="53" fillId="14" borderId="18" xfId="0" applyFont="1" applyFill="1" applyBorder="1" applyAlignment="1">
      <alignment horizontal="left" vertical="center" indent="1"/>
    </xf>
    <xf numFmtId="0" fontId="53" fillId="14" borderId="19" xfId="0" applyFont="1" applyFill="1" applyBorder="1" applyAlignment="1">
      <alignment horizontal="left" vertical="center" indent="1"/>
    </xf>
    <xf numFmtId="0" fontId="53" fillId="14" borderId="20" xfId="0" applyFont="1" applyFill="1" applyBorder="1" applyAlignment="1">
      <alignment horizontal="left" vertical="center" indent="1"/>
    </xf>
    <xf numFmtId="0" fontId="53" fillId="14" borderId="0" xfId="0" applyFont="1" applyFill="1" applyAlignment="1">
      <alignment horizontal="left" vertical="center" indent="1"/>
    </xf>
    <xf numFmtId="0" fontId="53" fillId="14" borderId="21" xfId="0" applyFont="1" applyFill="1" applyBorder="1" applyAlignment="1">
      <alignment horizontal="left" vertical="center" indent="1"/>
    </xf>
    <xf numFmtId="0" fontId="53" fillId="14" borderId="22" xfId="0" applyFont="1" applyFill="1" applyBorder="1" applyAlignment="1">
      <alignment horizontal="left" vertical="center" indent="1"/>
    </xf>
    <xf numFmtId="0" fontId="53" fillId="14" borderId="23" xfId="0" applyFont="1" applyFill="1" applyBorder="1" applyAlignment="1">
      <alignment horizontal="left" vertical="center" indent="1"/>
    </xf>
    <xf numFmtId="0" fontId="53"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41</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Cache>
            </c:strRef>
          </c:cat>
          <c:val>
            <c:numRef>
              <c:f>'Aux - Pivots2'!$C$73:$C$80</c:f>
              <c:numCache>
                <c:formatCode>General</c:formatCode>
                <c:ptCount val="7"/>
                <c:pt idx="0">
                  <c:v>10</c:v>
                </c:pt>
                <c:pt idx="1">
                  <c:v>64</c:v>
                </c:pt>
                <c:pt idx="2">
                  <c:v>34</c:v>
                </c:pt>
                <c:pt idx="3">
                  <c:v>15</c:v>
                </c:pt>
                <c:pt idx="4">
                  <c:v>22</c:v>
                </c:pt>
                <c:pt idx="5">
                  <c:v>97</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77</c:v>
                </c:pt>
                <c:pt idx="1">
                  <c:v>41</c:v>
                </c:pt>
                <c:pt idx="2">
                  <c:v>7</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60414</xdr:rowOff>
    </xdr:from>
    <xdr:to>
      <xdr:col>14</xdr:col>
      <xdr:colOff>621111</xdr:colOff>
      <xdr:row>93</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57538</xdr:rowOff>
    </xdr:from>
    <xdr:to>
      <xdr:col>14</xdr:col>
      <xdr:colOff>621111</xdr:colOff>
      <xdr:row>94</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56118</xdr:rowOff>
    </xdr:from>
    <xdr:to>
      <xdr:col>14</xdr:col>
      <xdr:colOff>621111</xdr:colOff>
      <xdr:row>95</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96</xdr:row>
      <xdr:rowOff>60189</xdr:rowOff>
    </xdr:from>
    <xdr:to>
      <xdr:col>14</xdr:col>
      <xdr:colOff>632959</xdr:colOff>
      <xdr:row>96</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74234</xdr:rowOff>
    </xdr:from>
    <xdr:to>
      <xdr:col>14</xdr:col>
      <xdr:colOff>621111</xdr:colOff>
      <xdr:row>97</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74943</xdr:rowOff>
    </xdr:from>
    <xdr:to>
      <xdr:col>14</xdr:col>
      <xdr:colOff>621111</xdr:colOff>
      <xdr:row>98</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56346</xdr:rowOff>
    </xdr:from>
    <xdr:to>
      <xdr:col>14</xdr:col>
      <xdr:colOff>621111</xdr:colOff>
      <xdr:row>100</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92090</xdr:rowOff>
    </xdr:from>
    <xdr:to>
      <xdr:col>14</xdr:col>
      <xdr:colOff>621111</xdr:colOff>
      <xdr:row>99</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92</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89</xdr:row>
      <xdr:rowOff>125619</xdr:rowOff>
    </xdr:from>
    <xdr:to>
      <xdr:col>5</xdr:col>
      <xdr:colOff>664817</xdr:colOff>
      <xdr:row>104</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299768519" backgroundQuery="1" createdVersion="8" refreshedVersion="6" minRefreshableVersion="3" recordCount="0" supportSubquery="1" supportAdvancedDrill="1" xr:uid="{00000000-000A-0000-FFFF-FFFF0B000000}">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09143517" backgroundQuery="1" createdVersion="8" refreshedVersion="6" minRefreshableVersion="3" recordCount="0" supportSubquery="1" supportAdvancedDrill="1" xr:uid="{00000000-000A-0000-FFFF-FFFF0E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122685" backgroundQuery="1" createdVersion="8" refreshedVersion="6" minRefreshableVersion="3" recordCount="0" supportSubquery="1" supportAdvancedDrill="1" xr:uid="{00000000-000A-0000-FFFF-FFFF11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3425928" backgroundQuery="1" createdVersion="8" refreshedVersion="6" minRefreshableVersion="3" recordCount="0" supportSubquery="1" supportAdvancedDrill="1" xr:uid="{00000000-000A-0000-FFFF-FFFF14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550926" backgroundQuery="1" createdVersion="8" refreshedVersion="6" minRefreshableVersion="3" recordCount="0" supportSubquery="1" supportAdvancedDrill="1" xr:uid="{00000000-000A-0000-FFFF-FFFF17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17708331" backgroundQuery="1" createdVersion="8" refreshedVersion="6" minRefreshableVersion="3" recordCount="0" supportSubquery="1" supportAdvancedDrill="1" xr:uid="{00000000-000A-0000-FFFF-FFFF1A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20023148" backgroundQuery="1" createdVersion="8" refreshedVersion="6" minRefreshableVersion="3" recordCount="0" supportSubquery="1" supportAdvancedDrill="1" xr:uid="{00000000-000A-0000-FFFF-FFFF1D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38541668" backgroundQuery="1" createdVersion="8" refreshedVersion="6" minRefreshableVersion="3" recordCount="0" supportSubquery="1" supportAdvancedDrill="1" xr:uid="{00000000-000A-0000-FFFF-FFFF20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rique Crespo Rodrigues Antunes Correia" refreshedDate="45518.768340277777" backgroundQuery="1" createdVersion="8" refreshedVersion="6" minRefreshableVersion="3" recordCount="0" supportSubquery="1" supportAdvancedDrill="1" xr:uid="{00000000-000A-0000-FFFF-FFFF23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0"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2" cacheId="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9"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1" cacheId="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5"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6" totalsRowShown="0" headerRowDxfId="107" tableBorderDxfId="106">
  <autoFilter ref="B6:L606" xr:uid="{00000000-0009-0000-0100-000004000000}">
    <filterColumn colId="3">
      <filters>
        <filter val="cd_imv_out_certif"/>
      </filters>
    </filterColumn>
    <filterColumn colId="5">
      <filters>
        <filter val="4. Validação EF"/>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8" headerRowDxfId="94" dataDxfId="92" totalsRowDxfId="90" headerRowBorderDxfId="93" tableBorderDxfId="91" totalsRowBorderDxfId="89">
  <autoFilter ref="B8:X1418" xr:uid="{00000000-0009-0000-0100-000001000000}">
    <filterColumn colId="1">
      <filters>
        <filter val="Bens Imóveis - Output"/>
      </filters>
    </filterColumn>
    <filterColumn colId="4">
      <filters>
        <filter val="cd_imv_out_trz_cred_prc"/>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68" t="s">
        <v>1</v>
      </c>
      <c r="T9" s="169"/>
      <c r="V9" s="168" t="s">
        <v>2</v>
      </c>
      <c r="AM9" s="151"/>
      <c r="AN9" s="145"/>
    </row>
    <row r="10" spans="1:40" ht="17.399999999999999" x14ac:dyDescent="0.45">
      <c r="A10" s="145"/>
      <c r="B10" s="150"/>
      <c r="T10" s="169"/>
      <c r="AM10" s="151"/>
      <c r="AN10" s="145"/>
    </row>
    <row r="11" spans="1:40" ht="17.399999999999999" x14ac:dyDescent="0.45">
      <c r="A11" s="145"/>
      <c r="B11" s="150"/>
      <c r="T11" s="169"/>
      <c r="AM11" s="151"/>
      <c r="AN11" s="145"/>
    </row>
    <row r="12" spans="1:40" ht="17.399999999999999" x14ac:dyDescent="0.45">
      <c r="A12" s="145"/>
      <c r="B12" s="150"/>
      <c r="T12" s="169"/>
      <c r="AM12" s="151"/>
      <c r="AN12" s="145"/>
    </row>
    <row r="13" spans="1:40" ht="17.399999999999999" x14ac:dyDescent="0.45">
      <c r="A13" s="145"/>
      <c r="B13" s="150"/>
      <c r="T13" s="169"/>
      <c r="AM13" s="151"/>
      <c r="AN13" s="145"/>
    </row>
    <row r="14" spans="1:40" ht="17.399999999999999" x14ac:dyDescent="0.45">
      <c r="A14" s="145"/>
      <c r="B14" s="150"/>
      <c r="T14" s="169"/>
      <c r="AM14" s="151"/>
      <c r="AN14" s="145"/>
    </row>
    <row r="15" spans="1:40" ht="17.399999999999999" x14ac:dyDescent="0.45">
      <c r="A15" s="145"/>
      <c r="B15" s="150"/>
      <c r="T15" s="169"/>
      <c r="AM15" s="151"/>
      <c r="AN15" s="145"/>
    </row>
    <row r="16" spans="1:40" ht="17.399999999999999" x14ac:dyDescent="0.45">
      <c r="A16" s="145"/>
      <c r="B16" s="150"/>
      <c r="T16" s="169"/>
      <c r="AM16" s="151"/>
      <c r="AN16" s="145"/>
    </row>
    <row r="17" spans="1:40" ht="17.399999999999999" x14ac:dyDescent="0.45">
      <c r="A17" s="145"/>
      <c r="B17" s="150"/>
      <c r="T17" s="169"/>
      <c r="AM17" s="151"/>
      <c r="AN17" s="145"/>
    </row>
    <row r="18" spans="1:40" ht="17.399999999999999" x14ac:dyDescent="0.45">
      <c r="A18" s="145"/>
      <c r="B18" s="150"/>
      <c r="T18" s="169"/>
      <c r="AM18" s="151"/>
      <c r="AN18" s="145"/>
    </row>
    <row r="19" spans="1:40" ht="17.399999999999999" x14ac:dyDescent="0.45">
      <c r="A19" s="145"/>
      <c r="B19" s="150"/>
      <c r="T19" s="169"/>
      <c r="AM19" s="151"/>
      <c r="AN19" s="145"/>
    </row>
    <row r="20" spans="1:40" ht="17.399999999999999" x14ac:dyDescent="0.45">
      <c r="A20" s="145"/>
      <c r="B20" s="150"/>
      <c r="T20" s="169"/>
      <c r="AM20" s="151"/>
      <c r="AN20" s="145"/>
    </row>
    <row r="21" spans="1:40" ht="17.399999999999999" x14ac:dyDescent="0.45">
      <c r="A21" s="145"/>
      <c r="B21" s="150"/>
      <c r="T21" s="169"/>
      <c r="AM21" s="151"/>
      <c r="AN21" s="145"/>
    </row>
    <row r="22" spans="1:40" ht="17.399999999999999" x14ac:dyDescent="0.45">
      <c r="A22" s="145"/>
      <c r="B22" s="150"/>
      <c r="T22" s="169"/>
      <c r="AM22" s="151"/>
      <c r="AN22" s="145"/>
    </row>
    <row r="23" spans="1:40" ht="17.399999999999999" x14ac:dyDescent="0.45">
      <c r="A23" s="145"/>
      <c r="B23" s="150"/>
      <c r="T23" s="169"/>
      <c r="AM23" s="151"/>
      <c r="AN23" s="145"/>
    </row>
    <row r="24" spans="1:40" ht="17.399999999999999" x14ac:dyDescent="0.45">
      <c r="A24" s="145"/>
      <c r="B24" s="150"/>
      <c r="T24" s="169"/>
      <c r="AM24" s="151"/>
      <c r="AN24" s="145"/>
    </row>
    <row r="25" spans="1:40" ht="17.399999999999999" x14ac:dyDescent="0.45">
      <c r="A25" s="145"/>
      <c r="B25" s="150"/>
      <c r="T25" s="169"/>
      <c r="AM25" s="151"/>
      <c r="AN25" s="145"/>
    </row>
    <row r="26" spans="1:40" ht="17.399999999999999" x14ac:dyDescent="0.45">
      <c r="A26" s="145"/>
      <c r="B26" s="150"/>
      <c r="T26" s="169"/>
      <c r="AM26" s="151"/>
      <c r="AN26" s="145"/>
    </row>
    <row r="27" spans="1:40" ht="17.399999999999999" x14ac:dyDescent="0.45">
      <c r="A27" s="145"/>
      <c r="B27" s="150"/>
      <c r="T27" s="169"/>
      <c r="AM27" s="151"/>
      <c r="AN27" s="145"/>
    </row>
    <row r="28" spans="1:40" ht="17.399999999999999" x14ac:dyDescent="0.45">
      <c r="A28" s="145"/>
      <c r="B28" s="150"/>
      <c r="T28" s="169"/>
      <c r="AM28" s="151"/>
      <c r="AN28" s="145"/>
    </row>
    <row r="29" spans="1:40" ht="17.399999999999999" x14ac:dyDescent="0.45">
      <c r="A29" s="145"/>
      <c r="B29" s="150"/>
      <c r="T29" s="169"/>
      <c r="AM29" s="151"/>
      <c r="AN29" s="145"/>
    </row>
    <row r="30" spans="1:40" ht="17.399999999999999" x14ac:dyDescent="0.45">
      <c r="A30" s="145"/>
      <c r="B30" s="150"/>
      <c r="T30" s="169"/>
      <c r="AM30" s="151"/>
      <c r="AN30" s="145"/>
    </row>
    <row r="31" spans="1:40" ht="17.399999999999999" x14ac:dyDescent="0.45">
      <c r="A31" s="145"/>
      <c r="B31" s="150"/>
      <c r="T31" s="169"/>
      <c r="AM31" s="151"/>
      <c r="AN31" s="145"/>
    </row>
    <row r="32" spans="1:40" ht="17.399999999999999" x14ac:dyDescent="0.45">
      <c r="A32" s="145"/>
      <c r="B32" s="150"/>
      <c r="T32" s="169"/>
      <c r="AM32" s="151"/>
      <c r="AN32" s="145"/>
    </row>
    <row r="33" spans="1:40" ht="17.399999999999999" x14ac:dyDescent="0.45">
      <c r="A33" s="145"/>
      <c r="B33" s="150"/>
      <c r="T33" s="169"/>
      <c r="AM33" s="151"/>
      <c r="AN33" s="145"/>
    </row>
    <row r="34" spans="1:40" ht="17.399999999999999" x14ac:dyDescent="0.45">
      <c r="A34" s="145"/>
      <c r="B34" s="150"/>
      <c r="T34" s="169"/>
      <c r="AM34" s="151"/>
      <c r="AN34" s="145"/>
    </row>
    <row r="35" spans="1:40" ht="17.399999999999999" x14ac:dyDescent="0.45">
      <c r="A35" s="145"/>
      <c r="B35" s="150"/>
      <c r="T35" s="169"/>
      <c r="AM35" s="151"/>
      <c r="AN35" s="145"/>
    </row>
    <row r="36" spans="1:40" ht="17.399999999999999" x14ac:dyDescent="0.45">
      <c r="A36" s="145"/>
      <c r="B36" s="150"/>
      <c r="T36" s="169"/>
      <c r="AM36" s="151"/>
      <c r="AN36" s="145"/>
    </row>
    <row r="37" spans="1:40" ht="17.399999999999999" x14ac:dyDescent="0.45">
      <c r="A37" s="145"/>
      <c r="B37" s="150"/>
      <c r="T37" s="169"/>
      <c r="AM37" s="151"/>
      <c r="AN37" s="145"/>
    </row>
    <row r="38" spans="1:40" ht="17.399999999999999" x14ac:dyDescent="0.45">
      <c r="A38" s="145"/>
      <c r="B38" s="150"/>
      <c r="T38" s="169"/>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x14ac:dyDescent="0.45">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x14ac:dyDescent="0.45">
      <c r="A227" s="31" t="str">
        <f t="shared" si="38"/>
        <v>modesg_inp_emss_vclsn.a.</v>
      </c>
      <c r="B227" s="83" t="s">
        <v>28</v>
      </c>
      <c r="C227" s="84" t="s">
        <v>178</v>
      </c>
      <c r="D227" s="80" t="s">
        <v>36</v>
      </c>
      <c r="E227" s="82" t="s">
        <v>205</v>
      </c>
      <c r="F227" s="80" t="s">
        <v>38</v>
      </c>
      <c r="G227" s="80" t="str">
        <f>INDEX(Auxiliar!$B$16:$B$23,MATCH(Plano_V3!H227,Auxiliar!$C$16:$C$23,0),1)</f>
        <v>6. Em implementação (re-especificação)</v>
      </c>
      <c r="H227" s="80">
        <f>VLOOKUP(A227,'Aux - pivots1'!$A:$B,2,0)</f>
        <v>6</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6. Em implementação (re-especificação)</v>
      </c>
      <c r="H228" s="80">
        <f>VLOOKUP(A228,'Aux - pivots1'!$A:$B,2,0)</f>
        <v>6</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6. Em implementação (re-especificação)</v>
      </c>
      <c r="H230" s="80">
        <f>VLOOKUP(A230,'Aux - pivots1'!$A:$B,2,0)</f>
        <v>6</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x14ac:dyDescent="0.45">
      <c r="A233" s="31" t="str">
        <f t="shared" si="38"/>
        <v>modesg_inp_emss_nacen.a.</v>
      </c>
      <c r="B233" s="83" t="s">
        <v>28</v>
      </c>
      <c r="C233" s="84" t="s">
        <v>178</v>
      </c>
      <c r="D233" s="80" t="s">
        <v>36</v>
      </c>
      <c r="E233" s="82" t="s">
        <v>211</v>
      </c>
      <c r="F233" s="80" t="s">
        <v>38</v>
      </c>
      <c r="G233" s="80" t="str">
        <f>INDEX(Auxiliar!$B$16:$B$23,MATCH(Plano_V3!H233,Auxiliar!$C$16:$C$23,0),1)</f>
        <v>6. Em implementação (re-especificação)</v>
      </c>
      <c r="H233" s="80">
        <f>VLOOKUP(A233,'Aux - pivots1'!$A:$B,2,0)</f>
        <v>6</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6. Em implementação (re-especificação)</v>
      </c>
      <c r="H234" s="80">
        <f>VLOOKUP(A234,'Aux - pivots1'!$A:$B,2,0)</f>
        <v>6</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6. Em implementação (re-especificação)</v>
      </c>
      <c r="H235" s="80">
        <f>VLOOKUP(A235,'Aux - pivots1'!$A:$B,2,0)</f>
        <v>6</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6. Em implementação (re-especificação)</v>
      </c>
      <c r="H236" s="80">
        <f>VLOOKUP(A236,'Aux - pivots1'!$A:$B,2,0)</f>
        <v>6</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6. Em implementação (re-especificação)</v>
      </c>
      <c r="H237" s="80">
        <f>VLOOKUP(A237,'Aux - pivots1'!$A:$B,2,0)</f>
        <v>6</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6. Em implementação (re-especificação)</v>
      </c>
      <c r="H238" s="80">
        <f>VLOOKUP(A238,'Aux - pivots1'!$A:$B,2,0)</f>
        <v>6</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6. Em implementação (re-especificação)</v>
      </c>
      <c r="H239" s="80">
        <f>VLOOKUP(A239,'Aux - pivots1'!$A:$B,2,0)</f>
        <v>6</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6. Em implementação (re-especificação)</v>
      </c>
      <c r="H240" s="80">
        <f>VLOOKUP(A240,'Aux - pivots1'!$A:$B,2,0)</f>
        <v>6</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6. Em implementação (re-especificação)</v>
      </c>
      <c r="H241" s="80">
        <f>VLOOKUP(A241,'Aux - pivots1'!$A:$B,2,0)</f>
        <v>6</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6. Em implementação (re-especificação)</v>
      </c>
      <c r="H242" s="80">
        <f>VLOOKUP(A242,'Aux - pivots1'!$A:$B,2,0)</f>
        <v>6</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6. Em implementação (re-especificação)</v>
      </c>
      <c r="H243" s="80">
        <f>VLOOKUP(A243,'Aux - pivots1'!$A:$B,2,0)</f>
        <v>6</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6. Em implementação (re-especificação)</v>
      </c>
      <c r="H244" s="80">
        <f>VLOOKUP(A244,'Aux - pivots1'!$A:$B,2,0)</f>
        <v>6</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6. Em implementação (re-especificação)</v>
      </c>
      <c r="H245" s="80">
        <f>VLOOKUP(A245,'Aux - pivots1'!$A:$B,2,0)</f>
        <v>6</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6. Em implementação (re-especificação)</v>
      </c>
      <c r="H246" s="80">
        <f>VLOOKUP(A246,'Aux - pivots1'!$A:$B,2,0)</f>
        <v>6</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6. Em implementação (re-especificação)</v>
      </c>
      <c r="H247" s="80">
        <f>VLOOKUP(A247,'Aux - pivots1'!$A:$B,2,0)</f>
        <v>6</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6. Em implementação (re-especificação)</v>
      </c>
      <c r="H248" s="80">
        <f>VLOOKUP(A248,'Aux - pivots1'!$A:$B,2,0)</f>
        <v>6</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6. Em implementação (re-especificação)</v>
      </c>
      <c r="H249" s="80">
        <f>VLOOKUP(A249,'Aux - pivots1'!$A:$B,2,0)</f>
        <v>6</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6. Em implementação (re-especificação)</v>
      </c>
      <c r="H250" s="80">
        <f>VLOOKUP(A250,'Aux - pivots1'!$A:$B,2,0)</f>
        <v>6</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6. Em implementação (re-especificação)</v>
      </c>
      <c r="H251" s="80">
        <f>VLOOKUP(A251,'Aux - pivots1'!$A:$B,2,0)</f>
        <v>6</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6. Em implementação (re-especificação)</v>
      </c>
      <c r="H252" s="80">
        <f>VLOOKUP(A252,'Aux - pivots1'!$A:$B,2,0)</f>
        <v>6</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6. Em implementação (re-especificação)</v>
      </c>
      <c r="H253" s="80">
        <f>VLOOKUP(A253,'Aux - pivots1'!$A:$B,2,0)</f>
        <v>6</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6. Em implementação (re-especificação)</v>
      </c>
      <c r="H254" s="80">
        <f>VLOOKUP(A254,'Aux - pivots1'!$A:$B,2,0)</f>
        <v>6</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6. Em implementação (re-especificação)</v>
      </c>
      <c r="H255" s="80">
        <f>VLOOKUP(A255,'Aux - pivots1'!$A:$B,2,0)</f>
        <v>6</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6. Em implementação (re-especificação)</v>
      </c>
      <c r="H256" s="80">
        <f>VLOOKUP(A256,'Aux - pivots1'!$A:$B,2,0)</f>
        <v>6</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6. Em implementação (re-especificação)</v>
      </c>
      <c r="H257" s="80">
        <f>VLOOKUP(A257,'Aux - pivots1'!$A:$B,2,0)</f>
        <v>6</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6. Em implementação (re-especificação)</v>
      </c>
      <c r="H265" s="80">
        <f>VLOOKUP(A265,'Aux - pivots1'!$A:$B,2,0)</f>
        <v>6</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6. Em implementação (re-especificação)</v>
      </c>
      <c r="H266" s="80">
        <f>VLOOKUP(A266,'Aux - pivots1'!$A:$B,2,0)</f>
        <v>6</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6. Em implementação (re-especificação)</v>
      </c>
      <c r="H267" s="80">
        <f>VLOOKUP(A267,'Aux - pivots1'!$A:$B,2,0)</f>
        <v>6</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6. Em implementação (re-especificação)</v>
      </c>
      <c r="H268" s="80">
        <f>VLOOKUP(A268,'Aux - pivots1'!$A:$B,2,0)</f>
        <v>6</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6. Em implementação (re-especificação)</v>
      </c>
      <c r="H269" s="80">
        <f>VLOOKUP(A269,'Aux - pivots1'!$A:$B,2,0)</f>
        <v>6</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x14ac:dyDescent="0.45">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6. Em implementação (re-especificação)</v>
      </c>
      <c r="H270" s="80">
        <f>VLOOKUP(A270,'Aux - pivots1'!$A:$B,2,0)</f>
        <v>6</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x14ac:dyDescent="0.45">
      <c r="A271" s="31" t="str">
        <f t="shared" si="38"/>
        <v>modesg_inp_nfrd_alinhamento_taxflg_nfrd</v>
      </c>
      <c r="B271" s="83" t="s">
        <v>28</v>
      </c>
      <c r="C271" s="84" t="s">
        <v>178</v>
      </c>
      <c r="D271" s="80" t="s">
        <v>40</v>
      </c>
      <c r="E271" s="82" t="s">
        <v>208</v>
      </c>
      <c r="F271" s="80" t="s">
        <v>236</v>
      </c>
      <c r="G271" s="80" t="str">
        <f>INDEX(Auxiliar!$B$16:$B$23,MATCH(Plano_V3!H271,Auxiliar!$C$16:$C$23,0),1)</f>
        <v>6. Em implementação (re-especificação)</v>
      </c>
      <c r="H271" s="80">
        <f>VLOOKUP(A271,'Aux - pivots1'!$A:$B,2,0)</f>
        <v>6</v>
      </c>
      <c r="I271" s="100">
        <f>SUMIFS(Table1[Estimação (horas)],Table1[Tabela],Plano_V3!E271,Table1[Campo],Plano_V3!F271)</f>
        <v>0.5</v>
      </c>
      <c r="J271" s="100">
        <f t="shared" si="39"/>
        <v>6.25E-2</v>
      </c>
      <c r="K271" s="100">
        <f>SUMIFS(Table1[Horas efetivas],Table1[Tabela],Plano_V3!E271,Table1[Campo],Plano_V3!F271)</f>
        <v>0.125</v>
      </c>
      <c r="L271" s="100">
        <f t="shared" si="40"/>
        <v>1.5625E-2</v>
      </c>
      <c r="M271" s="100">
        <f t="shared" si="41"/>
        <v>0.25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x14ac:dyDescent="0.45">
      <c r="A272" s="31" t="str">
        <f t="shared" si="38"/>
        <v>modesg_inp_nfrd_alinhamento_taxcca_trnvr_ttl_elgbl</v>
      </c>
      <c r="B272" s="83" t="s">
        <v>28</v>
      </c>
      <c r="C272" s="84" t="s">
        <v>178</v>
      </c>
      <c r="D272" s="80" t="s">
        <v>40</v>
      </c>
      <c r="E272" s="82" t="s">
        <v>208</v>
      </c>
      <c r="F272" s="80" t="s">
        <v>237</v>
      </c>
      <c r="G272" s="80" t="str">
        <f>INDEX(Auxiliar!$B$16:$B$23,MATCH(Plano_V3!H272,Auxiliar!$C$16:$C$23,0),1)</f>
        <v>6. Em implementação (re-especificação)</v>
      </c>
      <c r="H272" s="80">
        <f>VLOOKUP(A272,'Aux - pivots1'!$A:$B,2,0)</f>
        <v>6</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x14ac:dyDescent="0.45">
      <c r="A273" s="31" t="str">
        <f t="shared" si="38"/>
        <v>modesg_inp_nfrd_alinhamento_taxcca_trnvr_enblng_alignd</v>
      </c>
      <c r="B273" s="83" t="s">
        <v>28</v>
      </c>
      <c r="C273" s="84" t="s">
        <v>178</v>
      </c>
      <c r="D273" s="80" t="s">
        <v>40</v>
      </c>
      <c r="E273" s="82" t="s">
        <v>208</v>
      </c>
      <c r="F273" s="80" t="s">
        <v>238</v>
      </c>
      <c r="G273" s="80" t="str">
        <f>INDEX(Auxiliar!$B$16:$B$23,MATCH(Plano_V3!H273,Auxiliar!$C$16:$C$23,0),1)</f>
        <v>6. Em implementação (re-especificação)</v>
      </c>
      <c r="H273" s="80">
        <f>VLOOKUP(A273,'Aux - pivots1'!$A:$B,2,0)</f>
        <v>6</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x14ac:dyDescent="0.45">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6. Em implementação (re-especificação)</v>
      </c>
      <c r="H274" s="80">
        <f>VLOOKUP(A274,'Aux - pivots1'!$A:$B,2,0)</f>
        <v>6</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x14ac:dyDescent="0.45">
      <c r="A275" s="31" t="str">
        <f t="shared" si="38"/>
        <v>modesg_inp_nfrd_alinhamento_taxcca_capex_ttl_elgbl</v>
      </c>
      <c r="B275" s="83" t="s">
        <v>28</v>
      </c>
      <c r="C275" s="84" t="s">
        <v>178</v>
      </c>
      <c r="D275" s="80" t="s">
        <v>40</v>
      </c>
      <c r="E275" s="82" t="s">
        <v>208</v>
      </c>
      <c r="F275" s="80" t="s">
        <v>240</v>
      </c>
      <c r="G275" s="80" t="str">
        <f>INDEX(Auxiliar!$B$16:$B$23,MATCH(Plano_V3!H275,Auxiliar!$C$16:$C$23,0),1)</f>
        <v>6. Em implementação (re-especificação)</v>
      </c>
      <c r="H275" s="80">
        <f>VLOOKUP(A275,'Aux - pivots1'!$A:$B,2,0)</f>
        <v>6</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x14ac:dyDescent="0.45">
      <c r="A276" s="31" t="str">
        <f t="shared" si="38"/>
        <v>modesg_inp_nfrd_alinhamento_taxcca_capex_enblng_algnd</v>
      </c>
      <c r="B276" s="83" t="s">
        <v>28</v>
      </c>
      <c r="C276" s="84" t="s">
        <v>178</v>
      </c>
      <c r="D276" s="80" t="s">
        <v>40</v>
      </c>
      <c r="E276" s="82" t="s">
        <v>208</v>
      </c>
      <c r="F276" s="80" t="s">
        <v>241</v>
      </c>
      <c r="G276" s="80" t="str">
        <f>INDEX(Auxiliar!$B$16:$B$23,MATCH(Plano_V3!H276,Auxiliar!$C$16:$C$23,0),1)</f>
        <v>6. Em implementação (re-especificação)</v>
      </c>
      <c r="H276" s="80">
        <f>VLOOKUP(A276,'Aux - pivots1'!$A:$B,2,0)</f>
        <v>6</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x14ac:dyDescent="0.45">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6. Em implementação (re-especificação)</v>
      </c>
      <c r="H277" s="80">
        <f>VLOOKUP(A277,'Aux - pivots1'!$A:$B,2,0)</f>
        <v>6</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x14ac:dyDescent="0.45">
      <c r="A278" s="31" t="str">
        <f t="shared" si="38"/>
        <v>modesg_inp_nfrd_alinhamento_taxccm_trnvr_ttl_elgbl</v>
      </c>
      <c r="B278" s="83" t="s">
        <v>28</v>
      </c>
      <c r="C278" s="84" t="s">
        <v>178</v>
      </c>
      <c r="D278" s="80" t="s">
        <v>40</v>
      </c>
      <c r="E278" s="82" t="s">
        <v>208</v>
      </c>
      <c r="F278" s="80" t="s">
        <v>243</v>
      </c>
      <c r="G278" s="80" t="str">
        <f>INDEX(Auxiliar!$B$16:$B$23,MATCH(Plano_V3!H278,Auxiliar!$C$16:$C$23,0),1)</f>
        <v>6. Em implementação (re-especificação)</v>
      </c>
      <c r="H278" s="80">
        <f>VLOOKUP(A278,'Aux - pivots1'!$A:$B,2,0)</f>
        <v>6</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x14ac:dyDescent="0.45">
      <c r="A279" s="31" t="str">
        <f t="shared" si="38"/>
        <v>modesg_inp_nfrd_alinhamento_taxccm_trnvr_enblng_algnd</v>
      </c>
      <c r="B279" s="83" t="s">
        <v>28</v>
      </c>
      <c r="C279" s="84" t="s">
        <v>178</v>
      </c>
      <c r="D279" s="80" t="s">
        <v>40</v>
      </c>
      <c r="E279" s="82" t="s">
        <v>208</v>
      </c>
      <c r="F279" s="80" t="s">
        <v>244</v>
      </c>
      <c r="G279" s="80" t="str">
        <f>INDEX(Auxiliar!$B$16:$B$23,MATCH(Plano_V3!H279,Auxiliar!$C$16:$C$23,0),1)</f>
        <v>6. Em implementação (re-especificação)</v>
      </c>
      <c r="H279" s="80">
        <f>VLOOKUP(A279,'Aux - pivots1'!$A:$B,2,0)</f>
        <v>6</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x14ac:dyDescent="0.45">
      <c r="A280" s="31" t="str">
        <f t="shared" si="38"/>
        <v>modesg_inp_nfrd_alinhamento_taxccm_trnvr_trnstn_alignd</v>
      </c>
      <c r="B280" s="83" t="s">
        <v>28</v>
      </c>
      <c r="C280" s="84" t="s">
        <v>178</v>
      </c>
      <c r="D280" s="80" t="s">
        <v>40</v>
      </c>
      <c r="E280" s="82" t="s">
        <v>208</v>
      </c>
      <c r="F280" s="80" t="s">
        <v>245</v>
      </c>
      <c r="G280" s="80" t="str">
        <f>INDEX(Auxiliar!$B$16:$B$23,MATCH(Plano_V3!H280,Auxiliar!$C$16:$C$23,0),1)</f>
        <v>6. Em implementação (re-especificação)</v>
      </c>
      <c r="H280" s="80">
        <f>VLOOKUP(A280,'Aux - pivots1'!$A:$B,2,0)</f>
        <v>6</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x14ac:dyDescent="0.45">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6. Em implementação (re-especificação)</v>
      </c>
      <c r="H281" s="80">
        <f>VLOOKUP(A281,'Aux - pivots1'!$A:$B,2,0)</f>
        <v>6</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x14ac:dyDescent="0.45">
      <c r="A282" s="31" t="str">
        <f t="shared" si="38"/>
        <v>modesg_inp_nfrd_alinhamento_taxccm_capex_ttl_elgbl</v>
      </c>
      <c r="B282" s="83" t="s">
        <v>28</v>
      </c>
      <c r="C282" s="84" t="s">
        <v>178</v>
      </c>
      <c r="D282" s="80" t="s">
        <v>40</v>
      </c>
      <c r="E282" s="82" t="s">
        <v>208</v>
      </c>
      <c r="F282" s="80" t="s">
        <v>247</v>
      </c>
      <c r="G282" s="80" t="str">
        <f>INDEX(Auxiliar!$B$16:$B$23,MATCH(Plano_V3!H282,Auxiliar!$C$16:$C$23,0),1)</f>
        <v>6. Em implementação (re-especificação)</v>
      </c>
      <c r="H282" s="80">
        <f>VLOOKUP(A282,'Aux - pivots1'!$A:$B,2,0)</f>
        <v>6</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x14ac:dyDescent="0.45">
      <c r="A283" s="31" t="str">
        <f t="shared" si="38"/>
        <v>modesg_inp_nfrd_alinhamento_taxccm_capex_enblng_algnd</v>
      </c>
      <c r="B283" s="83" t="s">
        <v>28</v>
      </c>
      <c r="C283" s="84" t="s">
        <v>178</v>
      </c>
      <c r="D283" s="80" t="s">
        <v>40</v>
      </c>
      <c r="E283" s="82" t="s">
        <v>208</v>
      </c>
      <c r="F283" s="80" t="s">
        <v>248</v>
      </c>
      <c r="G283" s="80" t="str">
        <f>INDEX(Auxiliar!$B$16:$B$23,MATCH(Plano_V3!H283,Auxiliar!$C$16:$C$23,0),1)</f>
        <v>6. Em implementação (re-especificação)</v>
      </c>
      <c r="H283" s="80">
        <f>VLOOKUP(A283,'Aux - pivots1'!$A:$B,2,0)</f>
        <v>6</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x14ac:dyDescent="0.45">
      <c r="A284" s="31" t="str">
        <f t="shared" si="38"/>
        <v>modesg_inp_nfrd_alinhamento_taxccm_capex_trnstn_algnd</v>
      </c>
      <c r="B284" s="83" t="s">
        <v>28</v>
      </c>
      <c r="C284" s="84" t="s">
        <v>178</v>
      </c>
      <c r="D284" s="80" t="s">
        <v>40</v>
      </c>
      <c r="E284" s="82" t="s">
        <v>208</v>
      </c>
      <c r="F284" s="80" t="s">
        <v>249</v>
      </c>
      <c r="G284" s="80" t="str">
        <f>INDEX(Auxiliar!$B$16:$B$23,MATCH(Plano_V3!H284,Auxiliar!$C$16:$C$23,0),1)</f>
        <v>6. Em implementação (re-especificação)</v>
      </c>
      <c r="H284" s="80">
        <f>VLOOKUP(A284,'Aux - pivots1'!$A:$B,2,0)</f>
        <v>6</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x14ac:dyDescent="0.45">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6. Em implementação (re-especificação)</v>
      </c>
      <c r="H285" s="80">
        <f>VLOOKUP(A285,'Aux - pivots1'!$A:$B,2,0)</f>
        <v>6</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x14ac:dyDescent="0.45">
      <c r="A286" s="31" t="str">
        <f t="shared" si="44"/>
        <v>modesg_inp_nfrd_alinhamento_taxppc_trnvr_ttl_elgbl</v>
      </c>
      <c r="B286" s="83" t="s">
        <v>28</v>
      </c>
      <c r="C286" s="84" t="s">
        <v>178</v>
      </c>
      <c r="D286" s="80" t="s">
        <v>40</v>
      </c>
      <c r="E286" s="82" t="s">
        <v>208</v>
      </c>
      <c r="F286" s="80" t="s">
        <v>251</v>
      </c>
      <c r="G286" s="80" t="str">
        <f>INDEX(Auxiliar!$B$16:$B$23,MATCH(Plano_V3!H286,Auxiliar!$C$16:$C$23,0),1)</f>
        <v>6. Em implementação (re-especificação)</v>
      </c>
      <c r="H286" s="80">
        <f>VLOOKUP(A286,'Aux - pivots1'!$A:$B,2,0)</f>
        <v>6</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x14ac:dyDescent="0.45">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6. Em implementação (re-especificação)</v>
      </c>
      <c r="H287" s="80">
        <f>VLOOKUP(A287,'Aux - pivots1'!$A:$B,2,0)</f>
        <v>6</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x14ac:dyDescent="0.45">
      <c r="A288" s="31" t="str">
        <f t="shared" si="44"/>
        <v>modesg_inp_nfrd_alinhamento_taxppc_capex_ttl_elgbl</v>
      </c>
      <c r="B288" s="83" t="s">
        <v>28</v>
      </c>
      <c r="C288" s="84" t="s">
        <v>178</v>
      </c>
      <c r="D288" s="80" t="s">
        <v>40</v>
      </c>
      <c r="E288" s="82" t="s">
        <v>208</v>
      </c>
      <c r="F288" s="80" t="s">
        <v>253</v>
      </c>
      <c r="G288" s="80" t="str">
        <f>INDEX(Auxiliar!$B$16:$B$23,MATCH(Plano_V3!H288,Auxiliar!$C$16:$C$23,0),1)</f>
        <v>6. Em implementação (re-especificação)</v>
      </c>
      <c r="H288" s="80">
        <f>VLOOKUP(A288,'Aux - pivots1'!$A:$B,2,0)</f>
        <v>6</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x14ac:dyDescent="0.45">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6. Em implementação (re-especificação)</v>
      </c>
      <c r="H289" s="80">
        <f>VLOOKUP(A289,'Aux - pivots1'!$A:$B,2,0)</f>
        <v>6</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x14ac:dyDescent="0.45">
      <c r="A290" s="31" t="str">
        <f t="shared" si="44"/>
        <v>modesg_inp_nfrd_alinhamento_taxbio_trnvr_ttl_elgbl</v>
      </c>
      <c r="B290" s="83" t="s">
        <v>28</v>
      </c>
      <c r="C290" s="84" t="s">
        <v>178</v>
      </c>
      <c r="D290" s="80" t="s">
        <v>40</v>
      </c>
      <c r="E290" s="82" t="s">
        <v>208</v>
      </c>
      <c r="F290" s="80" t="s">
        <v>255</v>
      </c>
      <c r="G290" s="80" t="str">
        <f>INDEX(Auxiliar!$B$16:$B$23,MATCH(Plano_V3!H290,Auxiliar!$C$16:$C$23,0),1)</f>
        <v>6. Em implementação (re-especificação)</v>
      </c>
      <c r="H290" s="80">
        <f>VLOOKUP(A290,'Aux - pivots1'!$A:$B,2,0)</f>
        <v>6</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x14ac:dyDescent="0.45">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6. Em implementação (re-especificação)</v>
      </c>
      <c r="H291" s="80">
        <f>VLOOKUP(A291,'Aux - pivots1'!$A:$B,2,0)</f>
        <v>6</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x14ac:dyDescent="0.45">
      <c r="A292" s="31" t="str">
        <f t="shared" si="44"/>
        <v>modesg_inp_nfrd_alinhamento_taxbio_capex_ttl_elgbl</v>
      </c>
      <c r="B292" s="83" t="s">
        <v>28</v>
      </c>
      <c r="C292" s="84" t="s">
        <v>178</v>
      </c>
      <c r="D292" s="80" t="s">
        <v>40</v>
      </c>
      <c r="E292" s="82" t="s">
        <v>208</v>
      </c>
      <c r="F292" s="80" t="s">
        <v>257</v>
      </c>
      <c r="G292" s="80" t="str">
        <f>INDEX(Auxiliar!$B$16:$B$23,MATCH(Plano_V3!H292,Auxiliar!$C$16:$C$23,0),1)</f>
        <v>6. Em implementação (re-especificação)</v>
      </c>
      <c r="H292" s="80">
        <f>VLOOKUP(A292,'Aux - pivots1'!$A:$B,2,0)</f>
        <v>6</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x14ac:dyDescent="0.45">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6. Em implementação (re-especificação)</v>
      </c>
      <c r="H293" s="80">
        <f>VLOOKUP(A293,'Aux - pivots1'!$A:$B,2,0)</f>
        <v>6</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x14ac:dyDescent="0.45">
      <c r="A294" s="31" t="str">
        <f t="shared" si="44"/>
        <v>modesg_inp_nfrd_alinhamento_taxwtr_trnvr_ttl_elgbl</v>
      </c>
      <c r="B294" s="83" t="s">
        <v>28</v>
      </c>
      <c r="C294" s="84" t="s">
        <v>178</v>
      </c>
      <c r="D294" s="80" t="s">
        <v>40</v>
      </c>
      <c r="E294" s="82" t="s">
        <v>208</v>
      </c>
      <c r="F294" s="80" t="s">
        <v>259</v>
      </c>
      <c r="G294" s="80" t="str">
        <f>INDEX(Auxiliar!$B$16:$B$23,MATCH(Plano_V3!H294,Auxiliar!$C$16:$C$23,0),1)</f>
        <v>6. Em implementação (re-especificação)</v>
      </c>
      <c r="H294" s="80">
        <f>VLOOKUP(A294,'Aux - pivots1'!$A:$B,2,0)</f>
        <v>6</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x14ac:dyDescent="0.45">
      <c r="A295" s="31" t="str">
        <f t="shared" si="44"/>
        <v>modesg_inp_nfrd_alinhamento_taxwtr_trnvr_enblng_alignd</v>
      </c>
      <c r="B295" s="83" t="s">
        <v>28</v>
      </c>
      <c r="C295" s="84" t="s">
        <v>178</v>
      </c>
      <c r="D295" s="80" t="s">
        <v>40</v>
      </c>
      <c r="E295" s="82" t="s">
        <v>208</v>
      </c>
      <c r="F295" s="80" t="s">
        <v>260</v>
      </c>
      <c r="G295" s="80" t="str">
        <f>INDEX(Auxiliar!$B$16:$B$23,MATCH(Plano_V3!H295,Auxiliar!$C$16:$C$23,0),1)</f>
        <v>6. Em implementação (re-especificação)</v>
      </c>
      <c r="H295" s="80">
        <f>VLOOKUP(A295,'Aux - pivots1'!$A:$B,2,0)</f>
        <v>6</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x14ac:dyDescent="0.45">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6. Em implementação (re-especificação)</v>
      </c>
      <c r="H296" s="80">
        <f>VLOOKUP(A296,'Aux - pivots1'!$A:$B,2,0)</f>
        <v>6</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x14ac:dyDescent="0.45">
      <c r="A297" s="31" t="str">
        <f t="shared" si="44"/>
        <v>modesg_inp_nfrd_alinhamento_taxwtr_capex_ttl_elgbl</v>
      </c>
      <c r="B297" s="83" t="s">
        <v>28</v>
      </c>
      <c r="C297" s="84" t="s">
        <v>178</v>
      </c>
      <c r="D297" s="80" t="s">
        <v>40</v>
      </c>
      <c r="E297" s="82" t="s">
        <v>208</v>
      </c>
      <c r="F297" s="80" t="s">
        <v>262</v>
      </c>
      <c r="G297" s="80" t="str">
        <f>INDEX(Auxiliar!$B$16:$B$23,MATCH(Plano_V3!H297,Auxiliar!$C$16:$C$23,0),1)</f>
        <v>6. Em implementação (re-especificação)</v>
      </c>
      <c r="H297" s="80">
        <f>VLOOKUP(A297,'Aux - pivots1'!$A:$B,2,0)</f>
        <v>6</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x14ac:dyDescent="0.45">
      <c r="A298" s="31" t="str">
        <f t="shared" si="44"/>
        <v>modesg_inp_nfrd_alinhamento_taxwtr_capex_enblng_algnd</v>
      </c>
      <c r="B298" s="83" t="s">
        <v>28</v>
      </c>
      <c r="C298" s="84" t="s">
        <v>178</v>
      </c>
      <c r="D298" s="80" t="s">
        <v>40</v>
      </c>
      <c r="E298" s="82" t="s">
        <v>208</v>
      </c>
      <c r="F298" s="80" t="s">
        <v>263</v>
      </c>
      <c r="G298" s="80" t="str">
        <f>INDEX(Auxiliar!$B$16:$B$23,MATCH(Plano_V3!H298,Auxiliar!$C$16:$C$23,0),1)</f>
        <v>6. Em implementação (re-especificação)</v>
      </c>
      <c r="H298" s="80">
        <f>VLOOKUP(A298,'Aux - pivots1'!$A:$B,2,0)</f>
        <v>6</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x14ac:dyDescent="0.45">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6. Em implementação (re-especificação)</v>
      </c>
      <c r="H299" s="80">
        <f>VLOOKUP(A299,'Aux - pivots1'!$A:$B,2,0)</f>
        <v>6</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x14ac:dyDescent="0.45">
      <c r="A300" s="31" t="str">
        <f t="shared" si="44"/>
        <v>modesg_inp_nfrd_alinhamento_taxce_trnvr_ttl_elgbl</v>
      </c>
      <c r="B300" s="83" t="s">
        <v>28</v>
      </c>
      <c r="C300" s="84" t="s">
        <v>178</v>
      </c>
      <c r="D300" s="80" t="s">
        <v>40</v>
      </c>
      <c r="E300" s="82" t="s">
        <v>208</v>
      </c>
      <c r="F300" s="80" t="s">
        <v>265</v>
      </c>
      <c r="G300" s="80" t="str">
        <f>INDEX(Auxiliar!$B$16:$B$23,MATCH(Plano_V3!H300,Auxiliar!$C$16:$C$23,0),1)</f>
        <v>6. Em implementação (re-especificação)</v>
      </c>
      <c r="H300" s="80">
        <f>VLOOKUP(A300,'Aux - pivots1'!$A:$B,2,0)</f>
        <v>6</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x14ac:dyDescent="0.45">
      <c r="A301" s="31" t="str">
        <f t="shared" si="44"/>
        <v>modesg_inp_nfrd_alinhamento_taxce_trnvr_enblng_alignd</v>
      </c>
      <c r="B301" s="83" t="s">
        <v>28</v>
      </c>
      <c r="C301" s="84" t="s">
        <v>178</v>
      </c>
      <c r="D301" s="80" t="s">
        <v>40</v>
      </c>
      <c r="E301" s="82" t="s">
        <v>208</v>
      </c>
      <c r="F301" s="80" t="s">
        <v>266</v>
      </c>
      <c r="G301" s="80" t="str">
        <f>INDEX(Auxiliar!$B$16:$B$23,MATCH(Plano_V3!H301,Auxiliar!$C$16:$C$23,0),1)</f>
        <v>6. Em implementação (re-especificação)</v>
      </c>
      <c r="H301" s="80">
        <f>VLOOKUP(A301,'Aux - pivots1'!$A:$B,2,0)</f>
        <v>6</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x14ac:dyDescent="0.45">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6. Em implementação (re-especificação)</v>
      </c>
      <c r="H302" s="80">
        <f>VLOOKUP(A302,'Aux - pivots1'!$A:$B,2,0)</f>
        <v>6</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x14ac:dyDescent="0.45">
      <c r="A303" s="31" t="str">
        <f t="shared" si="44"/>
        <v>modesg_inp_nfrd_alinhamento_taxce_capex_ttl_elgbl</v>
      </c>
      <c r="B303" s="83" t="s">
        <v>28</v>
      </c>
      <c r="C303" s="84" t="s">
        <v>178</v>
      </c>
      <c r="D303" s="80" t="s">
        <v>40</v>
      </c>
      <c r="E303" s="82" t="s">
        <v>208</v>
      </c>
      <c r="F303" s="80" t="s">
        <v>268</v>
      </c>
      <c r="G303" s="80" t="str">
        <f>INDEX(Auxiliar!$B$16:$B$23,MATCH(Plano_V3!H303,Auxiliar!$C$16:$C$23,0),1)</f>
        <v>6. Em implementação (re-especificação)</v>
      </c>
      <c r="H303" s="80">
        <f>VLOOKUP(A303,'Aux - pivots1'!$A:$B,2,0)</f>
        <v>6</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x14ac:dyDescent="0.45">
      <c r="A304" s="31" t="str">
        <f t="shared" si="44"/>
        <v>modesg_inp_nfrd_alinhamento_taxce_capex_enblng_algnd</v>
      </c>
      <c r="B304" s="83" t="s">
        <v>28</v>
      </c>
      <c r="C304" s="84" t="s">
        <v>178</v>
      </c>
      <c r="D304" s="80" t="s">
        <v>40</v>
      </c>
      <c r="E304" s="82" t="s">
        <v>208</v>
      </c>
      <c r="F304" s="80" t="s">
        <v>269</v>
      </c>
      <c r="G304" s="80" t="str">
        <f>INDEX(Auxiliar!$B$16:$B$23,MATCH(Plano_V3!H304,Auxiliar!$C$16:$C$23,0),1)</f>
        <v>6. Em implementação (re-especificação)</v>
      </c>
      <c r="H304" s="80">
        <f>VLOOKUP(A304,'Aux - pivots1'!$A:$B,2,0)</f>
        <v>6</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x14ac:dyDescent="0.45">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6. Em implementação (re-especificação)</v>
      </c>
      <c r="H305" s="80">
        <f>VLOOKUP(A305,'Aux - pivots1'!$A:$B,2,0)</f>
        <v>6</v>
      </c>
      <c r="I305" s="100">
        <f>SUMIFS(Table1[Estimação (horas)],Table1[Tabela],Plano_V3!E305,Table1[Campo],Plano_V3!F305)</f>
        <v>0.6</v>
      </c>
      <c r="J305" s="100">
        <f t="shared" si="39"/>
        <v>7.4999999999999997E-2</v>
      </c>
      <c r="K305" s="100">
        <f>SUMIFS(Table1[Horas efetivas],Table1[Tabela],Plano_V3!E305,Table1[Campo],Plano_V3!F305)</f>
        <v>0.15</v>
      </c>
      <c r="L305" s="100">
        <f t="shared" si="40"/>
        <v>1.8749999999999999E-2</v>
      </c>
      <c r="M305" s="100">
        <f t="shared" si="41"/>
        <v>0.25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x14ac:dyDescent="0.45">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x14ac:dyDescent="0.45">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x14ac:dyDescent="0.45">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x14ac:dyDescent="0.45">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x14ac:dyDescent="0.45">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x14ac:dyDescent="0.45">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x14ac:dyDescent="0.45">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x14ac:dyDescent="0.45">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x14ac:dyDescent="0.45">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x14ac:dyDescent="0.45">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x14ac:dyDescent="0.45">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x14ac:dyDescent="0.45">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x14ac:dyDescent="0.45">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x14ac:dyDescent="0.45">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x14ac:dyDescent="0.45">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x14ac:dyDescent="0.45">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x14ac:dyDescent="0.45">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x14ac:dyDescent="0.45">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x14ac:dyDescent="0.45">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x14ac:dyDescent="0.45">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x14ac:dyDescent="0.45">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x14ac:dyDescent="0.45">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x14ac:dyDescent="0.45">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x14ac:dyDescent="0.45">
      <c r="A329" s="31" t="str">
        <f t="shared" si="44"/>
        <v>modesg_inp_emss_naceref_date</v>
      </c>
      <c r="B329" s="83" t="s">
        <v>28</v>
      </c>
      <c r="C329" s="84" t="s">
        <v>178</v>
      </c>
      <c r="D329" s="80" t="s">
        <v>40</v>
      </c>
      <c r="E329" s="82" t="s">
        <v>211</v>
      </c>
      <c r="F329" s="80" t="s">
        <v>73</v>
      </c>
      <c r="G329" s="80" t="str">
        <f>INDEX(Auxiliar!$B$16:$B$23,MATCH(Plano_V3!H329,Auxiliar!$C$16:$C$23,0),1)</f>
        <v>6. Em implementação (re-especificação)</v>
      </c>
      <c r="H329" s="80">
        <f>VLOOKUP(A329,'Aux - pivots1'!$A:$B,2,0)</f>
        <v>6</v>
      </c>
      <c r="I329" s="100">
        <f>SUMIFS(Table1[Estimação (horas)],Table1[Tabela],Plano_V3!E329,Table1[Campo],Plano_V3!F329)</f>
        <v>0.5</v>
      </c>
      <c r="J329" s="100">
        <f t="shared" si="45"/>
        <v>6.25E-2</v>
      </c>
      <c r="K329" s="100">
        <f>SUMIFS(Table1[Horas efetivas],Table1[Tabela],Plano_V3!E329,Table1[Campo],Plano_V3!F329)</f>
        <v>0.125</v>
      </c>
      <c r="L329" s="100">
        <f t="shared" si="46"/>
        <v>1.5625E-2</v>
      </c>
      <c r="M329" s="100">
        <f t="shared" si="47"/>
        <v>0.25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x14ac:dyDescent="0.45">
      <c r="A330" s="31" t="str">
        <f t="shared" si="44"/>
        <v>modesg_inp_emss_naceano</v>
      </c>
      <c r="B330" s="83" t="s">
        <v>28</v>
      </c>
      <c r="C330" s="84" t="s">
        <v>178</v>
      </c>
      <c r="D330" s="80" t="s">
        <v>40</v>
      </c>
      <c r="E330" s="82" t="s">
        <v>211</v>
      </c>
      <c r="F330" s="80" t="s">
        <v>288</v>
      </c>
      <c r="G330" s="80" t="str">
        <f>INDEX(Auxiliar!$B$16:$B$23,MATCH(Plano_V3!H330,Auxiliar!$C$16:$C$23,0),1)</f>
        <v>6. Em implementação (re-especificação)</v>
      </c>
      <c r="H330" s="80">
        <f>VLOOKUP(A330,'Aux - pivots1'!$A:$B,2,0)</f>
        <v>6</v>
      </c>
      <c r="I330" s="100">
        <f>SUMIFS(Table1[Estimação (horas)],Table1[Tabela],Plano_V3!E330,Table1[Campo],Plano_V3!F330)</f>
        <v>0.5</v>
      </c>
      <c r="J330" s="100">
        <f t="shared" si="45"/>
        <v>6.25E-2</v>
      </c>
      <c r="K330" s="100">
        <f>SUMIFS(Table1[Horas efetivas],Table1[Tabela],Plano_V3!E330,Table1[Campo],Plano_V3!F330)</f>
        <v>0.125</v>
      </c>
      <c r="L330" s="100">
        <f t="shared" si="46"/>
        <v>1.5625E-2</v>
      </c>
      <c r="M330" s="100">
        <f t="shared" si="47"/>
        <v>0.25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x14ac:dyDescent="0.45">
      <c r="A331" s="31" t="str">
        <f t="shared" si="44"/>
        <v>modesg_inp_emss_nacenome_regiao</v>
      </c>
      <c r="B331" s="83" t="s">
        <v>28</v>
      </c>
      <c r="C331" s="84" t="s">
        <v>178</v>
      </c>
      <c r="D331" s="80" t="s">
        <v>40</v>
      </c>
      <c r="E331" s="82" t="s">
        <v>211</v>
      </c>
      <c r="F331" s="80" t="s">
        <v>213</v>
      </c>
      <c r="G331" s="80" t="str">
        <f>INDEX(Auxiliar!$B$16:$B$23,MATCH(Plano_V3!H331,Auxiliar!$C$16:$C$23,0),1)</f>
        <v>6. Em implementação (re-especificação)</v>
      </c>
      <c r="H331" s="80">
        <f>VLOOKUP(A331,'Aux - pivots1'!$A:$B,2,0)</f>
        <v>6</v>
      </c>
      <c r="I331" s="100">
        <f>SUMIFS(Table1[Estimação (horas)],Table1[Tabela],Plano_V3!E331,Table1[Campo],Plano_V3!F331)</f>
        <v>0.5</v>
      </c>
      <c r="J331" s="100">
        <f t="shared" si="45"/>
        <v>6.25E-2</v>
      </c>
      <c r="K331" s="100">
        <f>SUMIFS(Table1[Horas efetivas],Table1[Tabela],Plano_V3!E331,Table1[Campo],Plano_V3!F331)</f>
        <v>0.125</v>
      </c>
      <c r="L331" s="100">
        <f t="shared" si="46"/>
        <v>1.5625E-2</v>
      </c>
      <c r="M331" s="100">
        <f t="shared" si="47"/>
        <v>0.25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x14ac:dyDescent="0.45">
      <c r="A332" s="31" t="str">
        <f t="shared" si="44"/>
        <v>modesg_inp_emss_nacecod_nace_esg</v>
      </c>
      <c r="B332" s="83" t="s">
        <v>28</v>
      </c>
      <c r="C332" s="84" t="s">
        <v>178</v>
      </c>
      <c r="D332" s="80" t="s">
        <v>40</v>
      </c>
      <c r="E332" s="82" t="s">
        <v>211</v>
      </c>
      <c r="F332" s="80" t="s">
        <v>272</v>
      </c>
      <c r="G332" s="80" t="str">
        <f>INDEX(Auxiliar!$B$16:$B$23,MATCH(Plano_V3!H332,Auxiliar!$C$16:$C$23,0),1)</f>
        <v>6. Em implementação (re-especificação)</v>
      </c>
      <c r="H332" s="80">
        <f>VLOOKUP(A332,'Aux - pivots1'!$A:$B,2,0)</f>
        <v>6</v>
      </c>
      <c r="I332" s="100">
        <f>SUMIFS(Table1[Estimação (horas)],Table1[Tabela],Plano_V3!E332,Table1[Campo],Plano_V3!F332)</f>
        <v>0.6</v>
      </c>
      <c r="J332" s="100">
        <f t="shared" si="45"/>
        <v>7.4999999999999997E-2</v>
      </c>
      <c r="K332" s="100">
        <f>SUMIFS(Table1[Horas efetivas],Table1[Tabela],Plano_V3!E332,Table1[Campo],Plano_V3!F332)</f>
        <v>0.15</v>
      </c>
      <c r="L332" s="100">
        <f t="shared" si="46"/>
        <v>1.8749999999999999E-2</v>
      </c>
      <c r="M332" s="100">
        <f t="shared" si="47"/>
        <v>0.25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x14ac:dyDescent="0.45">
      <c r="A333" s="31" t="str">
        <f t="shared" si="44"/>
        <v>modesg_inp_emss_nacecod_class_indust</v>
      </c>
      <c r="B333" s="83" t="s">
        <v>28</v>
      </c>
      <c r="C333" s="84" t="s">
        <v>178</v>
      </c>
      <c r="D333" s="80" t="s">
        <v>40</v>
      </c>
      <c r="E333" s="82" t="s">
        <v>211</v>
      </c>
      <c r="F333" s="80" t="s">
        <v>289</v>
      </c>
      <c r="G333" s="80" t="str">
        <f>INDEX(Auxiliar!$B$16:$B$23,MATCH(Plano_V3!H333,Auxiliar!$C$16:$C$23,0),1)</f>
        <v>6. Em implementação (re-especificação)</v>
      </c>
      <c r="H333" s="80">
        <f>VLOOKUP(A333,'Aux - pivots1'!$A:$B,2,0)</f>
        <v>6</v>
      </c>
      <c r="I333" s="100">
        <f>SUMIFS(Table1[Estimação (horas)],Table1[Tabela],Plano_V3!E333,Table1[Campo],Plano_V3!F333)</f>
        <v>0.5</v>
      </c>
      <c r="J333" s="100">
        <f t="shared" si="45"/>
        <v>6.25E-2</v>
      </c>
      <c r="K333" s="100">
        <f>SUMIFS(Table1[Horas efetivas],Table1[Tabela],Plano_V3!E333,Table1[Campo],Plano_V3!F333)</f>
        <v>0.125</v>
      </c>
      <c r="L333" s="100">
        <f t="shared" si="46"/>
        <v>1.5625E-2</v>
      </c>
      <c r="M333" s="100">
        <f t="shared" si="47"/>
        <v>0.25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x14ac:dyDescent="0.45">
      <c r="A334" s="31" t="str">
        <f t="shared" si="44"/>
        <v>modesg_inp_emss_naceclassification_level_1</v>
      </c>
      <c r="B334" s="83" t="s">
        <v>28</v>
      </c>
      <c r="C334" s="84" t="s">
        <v>178</v>
      </c>
      <c r="D334" s="80" t="s">
        <v>40</v>
      </c>
      <c r="E334" s="82" t="s">
        <v>211</v>
      </c>
      <c r="F334" s="80" t="s">
        <v>290</v>
      </c>
      <c r="G334" s="80" t="str">
        <f>INDEX(Auxiliar!$B$16:$B$23,MATCH(Plano_V3!H334,Auxiliar!$C$16:$C$23,0),1)</f>
        <v>6. Em implementação (re-especificação)</v>
      </c>
      <c r="H334" s="80">
        <f>VLOOKUP(A334,'Aux - pivots1'!$A:$B,2,0)</f>
        <v>6</v>
      </c>
      <c r="I334" s="100">
        <f>SUMIFS(Table1[Estimação (horas)],Table1[Tabela],Plano_V3!E334,Table1[Campo],Plano_V3!F334)</f>
        <v>0.5</v>
      </c>
      <c r="J334" s="100">
        <f t="shared" si="45"/>
        <v>6.25E-2</v>
      </c>
      <c r="K334" s="100">
        <f>SUMIFS(Table1[Horas efetivas],Table1[Tabela],Plano_V3!E334,Table1[Campo],Plano_V3!F334)</f>
        <v>0.125</v>
      </c>
      <c r="L334" s="100">
        <f t="shared" si="46"/>
        <v>1.5625E-2</v>
      </c>
      <c r="M334" s="100">
        <f t="shared" si="47"/>
        <v>0.25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x14ac:dyDescent="0.45">
      <c r="A335" s="31" t="str">
        <f t="shared" si="44"/>
        <v>modesg_inp_emss_naceasset_class</v>
      </c>
      <c r="B335" s="83" t="s">
        <v>28</v>
      </c>
      <c r="C335" s="84" t="s">
        <v>178</v>
      </c>
      <c r="D335" s="80" t="s">
        <v>40</v>
      </c>
      <c r="E335" s="82" t="s">
        <v>211</v>
      </c>
      <c r="F335" s="80" t="s">
        <v>291</v>
      </c>
      <c r="G335" s="80" t="str">
        <f>INDEX(Auxiliar!$B$16:$B$23,MATCH(Plano_V3!H335,Auxiliar!$C$16:$C$23,0),1)</f>
        <v>6. Em implementação (re-especificação)</v>
      </c>
      <c r="H335" s="80">
        <f>VLOOKUP(A335,'Aux - pivots1'!$A:$B,2,0)</f>
        <v>6</v>
      </c>
      <c r="I335" s="100">
        <f>SUMIFS(Table1[Estimação (horas)],Table1[Tabela],Plano_V3!E335,Table1[Campo],Plano_V3!F335)</f>
        <v>0.5</v>
      </c>
      <c r="J335" s="100">
        <f t="shared" si="45"/>
        <v>6.25E-2</v>
      </c>
      <c r="K335" s="100">
        <f>SUMIFS(Table1[Horas efetivas],Table1[Tabela],Plano_V3!E335,Table1[Campo],Plano_V3!F335)</f>
        <v>0.125</v>
      </c>
      <c r="L335" s="100">
        <f t="shared" si="46"/>
        <v>1.5625E-2</v>
      </c>
      <c r="M335" s="100">
        <f t="shared" si="47"/>
        <v>0.25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x14ac:dyDescent="0.45">
      <c r="A336" s="31" t="str">
        <f t="shared" si="44"/>
        <v>modesg_inp_emss_nacemethodology_option</v>
      </c>
      <c r="B336" s="83" t="s">
        <v>28</v>
      </c>
      <c r="C336" s="84" t="s">
        <v>178</v>
      </c>
      <c r="D336" s="80" t="s">
        <v>40</v>
      </c>
      <c r="E336" s="82" t="s">
        <v>211</v>
      </c>
      <c r="F336" s="80" t="s">
        <v>292</v>
      </c>
      <c r="G336" s="80" t="str">
        <f>INDEX(Auxiliar!$B$16:$B$23,MATCH(Plano_V3!H336,Auxiliar!$C$16:$C$23,0),1)</f>
        <v>6. Em implementação (re-especificação)</v>
      </c>
      <c r="H336" s="80">
        <f>VLOOKUP(A336,'Aux - pivots1'!$A:$B,2,0)</f>
        <v>6</v>
      </c>
      <c r="I336" s="100">
        <f>SUMIFS(Table1[Estimação (horas)],Table1[Tabela],Plano_V3!E336,Table1[Campo],Plano_V3!F336)</f>
        <v>0.5</v>
      </c>
      <c r="J336" s="100">
        <f t="shared" si="45"/>
        <v>6.25E-2</v>
      </c>
      <c r="K336" s="100">
        <f>SUMIFS(Table1[Horas efetivas],Table1[Tabela],Plano_V3!E336,Table1[Campo],Plano_V3!F336)</f>
        <v>0.125</v>
      </c>
      <c r="L336" s="100">
        <f t="shared" si="46"/>
        <v>1.5625E-2</v>
      </c>
      <c r="M336" s="100">
        <f t="shared" si="47"/>
        <v>0.25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x14ac:dyDescent="0.45">
      <c r="A337" s="31" t="str">
        <f t="shared" si="44"/>
        <v>modesg_inp_emss_naceunidade_funcional</v>
      </c>
      <c r="B337" s="83" t="s">
        <v>28</v>
      </c>
      <c r="C337" s="84" t="s">
        <v>178</v>
      </c>
      <c r="D337" s="80" t="s">
        <v>40</v>
      </c>
      <c r="E337" s="82" t="s">
        <v>211</v>
      </c>
      <c r="F337" s="80" t="s">
        <v>222</v>
      </c>
      <c r="G337" s="80" t="str">
        <f>INDEX(Auxiliar!$B$16:$B$23,MATCH(Plano_V3!H337,Auxiliar!$C$16:$C$23,0),1)</f>
        <v>6. Em implementação (re-especificação)</v>
      </c>
      <c r="H337" s="80">
        <f>VLOOKUP(A337,'Aux - pivots1'!$A:$B,2,0)</f>
        <v>6</v>
      </c>
      <c r="I337" s="100">
        <f>SUMIFS(Table1[Estimação (horas)],Table1[Tabela],Plano_V3!E337,Table1[Campo],Plano_V3!F337)</f>
        <v>0.6</v>
      </c>
      <c r="J337" s="100">
        <f t="shared" si="45"/>
        <v>7.4999999999999997E-2</v>
      </c>
      <c r="K337" s="100">
        <f>SUMIFS(Table1[Horas efetivas],Table1[Tabela],Plano_V3!E337,Table1[Campo],Plano_V3!F337)</f>
        <v>0.15</v>
      </c>
      <c r="L337" s="100">
        <f t="shared" si="46"/>
        <v>1.8749999999999999E-2</v>
      </c>
      <c r="M337" s="100">
        <f t="shared" si="47"/>
        <v>0.25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x14ac:dyDescent="0.45">
      <c r="A338" s="31" t="str">
        <f t="shared" si="44"/>
        <v>modesg_inp_emss_naceunidades_fator_de_emissao</v>
      </c>
      <c r="B338" s="83" t="s">
        <v>28</v>
      </c>
      <c r="C338" s="84" t="s">
        <v>178</v>
      </c>
      <c r="D338" s="80" t="s">
        <v>40</v>
      </c>
      <c r="E338" s="82" t="s">
        <v>211</v>
      </c>
      <c r="F338" s="80" t="s">
        <v>293</v>
      </c>
      <c r="G338" s="80" t="str">
        <f>INDEX(Auxiliar!$B$16:$B$23,MATCH(Plano_V3!H338,Auxiliar!$C$16:$C$23,0),1)</f>
        <v>6. Em implementação (re-especificação)</v>
      </c>
      <c r="H338" s="80">
        <f>VLOOKUP(A338,'Aux - pivots1'!$A:$B,2,0)</f>
        <v>6</v>
      </c>
      <c r="I338" s="100">
        <f>SUMIFS(Table1[Estimação (horas)],Table1[Tabela],Plano_V3!E338,Table1[Campo],Plano_V3!F338)</f>
        <v>0.5</v>
      </c>
      <c r="J338" s="100">
        <f t="shared" si="45"/>
        <v>6.25E-2</v>
      </c>
      <c r="K338" s="100">
        <f>SUMIFS(Table1[Horas efetivas],Table1[Tabela],Plano_V3!E338,Table1[Campo],Plano_V3!F338)</f>
        <v>0.125</v>
      </c>
      <c r="L338" s="100">
        <f t="shared" si="46"/>
        <v>1.5625E-2</v>
      </c>
      <c r="M338" s="100">
        <f t="shared" si="47"/>
        <v>0.25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x14ac:dyDescent="0.45">
      <c r="A339" s="31" t="str">
        <f t="shared" si="44"/>
        <v>modesg_inp_emss_nacescore_qualidade</v>
      </c>
      <c r="B339" s="83" t="s">
        <v>28</v>
      </c>
      <c r="C339" s="84" t="s">
        <v>178</v>
      </c>
      <c r="D339" s="80" t="s">
        <v>40</v>
      </c>
      <c r="E339" s="82" t="s">
        <v>211</v>
      </c>
      <c r="F339" s="80" t="s">
        <v>50</v>
      </c>
      <c r="G339" s="80" t="str">
        <f>INDEX(Auxiliar!$B$16:$B$23,MATCH(Plano_V3!H339,Auxiliar!$C$16:$C$23,0),1)</f>
        <v>6. Em implementação (re-especificação)</v>
      </c>
      <c r="H339" s="80">
        <f>VLOOKUP(A339,'Aux - pivots1'!$A:$B,2,0)</f>
        <v>6</v>
      </c>
      <c r="I339" s="100">
        <f>SUMIFS(Table1[Estimação (horas)],Table1[Tabela],Plano_V3!E339,Table1[Campo],Plano_V3!F339)</f>
        <v>0.5</v>
      </c>
      <c r="J339" s="100">
        <f t="shared" si="45"/>
        <v>6.25E-2</v>
      </c>
      <c r="K339" s="100">
        <f>SUMIFS(Table1[Horas efetivas],Table1[Tabela],Plano_V3!E339,Table1[Campo],Plano_V3!F339)</f>
        <v>0.125</v>
      </c>
      <c r="L339" s="100">
        <f t="shared" si="46"/>
        <v>1.5625E-2</v>
      </c>
      <c r="M339" s="100">
        <f t="shared" si="47"/>
        <v>0.25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x14ac:dyDescent="0.45">
      <c r="A340" s="31" t="str">
        <f t="shared" si="44"/>
        <v>modesg_inp_emss_nacescp1_ftr_emss</v>
      </c>
      <c r="B340" s="83" t="s">
        <v>28</v>
      </c>
      <c r="C340" s="84" t="s">
        <v>178</v>
      </c>
      <c r="D340" s="80" t="s">
        <v>40</v>
      </c>
      <c r="E340" s="82" t="s">
        <v>211</v>
      </c>
      <c r="F340" s="80" t="s">
        <v>225</v>
      </c>
      <c r="G340" s="80" t="str">
        <f>INDEX(Auxiliar!$B$16:$B$23,MATCH(Plano_V3!H340,Auxiliar!$C$16:$C$23,0),1)</f>
        <v>6. Em implementação (re-especificação)</v>
      </c>
      <c r="H340" s="80">
        <f>VLOOKUP(A340,'Aux - pivots1'!$A:$B,2,0)</f>
        <v>6</v>
      </c>
      <c r="I340" s="100">
        <f>SUMIFS(Table1[Estimação (horas)],Table1[Tabela],Plano_V3!E340,Table1[Campo],Plano_V3!F340)</f>
        <v>0.6</v>
      </c>
      <c r="J340" s="100">
        <f t="shared" si="45"/>
        <v>7.4999999999999997E-2</v>
      </c>
      <c r="K340" s="100">
        <f>SUMIFS(Table1[Horas efetivas],Table1[Tabela],Plano_V3!E340,Table1[Campo],Plano_V3!F340)</f>
        <v>0.15</v>
      </c>
      <c r="L340" s="100">
        <f t="shared" si="46"/>
        <v>1.8749999999999999E-2</v>
      </c>
      <c r="M340" s="100">
        <f t="shared" si="47"/>
        <v>0.25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x14ac:dyDescent="0.45">
      <c r="A341" s="31" t="str">
        <f t="shared" si="44"/>
        <v>modesg_inp_emss_nacescp2_ftr_emss</v>
      </c>
      <c r="B341" s="83" t="s">
        <v>28</v>
      </c>
      <c r="C341" s="84" t="s">
        <v>178</v>
      </c>
      <c r="D341" s="80" t="s">
        <v>40</v>
      </c>
      <c r="E341" s="82" t="s">
        <v>211</v>
      </c>
      <c r="F341" s="80" t="s">
        <v>226</v>
      </c>
      <c r="G341" s="80" t="str">
        <f>INDEX(Auxiliar!$B$16:$B$23,MATCH(Plano_V3!H341,Auxiliar!$C$16:$C$23,0),1)</f>
        <v>6. Em implementação (re-especificação)</v>
      </c>
      <c r="H341" s="80">
        <f>VLOOKUP(A341,'Aux - pivots1'!$A:$B,2,0)</f>
        <v>6</v>
      </c>
      <c r="I341" s="100">
        <f>SUMIFS(Table1[Estimação (horas)],Table1[Tabela],Plano_V3!E341,Table1[Campo],Plano_V3!F341)</f>
        <v>0.6</v>
      </c>
      <c r="J341" s="100">
        <f t="shared" si="45"/>
        <v>7.4999999999999997E-2</v>
      </c>
      <c r="K341" s="100">
        <f>SUMIFS(Table1[Horas efetivas],Table1[Tabela],Plano_V3!E341,Table1[Campo],Plano_V3!F341)</f>
        <v>0.15</v>
      </c>
      <c r="L341" s="100">
        <f t="shared" si="46"/>
        <v>1.8749999999999999E-2</v>
      </c>
      <c r="M341" s="100">
        <f t="shared" si="47"/>
        <v>0.25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x14ac:dyDescent="0.45">
      <c r="A342" s="31" t="str">
        <f t="shared" si="44"/>
        <v>modesg_inp_emss_nacescp3_ftr_emss</v>
      </c>
      <c r="B342" s="83" t="s">
        <v>28</v>
      </c>
      <c r="C342" s="84" t="s">
        <v>178</v>
      </c>
      <c r="D342" s="80" t="s">
        <v>40</v>
      </c>
      <c r="E342" s="82" t="s">
        <v>211</v>
      </c>
      <c r="F342" s="80" t="s">
        <v>227</v>
      </c>
      <c r="G342" s="80" t="str">
        <f>INDEX(Auxiliar!$B$16:$B$23,MATCH(Plano_V3!H342,Auxiliar!$C$16:$C$23,0),1)</f>
        <v>6. Em implementação (re-especificação)</v>
      </c>
      <c r="H342" s="80">
        <f>VLOOKUP(A342,'Aux - pivots1'!$A:$B,2,0)</f>
        <v>6</v>
      </c>
      <c r="I342" s="100">
        <f>SUMIFS(Table1[Estimação (horas)],Table1[Tabela],Plano_V3!E342,Table1[Campo],Plano_V3!F342)</f>
        <v>0.6</v>
      </c>
      <c r="J342" s="100">
        <f t="shared" si="45"/>
        <v>7.4999999999999997E-2</v>
      </c>
      <c r="K342" s="100">
        <f>SUMIFS(Table1[Horas efetivas],Table1[Tabela],Plano_V3!E342,Table1[Campo],Plano_V3!F342)</f>
        <v>0.15</v>
      </c>
      <c r="L342" s="100">
        <f t="shared" si="46"/>
        <v>1.8749999999999999E-2</v>
      </c>
      <c r="M342" s="100">
        <f t="shared" si="47"/>
        <v>0.25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x14ac:dyDescent="0.45">
      <c r="A343" s="31" t="str">
        <f t="shared" si="44"/>
        <v>modesg_inp_emss_bens_imoveisref_date</v>
      </c>
      <c r="B343" s="83" t="s">
        <v>28</v>
      </c>
      <c r="C343" s="84" t="s">
        <v>178</v>
      </c>
      <c r="D343" s="80" t="s">
        <v>40</v>
      </c>
      <c r="E343" s="82" t="s">
        <v>212</v>
      </c>
      <c r="F343" s="80" t="s">
        <v>73</v>
      </c>
      <c r="G343" s="80" t="str">
        <f>INDEX(Auxiliar!$B$16:$B$23,MATCH(Plano_V3!H343,Auxiliar!$C$16:$C$23,0),1)</f>
        <v>6. Em implementação (re-especificação)</v>
      </c>
      <c r="H343" s="80">
        <f>VLOOKUP(A343,'Aux - pivots1'!$A:$B,2,0)</f>
        <v>6</v>
      </c>
      <c r="I343" s="100">
        <f>SUMIFS(Table1[Estimação (horas)],Table1[Tabela],Plano_V3!E343,Table1[Campo],Plano_V3!F343)</f>
        <v>0.5</v>
      </c>
      <c r="J343" s="100">
        <f t="shared" si="45"/>
        <v>6.25E-2</v>
      </c>
      <c r="K343" s="100">
        <f>SUMIFS(Table1[Horas efetivas],Table1[Tabela],Plano_V3!E343,Table1[Campo],Plano_V3!F343)</f>
        <v>0.125</v>
      </c>
      <c r="L343" s="100">
        <f t="shared" si="46"/>
        <v>1.5625E-2</v>
      </c>
      <c r="M343" s="100">
        <f t="shared" si="47"/>
        <v>0.25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x14ac:dyDescent="0.45">
      <c r="A344" s="31" t="str">
        <f t="shared" si="44"/>
        <v>modesg_inp_emss_bens_imoveisnome_pais</v>
      </c>
      <c r="B344" s="83" t="s">
        <v>28</v>
      </c>
      <c r="C344" s="84" t="s">
        <v>178</v>
      </c>
      <c r="D344" s="80" t="s">
        <v>40</v>
      </c>
      <c r="E344" s="82" t="s">
        <v>212</v>
      </c>
      <c r="F344" s="80" t="s">
        <v>214</v>
      </c>
      <c r="G344" s="80" t="str">
        <f>INDEX(Auxiliar!$B$16:$B$23,MATCH(Plano_V3!H344,Auxiliar!$C$16:$C$23,0),1)</f>
        <v>6. Em implementação (re-especificação)</v>
      </c>
      <c r="H344" s="80">
        <f>VLOOKUP(A344,'Aux - pivots1'!$A:$B,2,0)</f>
        <v>6</v>
      </c>
      <c r="I344" s="100">
        <f>SUMIFS(Table1[Estimação (horas)],Table1[Tabela],Plano_V3!E344,Table1[Campo],Plano_V3!F344)</f>
        <v>0.5</v>
      </c>
      <c r="J344" s="100">
        <f t="shared" si="45"/>
        <v>6.25E-2</v>
      </c>
      <c r="K344" s="100">
        <f>SUMIFS(Table1[Horas efetivas],Table1[Tabela],Plano_V3!E344,Table1[Campo],Plano_V3!F344)</f>
        <v>0.125</v>
      </c>
      <c r="L344" s="100">
        <f t="shared" si="46"/>
        <v>1.5625E-2</v>
      </c>
      <c r="M344" s="100">
        <f t="shared" si="47"/>
        <v>0.25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x14ac:dyDescent="0.45">
      <c r="A345" s="31" t="str">
        <f t="shared" si="44"/>
        <v>modesg_inp_emss_bens_imoveisnome_estado</v>
      </c>
      <c r="B345" s="83" t="s">
        <v>28</v>
      </c>
      <c r="C345" s="84" t="s">
        <v>178</v>
      </c>
      <c r="D345" s="80" t="s">
        <v>40</v>
      </c>
      <c r="E345" s="82" t="s">
        <v>212</v>
      </c>
      <c r="F345" s="80" t="s">
        <v>215</v>
      </c>
      <c r="G345" s="80" t="str">
        <f>INDEX(Auxiliar!$B$16:$B$23,MATCH(Plano_V3!H345,Auxiliar!$C$16:$C$23,0),1)</f>
        <v>6. Em implementação (re-especificação)</v>
      </c>
      <c r="H345" s="80">
        <f>VLOOKUP(A345,'Aux - pivots1'!$A:$B,2,0)</f>
        <v>6</v>
      </c>
      <c r="I345" s="100">
        <f>SUMIFS(Table1[Estimação (horas)],Table1[Tabela],Plano_V3!E345,Table1[Campo],Plano_V3!F345)</f>
        <v>0.5</v>
      </c>
      <c r="J345" s="100">
        <f t="shared" si="45"/>
        <v>6.25E-2</v>
      </c>
      <c r="K345" s="100">
        <f>SUMIFS(Table1[Horas efetivas],Table1[Tabela],Plano_V3!E345,Table1[Campo],Plano_V3!F345)</f>
        <v>0.125</v>
      </c>
      <c r="L345" s="100">
        <f t="shared" si="46"/>
        <v>1.5625E-2</v>
      </c>
      <c r="M345" s="100">
        <f t="shared" si="47"/>
        <v>0.25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x14ac:dyDescent="0.45">
      <c r="A346" s="31" t="str">
        <f t="shared" si="44"/>
        <v>modesg_inp_emss_bens_imoveisasset_class</v>
      </c>
      <c r="B346" s="83" t="s">
        <v>28</v>
      </c>
      <c r="C346" s="84" t="s">
        <v>178</v>
      </c>
      <c r="D346" s="80" t="s">
        <v>40</v>
      </c>
      <c r="E346" s="82" t="s">
        <v>212</v>
      </c>
      <c r="F346" s="80" t="s">
        <v>291</v>
      </c>
      <c r="G346" s="80" t="str">
        <f>INDEX(Auxiliar!$B$16:$B$23,MATCH(Plano_V3!H346,Auxiliar!$C$16:$C$23,0),1)</f>
        <v>6. Em implementação (re-especificação)</v>
      </c>
      <c r="H346" s="80">
        <f>VLOOKUP(A346,'Aux - pivots1'!$A:$B,2,0)</f>
        <v>6</v>
      </c>
      <c r="I346" s="100">
        <f>SUMIFS(Table1[Estimação (horas)],Table1[Tabela],Plano_V3!E346,Table1[Campo],Plano_V3!F346)</f>
        <v>0.5</v>
      </c>
      <c r="J346" s="100">
        <f t="shared" si="45"/>
        <v>6.25E-2</v>
      </c>
      <c r="K346" s="100">
        <f>SUMIFS(Table1[Horas efetivas],Table1[Tabela],Plano_V3!E346,Table1[Campo],Plano_V3!F346)</f>
        <v>0.125</v>
      </c>
      <c r="L346" s="100">
        <f t="shared" si="46"/>
        <v>1.5625E-2</v>
      </c>
      <c r="M346" s="100">
        <f t="shared" si="47"/>
        <v>0.25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x14ac:dyDescent="0.45">
      <c r="A347" s="31" t="str">
        <f t="shared" si="44"/>
        <v>modesg_inp_emss_bens_imoveisemission_factor_type</v>
      </c>
      <c r="B347" s="83" t="s">
        <v>28</v>
      </c>
      <c r="C347" s="84" t="s">
        <v>178</v>
      </c>
      <c r="D347" s="80" t="s">
        <v>40</v>
      </c>
      <c r="E347" s="82" t="s">
        <v>212</v>
      </c>
      <c r="F347" s="80" t="s">
        <v>294</v>
      </c>
      <c r="G347" s="80" t="str">
        <f>INDEX(Auxiliar!$B$16:$B$23,MATCH(Plano_V3!H347,Auxiliar!$C$16:$C$23,0),1)</f>
        <v>6. Em implementação (re-especificação)</v>
      </c>
      <c r="H347" s="80">
        <f>VLOOKUP(A347,'Aux - pivots1'!$A:$B,2,0)</f>
        <v>6</v>
      </c>
      <c r="I347" s="100">
        <f>SUMIFS(Table1[Estimação (horas)],Table1[Tabela],Plano_V3!E347,Table1[Campo],Plano_V3!F347)</f>
        <v>0.5</v>
      </c>
      <c r="J347" s="100">
        <f t="shared" si="45"/>
        <v>6.25E-2</v>
      </c>
      <c r="K347" s="100">
        <f>SUMIFS(Table1[Horas efetivas],Table1[Tabela],Plano_V3!E347,Table1[Campo],Plano_V3!F347)</f>
        <v>0.125</v>
      </c>
      <c r="L347" s="100">
        <f t="shared" si="46"/>
        <v>1.5625E-2</v>
      </c>
      <c r="M347" s="100">
        <f t="shared" si="47"/>
        <v>0.25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x14ac:dyDescent="0.45">
      <c r="A348" s="31" t="str">
        <f t="shared" si="44"/>
        <v>modesg_inp_emss_bens_imoveisnome_regiao</v>
      </c>
      <c r="B348" s="83" t="s">
        <v>28</v>
      </c>
      <c r="C348" s="84" t="s">
        <v>178</v>
      </c>
      <c r="D348" s="80" t="s">
        <v>40</v>
      </c>
      <c r="E348" s="82" t="s">
        <v>212</v>
      </c>
      <c r="F348" s="80" t="s">
        <v>213</v>
      </c>
      <c r="G348" s="80" t="str">
        <f>INDEX(Auxiliar!$B$16:$B$23,MATCH(Plano_V3!H348,Auxiliar!$C$16:$C$23,0),1)</f>
        <v>6. Em implementação (re-especificação)</v>
      </c>
      <c r="H348" s="80">
        <f>VLOOKUP(A348,'Aux - pivots1'!$A:$B,2,0)</f>
        <v>6</v>
      </c>
      <c r="I348" s="100">
        <f>SUMIFS(Table1[Estimação (horas)],Table1[Tabela],Plano_V3!E348,Table1[Campo],Plano_V3!F348)</f>
        <v>0.5</v>
      </c>
      <c r="J348" s="100">
        <f t="shared" si="45"/>
        <v>6.25E-2</v>
      </c>
      <c r="K348" s="100">
        <f>SUMIFS(Table1[Horas efetivas],Table1[Tabela],Plano_V3!E348,Table1[Campo],Plano_V3!F348)</f>
        <v>0.125</v>
      </c>
      <c r="L348" s="100">
        <f t="shared" si="46"/>
        <v>1.5625E-2</v>
      </c>
      <c r="M348" s="100">
        <f t="shared" si="47"/>
        <v>0.25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x14ac:dyDescent="0.45">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6. Em implementação (re-especificação)</v>
      </c>
      <c r="H349" s="80">
        <f>VLOOKUP(A349,'Aux - pivots1'!$A:$B,2,0)</f>
        <v>6</v>
      </c>
      <c r="I349" s="100">
        <f>SUMIFS(Table1[Estimação (horas)],Table1[Tabela],Plano_V3!E349,Table1[Campo],Plano_V3!F349)</f>
        <v>0.5</v>
      </c>
      <c r="J349" s="100">
        <f t="shared" si="45"/>
        <v>6.25E-2</v>
      </c>
      <c r="K349" s="100">
        <f>SUMIFS(Table1[Horas efetivas],Table1[Tabela],Plano_V3!E349,Table1[Campo],Plano_V3!F349)</f>
        <v>0.125</v>
      </c>
      <c r="L349" s="100">
        <f t="shared" si="46"/>
        <v>1.5625E-2</v>
      </c>
      <c r="M349" s="100">
        <f t="shared" si="47"/>
        <v>0.25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x14ac:dyDescent="0.45">
      <c r="A350" s="31" t="str">
        <f t="shared" si="49"/>
        <v>modesg_inp_emss_bens_imoveistipo_finalidade_bem</v>
      </c>
      <c r="B350" s="83" t="s">
        <v>28</v>
      </c>
      <c r="C350" s="84" t="s">
        <v>178</v>
      </c>
      <c r="D350" s="80" t="s">
        <v>40</v>
      </c>
      <c r="E350" s="82" t="s">
        <v>212</v>
      </c>
      <c r="F350" s="80" t="s">
        <v>296</v>
      </c>
      <c r="G350" s="80" t="str">
        <f>INDEX(Auxiliar!$B$16:$B$23,MATCH(Plano_V3!H350,Auxiliar!$C$16:$C$23,0),1)</f>
        <v>6. Em implementação (re-especificação)</v>
      </c>
      <c r="H350" s="80">
        <f>VLOOKUP(A350,'Aux - pivots1'!$A:$B,2,0)</f>
        <v>6</v>
      </c>
      <c r="I350" s="100">
        <f>SUMIFS(Table1[Estimação (horas)],Table1[Tabela],Plano_V3!E350,Table1[Campo],Plano_V3!F350)</f>
        <v>0.5</v>
      </c>
      <c r="J350" s="100">
        <f t="shared" si="45"/>
        <v>6.25E-2</v>
      </c>
      <c r="K350" s="100">
        <f>SUMIFS(Table1[Horas efetivas],Table1[Tabela],Plano_V3!E350,Table1[Campo],Plano_V3!F350)</f>
        <v>0.125</v>
      </c>
      <c r="L350" s="100">
        <f t="shared" si="46"/>
        <v>1.5625E-2</v>
      </c>
      <c r="M350" s="100">
        <f t="shared" si="47"/>
        <v>0.25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x14ac:dyDescent="0.45">
      <c r="A351" s="31" t="str">
        <f t="shared" si="49"/>
        <v>modesg_inp_emss_bens_imoveisepc</v>
      </c>
      <c r="B351" s="83" t="s">
        <v>28</v>
      </c>
      <c r="C351" s="84" t="s">
        <v>178</v>
      </c>
      <c r="D351" s="80" t="s">
        <v>40</v>
      </c>
      <c r="E351" s="82" t="s">
        <v>212</v>
      </c>
      <c r="F351" s="80" t="s">
        <v>47</v>
      </c>
      <c r="G351" s="80" t="str">
        <f>INDEX(Auxiliar!$B$16:$B$23,MATCH(Plano_V3!H351,Auxiliar!$C$16:$C$23,0),1)</f>
        <v>6. Em implementação (re-especificação)</v>
      </c>
      <c r="H351" s="80">
        <f>VLOOKUP(A351,'Aux - pivots1'!$A:$B,2,0)</f>
        <v>6</v>
      </c>
      <c r="I351" s="100">
        <f>SUMIFS(Table1[Estimação (horas)],Table1[Tabela],Plano_V3!E351,Table1[Campo],Plano_V3!F351)</f>
        <v>0.5</v>
      </c>
      <c r="J351" s="100">
        <f t="shared" si="45"/>
        <v>6.25E-2</v>
      </c>
      <c r="K351" s="100">
        <f>SUMIFS(Table1[Horas efetivas],Table1[Tabela],Plano_V3!E351,Table1[Campo],Plano_V3!F351)</f>
        <v>0.125</v>
      </c>
      <c r="L351" s="100">
        <f t="shared" si="46"/>
        <v>1.5625E-2</v>
      </c>
      <c r="M351" s="100">
        <f t="shared" si="47"/>
        <v>0.25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x14ac:dyDescent="0.45">
      <c r="A352" s="31" t="str">
        <f t="shared" si="49"/>
        <v>modesg_inp_emss_bens_imoveisflg_ftr_emss_area</v>
      </c>
      <c r="B352" s="83" t="s">
        <v>28</v>
      </c>
      <c r="C352" s="84" t="s">
        <v>178</v>
      </c>
      <c r="D352" s="80" t="s">
        <v>40</v>
      </c>
      <c r="E352" s="82" t="s">
        <v>212</v>
      </c>
      <c r="F352" s="80" t="s">
        <v>297</v>
      </c>
      <c r="G352" s="80" t="str">
        <f>INDEX(Auxiliar!$B$16:$B$23,MATCH(Plano_V3!H352,Auxiliar!$C$16:$C$23,0),1)</f>
        <v>6. Em implementação (re-especificação)</v>
      </c>
      <c r="H352" s="80">
        <f>VLOOKUP(A352,'Aux - pivots1'!$A:$B,2,0)</f>
        <v>6</v>
      </c>
      <c r="I352" s="100">
        <f>SUMIFS(Table1[Estimação (horas)],Table1[Tabela],Plano_V3!E352,Table1[Campo],Plano_V3!F352)</f>
        <v>0.5</v>
      </c>
      <c r="J352" s="100">
        <f t="shared" si="45"/>
        <v>6.25E-2</v>
      </c>
      <c r="K352" s="100">
        <f>SUMIFS(Table1[Horas efetivas],Table1[Tabela],Plano_V3!E352,Table1[Campo],Plano_V3!F352)</f>
        <v>0.125</v>
      </c>
      <c r="L352" s="100">
        <f t="shared" si="46"/>
        <v>1.5625E-2</v>
      </c>
      <c r="M352" s="100">
        <f t="shared" si="47"/>
        <v>0.25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x14ac:dyDescent="0.45">
      <c r="A353" s="31" t="str">
        <f t="shared" si="49"/>
        <v>modesg_inp_emss_bens_imoveisnome_unidade_funcional</v>
      </c>
      <c r="B353" s="83" t="s">
        <v>28</v>
      </c>
      <c r="C353" s="84" t="s">
        <v>178</v>
      </c>
      <c r="D353" s="80" t="s">
        <v>40</v>
      </c>
      <c r="E353" s="82" t="s">
        <v>212</v>
      </c>
      <c r="F353" s="80" t="s">
        <v>221</v>
      </c>
      <c r="G353" s="80" t="str">
        <f>INDEX(Auxiliar!$B$16:$B$23,MATCH(Plano_V3!H353,Auxiliar!$C$16:$C$23,0),1)</f>
        <v>6. Em implementação (re-especificação)</v>
      </c>
      <c r="H353" s="80">
        <f>VLOOKUP(A353,'Aux - pivots1'!$A:$B,2,0)</f>
        <v>6</v>
      </c>
      <c r="I353" s="100">
        <f>SUMIFS(Table1[Estimação (horas)],Table1[Tabela],Plano_V3!E353,Table1[Campo],Plano_V3!F353)</f>
        <v>0.5</v>
      </c>
      <c r="J353" s="100">
        <f t="shared" si="45"/>
        <v>6.25E-2</v>
      </c>
      <c r="K353" s="100">
        <f>SUMIFS(Table1[Horas efetivas],Table1[Tabela],Plano_V3!E353,Table1[Campo],Plano_V3!F353)</f>
        <v>0.125</v>
      </c>
      <c r="L353" s="100">
        <f t="shared" si="46"/>
        <v>1.5625E-2</v>
      </c>
      <c r="M353" s="100">
        <f t="shared" si="47"/>
        <v>0.25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x14ac:dyDescent="0.45">
      <c r="A354" s="31" t="str">
        <f t="shared" si="49"/>
        <v>modesg_inp_emss_bens_imoveisunidade_funcional</v>
      </c>
      <c r="B354" s="83" t="s">
        <v>28</v>
      </c>
      <c r="C354" s="84" t="s">
        <v>178</v>
      </c>
      <c r="D354" s="80" t="s">
        <v>40</v>
      </c>
      <c r="E354" s="82" t="s">
        <v>212</v>
      </c>
      <c r="F354" s="80" t="s">
        <v>222</v>
      </c>
      <c r="G354" s="80" t="str">
        <f>INDEX(Auxiliar!$B$16:$B$23,MATCH(Plano_V3!H354,Auxiliar!$C$16:$C$23,0),1)</f>
        <v>6. Em implementação (re-especificação)</v>
      </c>
      <c r="H354" s="80">
        <f>VLOOKUP(A354,'Aux - pivots1'!$A:$B,2,0)</f>
        <v>6</v>
      </c>
      <c r="I354" s="100">
        <f>SUMIFS(Table1[Estimação (horas)],Table1[Tabela],Plano_V3!E354,Table1[Campo],Plano_V3!F354)</f>
        <v>0.5</v>
      </c>
      <c r="J354" s="100">
        <f t="shared" si="45"/>
        <v>6.25E-2</v>
      </c>
      <c r="K354" s="100">
        <f>SUMIFS(Table1[Horas efetivas],Table1[Tabela],Plano_V3!E354,Table1[Campo],Plano_V3!F354)</f>
        <v>0.125</v>
      </c>
      <c r="L354" s="100">
        <f t="shared" si="46"/>
        <v>1.5625E-2</v>
      </c>
      <c r="M354" s="100">
        <f t="shared" si="47"/>
        <v>0.25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x14ac:dyDescent="0.45">
      <c r="A355" s="31" t="str">
        <f t="shared" si="49"/>
        <v>modesg_inp_emss_bens_imoveisnome_fator_emissao</v>
      </c>
      <c r="B355" s="83" t="s">
        <v>28</v>
      </c>
      <c r="C355" s="84" t="s">
        <v>178</v>
      </c>
      <c r="D355" s="80" t="s">
        <v>40</v>
      </c>
      <c r="E355" s="82" t="s">
        <v>212</v>
      </c>
      <c r="F355" s="80" t="s">
        <v>223</v>
      </c>
      <c r="G355" s="80" t="str">
        <f>INDEX(Auxiliar!$B$16:$B$23,MATCH(Plano_V3!H355,Auxiliar!$C$16:$C$23,0),1)</f>
        <v>6. Em implementação (re-especificação)</v>
      </c>
      <c r="H355" s="80">
        <f>VLOOKUP(A355,'Aux - pivots1'!$A:$B,2,0)</f>
        <v>6</v>
      </c>
      <c r="I355" s="100">
        <f>SUMIFS(Table1[Estimação (horas)],Table1[Tabela],Plano_V3!E355,Table1[Campo],Plano_V3!F355)</f>
        <v>0.5</v>
      </c>
      <c r="J355" s="100">
        <f t="shared" si="45"/>
        <v>6.25E-2</v>
      </c>
      <c r="K355" s="100">
        <f>SUMIFS(Table1[Horas efetivas],Table1[Tabela],Plano_V3!E355,Table1[Campo],Plano_V3!F355)</f>
        <v>0.125</v>
      </c>
      <c r="L355" s="100">
        <f t="shared" si="46"/>
        <v>1.5625E-2</v>
      </c>
      <c r="M355" s="100">
        <f t="shared" si="47"/>
        <v>0.25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x14ac:dyDescent="0.45">
      <c r="A356" s="31" t="str">
        <f t="shared" si="49"/>
        <v>modesg_inp_emss_bens_imoveisunidade_fator_emissao</v>
      </c>
      <c r="B356" s="83" t="s">
        <v>28</v>
      </c>
      <c r="C356" s="84" t="s">
        <v>178</v>
      </c>
      <c r="D356" s="80" t="s">
        <v>40</v>
      </c>
      <c r="E356" s="82" t="s">
        <v>212</v>
      </c>
      <c r="F356" s="80" t="s">
        <v>298</v>
      </c>
      <c r="G356" s="80" t="str">
        <f>INDEX(Auxiliar!$B$16:$B$23,MATCH(Plano_V3!H356,Auxiliar!$C$16:$C$23,0),1)</f>
        <v>6. Em implementação (re-especificação)</v>
      </c>
      <c r="H356" s="80">
        <f>VLOOKUP(A356,'Aux - pivots1'!$A:$B,2,0)</f>
        <v>6</v>
      </c>
      <c r="I356" s="100">
        <f>SUMIFS(Table1[Estimação (horas)],Table1[Tabela],Plano_V3!E356,Table1[Campo],Plano_V3!F356)</f>
        <v>0.5</v>
      </c>
      <c r="J356" s="100">
        <f t="shared" si="45"/>
        <v>6.25E-2</v>
      </c>
      <c r="K356" s="100">
        <f>SUMIFS(Table1[Horas efetivas],Table1[Tabela],Plano_V3!E356,Table1[Campo],Plano_V3!F356)</f>
        <v>0.125</v>
      </c>
      <c r="L356" s="100">
        <f t="shared" si="46"/>
        <v>1.5625E-2</v>
      </c>
      <c r="M356" s="100">
        <f t="shared" si="47"/>
        <v>0.25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x14ac:dyDescent="0.45">
      <c r="A357" s="31" t="str">
        <f t="shared" si="49"/>
        <v>modesg_inp_emss_bens_imoveisscore_qualidade</v>
      </c>
      <c r="B357" s="83" t="s">
        <v>28</v>
      </c>
      <c r="C357" s="84" t="s">
        <v>178</v>
      </c>
      <c r="D357" s="80" t="s">
        <v>40</v>
      </c>
      <c r="E357" s="82" t="s">
        <v>212</v>
      </c>
      <c r="F357" s="80" t="s">
        <v>50</v>
      </c>
      <c r="G357" s="80" t="str">
        <f>INDEX(Auxiliar!$B$16:$B$23,MATCH(Plano_V3!H357,Auxiliar!$C$16:$C$23,0),1)</f>
        <v>6. Em implementação (re-especificação)</v>
      </c>
      <c r="H357" s="80">
        <f>VLOOKUP(A357,'Aux - pivots1'!$A:$B,2,0)</f>
        <v>6</v>
      </c>
      <c r="I357" s="100">
        <f>SUMIFS(Table1[Estimação (horas)],Table1[Tabela],Plano_V3!E357,Table1[Campo],Plano_V3!F357)</f>
        <v>0.5</v>
      </c>
      <c r="J357" s="100">
        <f t="shared" si="45"/>
        <v>6.25E-2</v>
      </c>
      <c r="K357" s="100">
        <f>SUMIFS(Table1[Horas efetivas],Table1[Tabela],Plano_V3!E357,Table1[Campo],Plano_V3!F357)</f>
        <v>0.125</v>
      </c>
      <c r="L357" s="100">
        <f t="shared" si="46"/>
        <v>1.5625E-2</v>
      </c>
      <c r="M357" s="100">
        <f t="shared" si="47"/>
        <v>0.25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x14ac:dyDescent="0.45">
      <c r="A358" s="31" t="str">
        <f t="shared" si="49"/>
        <v>modesg_inp_emss_bens_imoveisscp_ftr_emss_ano1</v>
      </c>
      <c r="B358" s="83" t="s">
        <v>28</v>
      </c>
      <c r="C358" s="84" t="s">
        <v>178</v>
      </c>
      <c r="D358" s="80" t="s">
        <v>40</v>
      </c>
      <c r="E358" s="82" t="s">
        <v>212</v>
      </c>
      <c r="F358" s="80" t="s">
        <v>299</v>
      </c>
      <c r="G358" s="80" t="str">
        <f>INDEX(Auxiliar!$B$16:$B$23,MATCH(Plano_V3!H358,Auxiliar!$C$16:$C$23,0),1)</f>
        <v>6. Em implementação (re-especificação)</v>
      </c>
      <c r="H358" s="80">
        <f>VLOOKUP(A358,'Aux - pivots1'!$A:$B,2,0)</f>
        <v>6</v>
      </c>
      <c r="I358" s="100">
        <f>SUMIFS(Table1[Estimação (horas)],Table1[Tabela],Plano_V3!E358,Table1[Campo],Plano_V3!F358)</f>
        <v>0.5</v>
      </c>
      <c r="J358" s="100">
        <f t="shared" si="45"/>
        <v>6.25E-2</v>
      </c>
      <c r="K358" s="100">
        <f>SUMIFS(Table1[Horas efetivas],Table1[Tabela],Plano_V3!E358,Table1[Campo],Plano_V3!F358)</f>
        <v>0.125</v>
      </c>
      <c r="L358" s="100">
        <f t="shared" si="46"/>
        <v>1.5625E-2</v>
      </c>
      <c r="M358" s="100">
        <f t="shared" si="47"/>
        <v>0.25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x14ac:dyDescent="0.45">
      <c r="A359" s="31" t="str">
        <f t="shared" si="49"/>
        <v>modesg_inp_emss_bens_imoveisscp1_ftr_emss</v>
      </c>
      <c r="B359" s="83" t="s">
        <v>28</v>
      </c>
      <c r="C359" s="84" t="s">
        <v>178</v>
      </c>
      <c r="D359" s="80" t="s">
        <v>40</v>
      </c>
      <c r="E359" s="82" t="s">
        <v>212</v>
      </c>
      <c r="F359" s="80" t="s">
        <v>225</v>
      </c>
      <c r="G359" s="80" t="str">
        <f>INDEX(Auxiliar!$B$16:$B$23,MATCH(Plano_V3!H359,Auxiliar!$C$16:$C$23,0),1)</f>
        <v>6. Em implementação (re-especificação)</v>
      </c>
      <c r="H359" s="80">
        <f>VLOOKUP(A359,'Aux - pivots1'!$A:$B,2,0)</f>
        <v>6</v>
      </c>
      <c r="I359" s="100">
        <f>SUMIFS(Table1[Estimação (horas)],Table1[Tabela],Plano_V3!E359,Table1[Campo],Plano_V3!F359)</f>
        <v>0.6</v>
      </c>
      <c r="J359" s="100">
        <f t="shared" si="45"/>
        <v>7.4999999999999997E-2</v>
      </c>
      <c r="K359" s="100">
        <f>SUMIFS(Table1[Horas efetivas],Table1[Tabela],Plano_V3!E359,Table1[Campo],Plano_V3!F359)</f>
        <v>0.15</v>
      </c>
      <c r="L359" s="100">
        <f t="shared" si="46"/>
        <v>1.8749999999999999E-2</v>
      </c>
      <c r="M359" s="100">
        <f t="shared" si="47"/>
        <v>0.25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x14ac:dyDescent="0.45">
      <c r="A360" s="31" t="str">
        <f t="shared" si="49"/>
        <v>modesg_inp_emss_bens_imoveisscp2_ftr_emss</v>
      </c>
      <c r="B360" s="83" t="s">
        <v>28</v>
      </c>
      <c r="C360" s="84" t="s">
        <v>178</v>
      </c>
      <c r="D360" s="80" t="s">
        <v>40</v>
      </c>
      <c r="E360" s="82" t="s">
        <v>212</v>
      </c>
      <c r="F360" s="80" t="s">
        <v>226</v>
      </c>
      <c r="G360" s="80" t="str">
        <f>INDEX(Auxiliar!$B$16:$B$23,MATCH(Plano_V3!H360,Auxiliar!$C$16:$C$23,0),1)</f>
        <v>6. Em implementação (re-especificação)</v>
      </c>
      <c r="H360" s="80">
        <f>VLOOKUP(A360,'Aux - pivots1'!$A:$B,2,0)</f>
        <v>6</v>
      </c>
      <c r="I360" s="100">
        <f>SUMIFS(Table1[Estimação (horas)],Table1[Tabela],Plano_V3!E360,Table1[Campo],Plano_V3!F360)</f>
        <v>0.6</v>
      </c>
      <c r="J360" s="100">
        <f t="shared" si="45"/>
        <v>7.4999999999999997E-2</v>
      </c>
      <c r="K360" s="100">
        <f>SUMIFS(Table1[Horas efetivas],Table1[Tabela],Plano_V3!E360,Table1[Campo],Plano_V3!F360)</f>
        <v>0.15</v>
      </c>
      <c r="L360" s="100">
        <f t="shared" si="46"/>
        <v>1.8749999999999999E-2</v>
      </c>
      <c r="M360" s="100">
        <f t="shared" si="47"/>
        <v>0.25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x14ac:dyDescent="0.45">
      <c r="A361" s="31" t="str">
        <f t="shared" si="49"/>
        <v>Re-testesn.a.</v>
      </c>
      <c r="B361" s="83" t="s">
        <v>28</v>
      </c>
      <c r="C361" s="84" t="s">
        <v>178</v>
      </c>
      <c r="D361" s="80" t="s">
        <v>40</v>
      </c>
      <c r="E361" s="82" t="s">
        <v>53</v>
      </c>
      <c r="F361" s="80" t="s">
        <v>38</v>
      </c>
      <c r="G361" s="80" t="s">
        <v>300</v>
      </c>
      <c r="H361" s="80"/>
      <c r="I361" s="100">
        <f>J361*8</f>
        <v>16</v>
      </c>
      <c r="J361" s="100">
        <v>2</v>
      </c>
      <c r="K361" s="100"/>
      <c r="L361" s="100"/>
      <c r="M361" s="187">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x14ac:dyDescent="0.45">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x14ac:dyDescent="0.45">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9"/>
        <v>modesg_out_empr_info_nfinn.a.</v>
      </c>
      <c r="B382" s="83" t="s">
        <v>28</v>
      </c>
      <c r="C382" s="84" t="s">
        <v>301</v>
      </c>
      <c r="D382" s="80" t="s">
        <v>36</v>
      </c>
      <c r="E382" s="82" t="s">
        <v>312</v>
      </c>
      <c r="F382" s="80" t="s">
        <v>38</v>
      </c>
      <c r="G382" s="80" t="str">
        <f>INDEX(Auxiliar!$B$16:$B$23,MATCH(Plano_V3!H382,Auxiliar!$C$16:$C$23,0),1)</f>
        <v>6. Em implementação (re-especificação)</v>
      </c>
      <c r="H382" s="80">
        <f>VLOOKUP(A382,'Aux - pivots1'!$A:$B,2,0)</f>
        <v>6</v>
      </c>
      <c r="I382" s="100">
        <f>SUMIFS(Table1[Estimação (horas)],Table1[Tabela],Plano_V3!E382,Table1[Campo],Plano_V3!F382)</f>
        <v>8</v>
      </c>
      <c r="J382" s="100">
        <f t="shared" si="50"/>
        <v>1</v>
      </c>
      <c r="K382" s="100">
        <f>SUMIFS(Table1[Horas efetivas],Table1[Tabela],Plano_V3!E382,Table1[Campo],Plano_V3!F382)</f>
        <v>2</v>
      </c>
      <c r="L382" s="100">
        <f t="shared" si="51"/>
        <v>0.25</v>
      </c>
      <c r="M382" s="100">
        <f t="shared" si="52"/>
        <v>0.25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9"/>
        <v>modesg_out_empr_info_nfincca_capex_enblng_algnd</v>
      </c>
      <c r="B383" s="83" t="s">
        <v>28</v>
      </c>
      <c r="C383" s="84" t="s">
        <v>301</v>
      </c>
      <c r="D383" s="80" t="s">
        <v>40</v>
      </c>
      <c r="E383" s="82" t="s">
        <v>312</v>
      </c>
      <c r="F383" s="80" t="s">
        <v>241</v>
      </c>
      <c r="G383" s="80" t="str">
        <f>INDEX(Auxiliar!$B$16:$B$23,MATCH(Plano_V3!H383,Auxiliar!$C$16:$C$23,0),1)</f>
        <v>2. Em Teste</v>
      </c>
      <c r="H383" s="80">
        <f>VLOOKUP(A383,'Aux - pivots1'!$A:$B,2,0)</f>
        <v>2</v>
      </c>
      <c r="I383" s="100">
        <f>SUMIFS(Table1[Estimação (horas)],Table1[Tabela],Plano_V3!E383,Table1[Campo],Plano_V3!F383)</f>
        <v>16.100000000000001</v>
      </c>
      <c r="J383" s="100">
        <f t="shared" si="50"/>
        <v>2.0125000000000002</v>
      </c>
      <c r="K383" s="100">
        <f>SUMIFS(Table1[Horas efetivas],Table1[Tabela],Plano_V3!E383,Table1[Campo],Plano_V3!F383)</f>
        <v>8.0500000000000007</v>
      </c>
      <c r="L383" s="100">
        <f t="shared" si="51"/>
        <v>1.0062500000000001</v>
      </c>
      <c r="M383" s="100">
        <f t="shared" si="52"/>
        <v>0.5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9"/>
        <v>modesg_out_empr_info_nfincca_capex_own_prfrmnce_algnd</v>
      </c>
      <c r="B384" s="83" t="s">
        <v>28</v>
      </c>
      <c r="C384" s="84" t="s">
        <v>301</v>
      </c>
      <c r="D384" s="80" t="s">
        <v>40</v>
      </c>
      <c r="E384" s="82" t="s">
        <v>312</v>
      </c>
      <c r="F384" s="80" t="s">
        <v>242</v>
      </c>
      <c r="G384" s="80" t="str">
        <f>INDEX(Auxiliar!$B$16:$B$23,MATCH(Plano_V3!H384,Auxiliar!$C$16:$C$23,0),1)</f>
        <v>2. Em Teste</v>
      </c>
      <c r="H384" s="80">
        <f>VLOOKUP(A384,'Aux - pivots1'!$A:$B,2,0)</f>
        <v>2</v>
      </c>
      <c r="I384" s="100">
        <f>SUMIFS(Table1[Estimação (horas)],Table1[Tabela],Plano_V3!E384,Table1[Campo],Plano_V3!F384)</f>
        <v>16.100000000000001</v>
      </c>
      <c r="J384" s="100">
        <f t="shared" si="50"/>
        <v>2.0125000000000002</v>
      </c>
      <c r="K384" s="100">
        <f>SUMIFS(Table1[Horas efetivas],Table1[Tabela],Plano_V3!E384,Table1[Campo],Plano_V3!F384)</f>
        <v>8.0500000000000007</v>
      </c>
      <c r="L384" s="100">
        <f t="shared" si="51"/>
        <v>1.0062500000000001</v>
      </c>
      <c r="M384" s="100">
        <f t="shared" si="52"/>
        <v>0.5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9"/>
        <v>modesg_out_empr_info_nfincca_capex_ttl_elgbl</v>
      </c>
      <c r="B385" s="83" t="s">
        <v>28</v>
      </c>
      <c r="C385" s="84" t="s">
        <v>301</v>
      </c>
      <c r="D385" s="80" t="s">
        <v>40</v>
      </c>
      <c r="E385" s="82" t="s">
        <v>312</v>
      </c>
      <c r="F385" s="80" t="s">
        <v>240</v>
      </c>
      <c r="G385" s="80" t="str">
        <f>INDEX(Auxiliar!$B$16:$B$23,MATCH(Plano_V3!H385,Auxiliar!$C$16:$C$23,0),1)</f>
        <v>2. Em Teste</v>
      </c>
      <c r="H385" s="80">
        <f>VLOOKUP(A385,'Aux - pivots1'!$A:$B,2,0)</f>
        <v>2</v>
      </c>
      <c r="I385" s="100">
        <f>SUMIFS(Table1[Estimação (horas)],Table1[Tabela],Plano_V3!E385,Table1[Campo],Plano_V3!F385)</f>
        <v>16.100000000000001</v>
      </c>
      <c r="J385" s="100">
        <f t="shared" si="50"/>
        <v>2.0125000000000002</v>
      </c>
      <c r="K385" s="100">
        <f>SUMIFS(Table1[Horas efetivas],Table1[Tabela],Plano_V3!E385,Table1[Campo],Plano_V3!F385)</f>
        <v>8.0500000000000007</v>
      </c>
      <c r="L385" s="100">
        <f t="shared" si="51"/>
        <v>1.0062500000000001</v>
      </c>
      <c r="M385" s="100">
        <f t="shared" si="52"/>
        <v>0.5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9"/>
        <v>modesg_out_empr_info_nfincca_trnvr_enblng_alignd</v>
      </c>
      <c r="B386" s="83" t="s">
        <v>28</v>
      </c>
      <c r="C386" s="84" t="s">
        <v>301</v>
      </c>
      <c r="D386" s="80" t="s">
        <v>40</v>
      </c>
      <c r="E386" s="82" t="s">
        <v>312</v>
      </c>
      <c r="F386" s="80" t="s">
        <v>238</v>
      </c>
      <c r="G386" s="80" t="str">
        <f>INDEX(Auxiliar!$B$16:$B$23,MATCH(Plano_V3!H386,Auxiliar!$C$16:$C$23,0),1)</f>
        <v>2. Em Teste</v>
      </c>
      <c r="H386" s="80">
        <f>VLOOKUP(A386,'Aux - pivots1'!$A:$B,2,0)</f>
        <v>2</v>
      </c>
      <c r="I386" s="100">
        <f>SUMIFS(Table1[Estimação (horas)],Table1[Tabela],Plano_V3!E386,Table1[Campo],Plano_V3!F386)</f>
        <v>16.100000000000001</v>
      </c>
      <c r="J386" s="100">
        <f t="shared" si="50"/>
        <v>2.0125000000000002</v>
      </c>
      <c r="K386" s="100">
        <f>SUMIFS(Table1[Horas efetivas],Table1[Tabela],Plano_V3!E386,Table1[Campo],Plano_V3!F386)</f>
        <v>8.0500000000000007</v>
      </c>
      <c r="L386" s="100">
        <f t="shared" si="51"/>
        <v>1.0062500000000001</v>
      </c>
      <c r="M386" s="100">
        <f t="shared" si="52"/>
        <v>0.5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9"/>
        <v>modesg_out_empr_info_nfincca_trnvr_ttl_elgbl</v>
      </c>
      <c r="B387" s="83" t="s">
        <v>28</v>
      </c>
      <c r="C387" s="84" t="s">
        <v>301</v>
      </c>
      <c r="D387" s="80" t="s">
        <v>40</v>
      </c>
      <c r="E387" s="82" t="s">
        <v>312</v>
      </c>
      <c r="F387" s="80" t="s">
        <v>237</v>
      </c>
      <c r="G387" s="80" t="str">
        <f>INDEX(Auxiliar!$B$16:$B$23,MATCH(Plano_V3!H387,Auxiliar!$C$16:$C$23,0),1)</f>
        <v>2. Em Teste</v>
      </c>
      <c r="H387" s="80">
        <f>VLOOKUP(A387,'Aux - pivots1'!$A:$B,2,0)</f>
        <v>2</v>
      </c>
      <c r="I387" s="100">
        <f>SUMIFS(Table1[Estimação (horas)],Table1[Tabela],Plano_V3!E387,Table1[Campo],Plano_V3!F387)</f>
        <v>16.100000000000001</v>
      </c>
      <c r="J387" s="100">
        <f t="shared" si="50"/>
        <v>2.0125000000000002</v>
      </c>
      <c r="K387" s="100">
        <f>SUMIFS(Table1[Horas efetivas],Table1[Tabela],Plano_V3!E387,Table1[Campo],Plano_V3!F387)</f>
        <v>8.0500000000000007</v>
      </c>
      <c r="L387" s="100">
        <f t="shared" si="51"/>
        <v>1.0062500000000001</v>
      </c>
      <c r="M387" s="100">
        <f t="shared" si="52"/>
        <v>0.5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2. Em Teste</v>
      </c>
      <c r="H388" s="80">
        <f>VLOOKUP(A388,'Aux - pivots1'!$A:$B,2,0)</f>
        <v>2</v>
      </c>
      <c r="I388" s="100">
        <f>SUMIFS(Table1[Estimação (horas)],Table1[Tabela],Plano_V3!E388,Table1[Campo],Plano_V3!F388)</f>
        <v>16.100000000000001</v>
      </c>
      <c r="J388" s="100">
        <f t="shared" si="50"/>
        <v>2.0125000000000002</v>
      </c>
      <c r="K388" s="100">
        <f>SUMIFS(Table1[Horas efetivas],Table1[Tabela],Plano_V3!E388,Table1[Campo],Plano_V3!F388)</f>
        <v>8.0500000000000007</v>
      </c>
      <c r="L388" s="100">
        <f t="shared" si="51"/>
        <v>1.0062500000000001</v>
      </c>
      <c r="M388" s="100">
        <f t="shared" si="52"/>
        <v>0.5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9"/>
        <v>modesg_out_empr_info_nfinccm_capex_enblng_algnd</v>
      </c>
      <c r="B389" s="83" t="s">
        <v>28</v>
      </c>
      <c r="C389" s="84" t="s">
        <v>301</v>
      </c>
      <c r="D389" s="80" t="s">
        <v>40</v>
      </c>
      <c r="E389" s="82" t="s">
        <v>312</v>
      </c>
      <c r="F389" s="80" t="s">
        <v>248</v>
      </c>
      <c r="G389" s="80" t="str">
        <f>INDEX(Auxiliar!$B$16:$B$23,MATCH(Plano_V3!H389,Auxiliar!$C$16:$C$23,0),1)</f>
        <v>2. Em Teste</v>
      </c>
      <c r="H389" s="80">
        <f>VLOOKUP(A389,'Aux - pivots1'!$A:$B,2,0)</f>
        <v>2</v>
      </c>
      <c r="I389" s="100">
        <f>SUMIFS(Table1[Estimação (horas)],Table1[Tabela],Plano_V3!E389,Table1[Campo],Plano_V3!F389)</f>
        <v>16.100000000000001</v>
      </c>
      <c r="J389" s="100">
        <f t="shared" si="50"/>
        <v>2.0125000000000002</v>
      </c>
      <c r="K389" s="100">
        <f>SUMIFS(Table1[Horas efetivas],Table1[Tabela],Plano_V3!E389,Table1[Campo],Plano_V3!F389)</f>
        <v>8.0500000000000007</v>
      </c>
      <c r="L389" s="100">
        <f t="shared" si="51"/>
        <v>1.0062500000000001</v>
      </c>
      <c r="M389" s="100">
        <f t="shared" si="52"/>
        <v>0.5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9"/>
        <v>modesg_out_empr_info_nfinccm_capex_own_prfrmnce_algnd</v>
      </c>
      <c r="B390" s="83" t="s">
        <v>28</v>
      </c>
      <c r="C390" s="84" t="s">
        <v>301</v>
      </c>
      <c r="D390" s="80" t="s">
        <v>40</v>
      </c>
      <c r="E390" s="82" t="s">
        <v>312</v>
      </c>
      <c r="F390" s="80" t="s">
        <v>250</v>
      </c>
      <c r="G390" s="80" t="str">
        <f>INDEX(Auxiliar!$B$16:$B$23,MATCH(Plano_V3!H390,Auxiliar!$C$16:$C$23,0),1)</f>
        <v>2. Em Teste</v>
      </c>
      <c r="H390" s="80">
        <f>VLOOKUP(A390,'Aux - pivots1'!$A:$B,2,0)</f>
        <v>2</v>
      </c>
      <c r="I390" s="100">
        <f>SUMIFS(Table1[Estimação (horas)],Table1[Tabela],Plano_V3!E390,Table1[Campo],Plano_V3!F390)</f>
        <v>16.100000000000001</v>
      </c>
      <c r="J390" s="100">
        <f t="shared" si="50"/>
        <v>2.0125000000000002</v>
      </c>
      <c r="K390" s="100">
        <f>SUMIFS(Table1[Horas efetivas],Table1[Tabela],Plano_V3!E390,Table1[Campo],Plano_V3!F390)</f>
        <v>8.0500000000000007</v>
      </c>
      <c r="L390" s="100">
        <f t="shared" si="51"/>
        <v>1.0062500000000001</v>
      </c>
      <c r="M390" s="100">
        <f t="shared" si="52"/>
        <v>0.5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9"/>
        <v>modesg_out_empr_info_nfinccm_capex_trnstn_algnd</v>
      </c>
      <c r="B391" s="83" t="s">
        <v>28</v>
      </c>
      <c r="C391" s="84" t="s">
        <v>301</v>
      </c>
      <c r="D391" s="80" t="s">
        <v>40</v>
      </c>
      <c r="E391" s="82" t="s">
        <v>312</v>
      </c>
      <c r="F391" s="80" t="s">
        <v>249</v>
      </c>
      <c r="G391" s="80" t="str">
        <f>INDEX(Auxiliar!$B$16:$B$23,MATCH(Plano_V3!H391,Auxiliar!$C$16:$C$23,0),1)</f>
        <v>2. Em Teste</v>
      </c>
      <c r="H391" s="80">
        <f>VLOOKUP(A391,'Aux - pivots1'!$A:$B,2,0)</f>
        <v>2</v>
      </c>
      <c r="I391" s="100">
        <f>SUMIFS(Table1[Estimação (horas)],Table1[Tabela],Plano_V3!E391,Table1[Campo],Plano_V3!F391)</f>
        <v>16.100000000000001</v>
      </c>
      <c r="J391" s="100">
        <f t="shared" si="50"/>
        <v>2.0125000000000002</v>
      </c>
      <c r="K391" s="100">
        <f>SUMIFS(Table1[Horas efetivas],Table1[Tabela],Plano_V3!E391,Table1[Campo],Plano_V3!F391)</f>
        <v>8.0500000000000007</v>
      </c>
      <c r="L391" s="100">
        <f t="shared" si="51"/>
        <v>1.0062500000000001</v>
      </c>
      <c r="M391" s="100">
        <f t="shared" si="52"/>
        <v>0.5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9"/>
        <v>modesg_out_empr_info_nfinccm_capex_ttl_elgbl</v>
      </c>
      <c r="B392" s="83" t="s">
        <v>28</v>
      </c>
      <c r="C392" s="84" t="s">
        <v>301</v>
      </c>
      <c r="D392" s="80" t="s">
        <v>40</v>
      </c>
      <c r="E392" s="82" t="s">
        <v>312</v>
      </c>
      <c r="F392" s="80" t="s">
        <v>247</v>
      </c>
      <c r="G392" s="80" t="str">
        <f>INDEX(Auxiliar!$B$16:$B$23,MATCH(Plano_V3!H392,Auxiliar!$C$16:$C$23,0),1)</f>
        <v>2. Em Teste</v>
      </c>
      <c r="H392" s="80">
        <f>VLOOKUP(A392,'Aux - pivots1'!$A:$B,2,0)</f>
        <v>2</v>
      </c>
      <c r="I392" s="100">
        <f>SUMIFS(Table1[Estimação (horas)],Table1[Tabela],Plano_V3!E392,Table1[Campo],Plano_V3!F392)</f>
        <v>16.100000000000001</v>
      </c>
      <c r="J392" s="100">
        <f t="shared" si="50"/>
        <v>2.0125000000000002</v>
      </c>
      <c r="K392" s="100">
        <f>SUMIFS(Table1[Horas efetivas],Table1[Tabela],Plano_V3!E392,Table1[Campo],Plano_V3!F392)</f>
        <v>8.0500000000000007</v>
      </c>
      <c r="L392" s="100">
        <f t="shared" si="51"/>
        <v>1.0062500000000001</v>
      </c>
      <c r="M392" s="100">
        <f t="shared" si="52"/>
        <v>0.5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9"/>
        <v>modesg_out_empr_info_nfinccm_trnvr_enblng_algnd</v>
      </c>
      <c r="B393" s="83" t="s">
        <v>28</v>
      </c>
      <c r="C393" s="84" t="s">
        <v>301</v>
      </c>
      <c r="D393" s="80" t="s">
        <v>40</v>
      </c>
      <c r="E393" s="82" t="s">
        <v>312</v>
      </c>
      <c r="F393" s="80" t="s">
        <v>244</v>
      </c>
      <c r="G393" s="80" t="str">
        <f>INDEX(Auxiliar!$B$16:$B$23,MATCH(Plano_V3!H393,Auxiliar!$C$16:$C$23,0),1)</f>
        <v>2. Em Teste</v>
      </c>
      <c r="H393" s="80">
        <f>VLOOKUP(A393,'Aux - pivots1'!$A:$B,2,0)</f>
        <v>2</v>
      </c>
      <c r="I393" s="100">
        <f>SUMIFS(Table1[Estimação (horas)],Table1[Tabela],Plano_V3!E393,Table1[Campo],Plano_V3!F393)</f>
        <v>16.100000000000001</v>
      </c>
      <c r="J393" s="100">
        <f t="shared" si="50"/>
        <v>2.0125000000000002</v>
      </c>
      <c r="K393" s="100">
        <f>SUMIFS(Table1[Horas efetivas],Table1[Tabela],Plano_V3!E393,Table1[Campo],Plano_V3!F393)</f>
        <v>8.0500000000000007</v>
      </c>
      <c r="L393" s="100">
        <f t="shared" si="51"/>
        <v>1.0062500000000001</v>
      </c>
      <c r="M393" s="100">
        <f t="shared" si="52"/>
        <v>0.5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9"/>
        <v>modesg_out_empr_info_nfinccm_trnvr_own_prfrmnce_algnd</v>
      </c>
      <c r="B394" s="83" t="s">
        <v>28</v>
      </c>
      <c r="C394" s="84" t="s">
        <v>301</v>
      </c>
      <c r="D394" s="80" t="s">
        <v>40</v>
      </c>
      <c r="E394" s="82" t="s">
        <v>312</v>
      </c>
      <c r="F394" s="80" t="s">
        <v>246</v>
      </c>
      <c r="G394" s="80" t="str">
        <f>INDEX(Auxiliar!$B$16:$B$23,MATCH(Plano_V3!H394,Auxiliar!$C$16:$C$23,0),1)</f>
        <v>2. Em Teste</v>
      </c>
      <c r="H394" s="80">
        <f>VLOOKUP(A394,'Aux - pivots1'!$A:$B,2,0)</f>
        <v>2</v>
      </c>
      <c r="I394" s="100">
        <f>SUMIFS(Table1[Estimação (horas)],Table1[Tabela],Plano_V3!E394,Table1[Campo],Plano_V3!F394)</f>
        <v>16.100000000000001</v>
      </c>
      <c r="J394" s="100">
        <f t="shared" si="50"/>
        <v>2.0125000000000002</v>
      </c>
      <c r="K394" s="100">
        <f>SUMIFS(Table1[Horas efetivas],Table1[Tabela],Plano_V3!E394,Table1[Campo],Plano_V3!F394)</f>
        <v>8.0500000000000007</v>
      </c>
      <c r="L394" s="100">
        <f t="shared" si="51"/>
        <v>1.0062500000000001</v>
      </c>
      <c r="M394" s="100">
        <f t="shared" si="52"/>
        <v>0.5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9"/>
        <v>modesg_out_empr_info_nfinccm_trnvr_trnstn_alignd</v>
      </c>
      <c r="B395" s="83" t="s">
        <v>28</v>
      </c>
      <c r="C395" s="84" t="s">
        <v>301</v>
      </c>
      <c r="D395" s="80" t="s">
        <v>40</v>
      </c>
      <c r="E395" s="82" t="s">
        <v>312</v>
      </c>
      <c r="F395" s="80" t="s">
        <v>245</v>
      </c>
      <c r="G395" s="80" t="str">
        <f>INDEX(Auxiliar!$B$16:$B$23,MATCH(Plano_V3!H395,Auxiliar!$C$16:$C$23,0),1)</f>
        <v>2. Em Teste</v>
      </c>
      <c r="H395" s="80">
        <f>VLOOKUP(A395,'Aux - pivots1'!$A:$B,2,0)</f>
        <v>2</v>
      </c>
      <c r="I395" s="100">
        <f>SUMIFS(Table1[Estimação (horas)],Table1[Tabela],Plano_V3!E395,Table1[Campo],Plano_V3!F395)</f>
        <v>16.100000000000001</v>
      </c>
      <c r="J395" s="100">
        <f t="shared" si="50"/>
        <v>2.0125000000000002</v>
      </c>
      <c r="K395" s="100">
        <f>SUMIFS(Table1[Horas efetivas],Table1[Tabela],Plano_V3!E395,Table1[Campo],Plano_V3!F395)</f>
        <v>8.0500000000000007</v>
      </c>
      <c r="L395" s="100">
        <f t="shared" si="51"/>
        <v>1.0062500000000001</v>
      </c>
      <c r="M395" s="100">
        <f t="shared" si="52"/>
        <v>0.5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9"/>
        <v>modesg_out_empr_info_nfinccm_trnvr_ttl_elgbl</v>
      </c>
      <c r="B396" s="83" t="s">
        <v>28</v>
      </c>
      <c r="C396" s="84" t="s">
        <v>301</v>
      </c>
      <c r="D396" s="80" t="s">
        <v>40</v>
      </c>
      <c r="E396" s="82" t="s">
        <v>312</v>
      </c>
      <c r="F396" s="80" t="s">
        <v>243</v>
      </c>
      <c r="G396" s="80" t="str">
        <f>INDEX(Auxiliar!$B$16:$B$23,MATCH(Plano_V3!H396,Auxiliar!$C$16:$C$23,0),1)</f>
        <v>2. Em Teste</v>
      </c>
      <c r="H396" s="80">
        <f>VLOOKUP(A396,'Aux - pivots1'!$A:$B,2,0)</f>
        <v>2</v>
      </c>
      <c r="I396" s="100">
        <f>SUMIFS(Table1[Estimação (horas)],Table1[Tabela],Plano_V3!E396,Table1[Campo],Plano_V3!F396)</f>
        <v>16.100000000000001</v>
      </c>
      <c r="J396" s="100">
        <f t="shared" si="50"/>
        <v>2.0125000000000002</v>
      </c>
      <c r="K396" s="100">
        <f>SUMIFS(Table1[Horas efetivas],Table1[Tabela],Plano_V3!E396,Table1[Campo],Plano_V3!F396)</f>
        <v>8.0500000000000007</v>
      </c>
      <c r="L396" s="100">
        <f t="shared" si="51"/>
        <v>1.0062500000000001</v>
      </c>
      <c r="M396" s="100">
        <f t="shared" si="52"/>
        <v>0.5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9"/>
        <v>modesg_out_empr_info_nfincod_nace_esg</v>
      </c>
      <c r="B397" s="83" t="s">
        <v>28</v>
      </c>
      <c r="C397" s="84" t="s">
        <v>301</v>
      </c>
      <c r="D397" s="80" t="s">
        <v>40</v>
      </c>
      <c r="E397" s="82" t="s">
        <v>312</v>
      </c>
      <c r="F397" s="80" t="s">
        <v>272</v>
      </c>
      <c r="G397" s="80" t="str">
        <f>INDEX(Auxiliar!$B$16:$B$23,MATCH(Plano_V3!H397,Auxiliar!$C$16:$C$23,0),1)</f>
        <v>2. Em Teste</v>
      </c>
      <c r="H397" s="80">
        <f>VLOOKUP(A397,'Aux - pivots1'!$A:$B,2,0)</f>
        <v>2</v>
      </c>
      <c r="I397" s="100">
        <f>SUMIFS(Table1[Estimação (horas)],Table1[Tabela],Plano_V3!E397,Table1[Campo],Plano_V3!F397)</f>
        <v>16.100000000000001</v>
      </c>
      <c r="J397" s="100">
        <f t="shared" si="50"/>
        <v>2.0125000000000002</v>
      </c>
      <c r="K397" s="100">
        <f>SUMIFS(Table1[Horas efetivas],Table1[Tabela],Plano_V3!E397,Table1[Campo],Plano_V3!F397)</f>
        <v>8.0500000000000007</v>
      </c>
      <c r="L397" s="100">
        <f t="shared" si="51"/>
        <v>1.0062500000000001</v>
      </c>
      <c r="M397" s="100">
        <f t="shared" si="52"/>
        <v>0.5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9"/>
        <v>modesg_out_empr_info_nfinflg_emprs_excl_paris</v>
      </c>
      <c r="B398" s="83" t="s">
        <v>28</v>
      </c>
      <c r="C398" s="84" t="s">
        <v>301</v>
      </c>
      <c r="D398" s="80" t="s">
        <v>40</v>
      </c>
      <c r="E398" s="82" t="s">
        <v>312</v>
      </c>
      <c r="F398" s="80" t="s">
        <v>314</v>
      </c>
      <c r="G398" s="80" t="str">
        <f>INDEX(Auxiliar!$B$16:$B$23,MATCH(Plano_V3!H398,Auxiliar!$C$16:$C$23,0),1)</f>
        <v>2. Em Teste</v>
      </c>
      <c r="H398" s="80">
        <f>VLOOKUP(A398,'Aux - pivots1'!$A:$B,2,0)</f>
        <v>2</v>
      </c>
      <c r="I398" s="100">
        <f>SUMIFS(Table1[Estimação (horas)],Table1[Tabela],Plano_V3!E398,Table1[Campo],Plano_V3!F398)</f>
        <v>8.1</v>
      </c>
      <c r="J398" s="100">
        <f t="shared" si="50"/>
        <v>1.0125</v>
      </c>
      <c r="K398" s="100">
        <f>SUMIFS(Table1[Horas efetivas],Table1[Tabela],Plano_V3!E398,Table1[Campo],Plano_V3!F398)</f>
        <v>4.05</v>
      </c>
      <c r="L398" s="100">
        <f t="shared" si="51"/>
        <v>0.50624999999999998</v>
      </c>
      <c r="M398" s="100">
        <f t="shared" si="52"/>
        <v>0.5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9"/>
        <v>modesg_out_empr_info_nfinflg_nfrd</v>
      </c>
      <c r="B399" s="83" t="s">
        <v>28</v>
      </c>
      <c r="C399" s="84" t="s">
        <v>301</v>
      </c>
      <c r="D399" s="80" t="s">
        <v>40</v>
      </c>
      <c r="E399" s="82" t="s">
        <v>312</v>
      </c>
      <c r="F399" s="80" t="s">
        <v>236</v>
      </c>
      <c r="G399" s="80" t="str">
        <f>INDEX(Auxiliar!$B$16:$B$23,MATCH(Plano_V3!H399,Auxiliar!$C$16:$C$23,0),1)</f>
        <v>2. Em Teste</v>
      </c>
      <c r="H399" s="80">
        <f>VLOOKUP(A399,'Aux - pivots1'!$A:$B,2,0)</f>
        <v>2</v>
      </c>
      <c r="I399" s="100">
        <f>SUMIFS(Table1[Estimação (horas)],Table1[Tabela],Plano_V3!E399,Table1[Campo],Plano_V3!F399)</f>
        <v>8.1</v>
      </c>
      <c r="J399" s="100">
        <f t="shared" si="50"/>
        <v>1.0125</v>
      </c>
      <c r="K399" s="100">
        <f>SUMIFS(Table1[Horas efetivas],Table1[Tabela],Plano_V3!E399,Table1[Campo],Plano_V3!F399)</f>
        <v>4.05</v>
      </c>
      <c r="L399" s="100">
        <f t="shared" si="51"/>
        <v>0.50624999999999998</v>
      </c>
      <c r="M399" s="100">
        <f t="shared" si="52"/>
        <v>0.5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4"/>
        <v>modesg_out_empr_info_nfinzcliente</v>
      </c>
      <c r="B414" s="83" t="s">
        <v>28</v>
      </c>
      <c r="C414" s="84" t="s">
        <v>301</v>
      </c>
      <c r="D414" s="80" t="s">
        <v>40</v>
      </c>
      <c r="E414" s="82" t="s">
        <v>312</v>
      </c>
      <c r="F414" s="80" t="s">
        <v>203</v>
      </c>
      <c r="G414" s="80" t="str">
        <f>INDEX(Auxiliar!$B$16:$B$23,MATCH(Plano_V3!H414,Auxiliar!$C$16:$C$23,0),1)</f>
        <v>6. Em implementação (re-especificação)</v>
      </c>
      <c r="H414" s="80">
        <f>VLOOKUP(A414,'Aux - pivots1'!$A:$B,2,0)</f>
        <v>6</v>
      </c>
      <c r="I414" s="100">
        <f>SUMIFS(Table1[Estimação (horas)],Table1[Tabela],Plano_V3!E414,Table1[Campo],Plano_V3!F414)</f>
        <v>4.0999999999999996</v>
      </c>
      <c r="J414" s="100">
        <f t="shared" si="50"/>
        <v>0.51249999999999996</v>
      </c>
      <c r="K414" s="100">
        <f>SUMIFS(Table1[Horas efetivas],Table1[Tabela],Plano_V3!E414,Table1[Campo],Plano_V3!F414)</f>
        <v>1.0249999999999999</v>
      </c>
      <c r="L414" s="100">
        <f t="shared" si="51"/>
        <v>0.12812499999999999</v>
      </c>
      <c r="M414" s="100">
        <f t="shared" si="52"/>
        <v>0.25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4"/>
        <v>modesg_out_sfcs_taxon_europeiaordem</v>
      </c>
      <c r="B436" s="83" t="s">
        <v>28</v>
      </c>
      <c r="C436" s="84" t="s">
        <v>301</v>
      </c>
      <c r="D436" s="80" t="s">
        <v>40</v>
      </c>
      <c r="E436" s="82" t="s">
        <v>320</v>
      </c>
      <c r="F436" s="80" t="s">
        <v>322</v>
      </c>
      <c r="G436" s="80" t="str">
        <f>INDEX(Auxiliar!$B$16:$B$23,MATCH(Plano_V3!H436,Auxiliar!$C$16:$C$23,0),1)</f>
        <v>7. Por iniciar</v>
      </c>
      <c r="H436" s="80">
        <f>VLOOKUP(A436,'Aux - pivots1'!$A:$B,2,0)</f>
        <v>7</v>
      </c>
      <c r="I436" s="100">
        <f>SUMIFS(Table1[Estimação (horas)],Table1[Tabela],Plano_V3!E436,Table1[Campo],Plano_V3!F436)</f>
        <v>4.0999999999999996</v>
      </c>
      <c r="J436" s="100">
        <f t="shared" si="55"/>
        <v>0.51249999999999996</v>
      </c>
      <c r="K436" s="100">
        <f>SUMIFS(Table1[Horas efetivas],Table1[Tabela],Plano_V3!E436,Table1[Campo],Plano_V3!F436)</f>
        <v>0</v>
      </c>
      <c r="L436" s="100">
        <f t="shared" si="56"/>
        <v>0</v>
      </c>
      <c r="M436" s="100">
        <f t="shared" si="57"/>
        <v>0</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4"/>
        <v>modesg_out_sfcs_taxon_europeianome_ctgr_sfcs</v>
      </c>
      <c r="B438" s="83" t="s">
        <v>28</v>
      </c>
      <c r="C438" s="84" t="s">
        <v>301</v>
      </c>
      <c r="D438" s="80" t="s">
        <v>40</v>
      </c>
      <c r="E438" s="82" t="s">
        <v>320</v>
      </c>
      <c r="F438" s="80" t="s">
        <v>198</v>
      </c>
      <c r="G438" s="80" t="str">
        <f>INDEX(Auxiliar!$B$16:$B$23,MATCH(Plano_V3!H438,Auxiliar!$C$16:$C$23,0),1)</f>
        <v>4. Validação EF</v>
      </c>
      <c r="H438" s="80">
        <f>VLOOKUP(A438,'Aux - pivots1'!$A:$B,2,0)</f>
        <v>4</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x14ac:dyDescent="0.45">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40.999999999999993</v>
      </c>
      <c r="L446" s="100">
        <f>K446/8</f>
        <v>5.1249999999999991</v>
      </c>
      <c r="M446" s="100">
        <f t="shared" si="57"/>
        <v>0.46334227998304767</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x14ac:dyDescent="0.45">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x14ac:dyDescent="0.45">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0</v>
      </c>
      <c r="L484" s="100">
        <f t="shared" si="59"/>
        <v>0</v>
      </c>
      <c r="M484" s="100">
        <f t="shared" si="60"/>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0</v>
      </c>
      <c r="L485" s="100">
        <f t="shared" si="59"/>
        <v>0</v>
      </c>
      <c r="M485" s="100">
        <f t="shared" si="60"/>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0</v>
      </c>
      <c r="L486" s="100">
        <f t="shared" si="59"/>
        <v>0</v>
      </c>
      <c r="M486" s="100">
        <f t="shared" si="60"/>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1"/>
        <v>lt004_protectionflg_act_physcl_rsk</v>
      </c>
      <c r="B490" s="83" t="s">
        <v>28</v>
      </c>
      <c r="C490" s="84" t="s">
        <v>28</v>
      </c>
      <c r="D490" s="80" t="s">
        <v>40</v>
      </c>
      <c r="E490" s="86" t="s">
        <v>356</v>
      </c>
      <c r="F490" s="87" t="s">
        <v>345</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8"/>
        <v>0.51249999999999996</v>
      </c>
      <c r="K490" s="100">
        <f>SUMIFS(Table1[Horas efetivas],Table1[Tabela],Plano_V3!E490,Table1[Campo],Plano_V3!F490)</f>
        <v>0</v>
      </c>
      <c r="L490" s="100">
        <f t="shared" si="59"/>
        <v>0</v>
      </c>
      <c r="M490" s="100">
        <f t="shared" si="60"/>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1"/>
        <v>lt004_protectionflg_chrnc_physcl_rsk</v>
      </c>
      <c r="B491" s="83" t="s">
        <v>28</v>
      </c>
      <c r="C491" s="84" t="s">
        <v>28</v>
      </c>
      <c r="D491" s="80" t="s">
        <v>40</v>
      </c>
      <c r="E491" s="86" t="s">
        <v>356</v>
      </c>
      <c r="F491" s="87" t="s">
        <v>346</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8"/>
        <v>0.51249999999999996</v>
      </c>
      <c r="K491" s="100">
        <f>SUMIFS(Table1[Horas efetivas],Table1[Tabela],Plano_V3!E491,Table1[Campo],Plano_V3!F491)</f>
        <v>0</v>
      </c>
      <c r="L491" s="100">
        <f t="shared" si="59"/>
        <v>0</v>
      </c>
      <c r="M491" s="100">
        <f t="shared" si="60"/>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x14ac:dyDescent="0.45">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0.53749999999999998</v>
      </c>
      <c r="L574" s="100">
        <f>K574/8</f>
        <v>6.7187499999999997E-2</v>
      </c>
      <c r="M574" s="100">
        <f t="shared" si="64"/>
        <v>1.430472388556215E-2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x14ac:dyDescent="0.45">
      <c r="D575" s="13"/>
      <c r="AW575" t="s">
        <v>431</v>
      </c>
    </row>
  </sheetData>
  <autoFilter ref="B13:N574" xr:uid="{00000000-0009-0000-0000-000001000000}"/>
  <conditionalFormatting sqref="O15:O18 O26:O447">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2:EQ362">
    <cfRule type="cellIs" dxfId="30" priority="6" operator="greaterThan">
      <formula>0</formula>
    </cfRule>
  </conditionalFormatting>
  <conditionalFormatting sqref="P447:EQ447">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6. Em implementação (re-especificação)</v>
      </c>
      <c r="H228" s="80">
        <f>VLOOKUP(A228,'Aux - pivots1'!$A:$B,2,0)</f>
        <v>6</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6. Em implementação (re-especificação)</v>
      </c>
      <c r="H229" s="80">
        <f>VLOOKUP(A229,'Aux - pivots1'!$A:$B,2,0)</f>
        <v>6</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6. Em implementação (re-especificação)</v>
      </c>
      <c r="H231" s="80">
        <f>VLOOKUP(A231,'Aux - pivots1'!$A:$B,2,0)</f>
        <v>6</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6. Em implementação (re-especificação)</v>
      </c>
      <c r="H234" s="80">
        <f>VLOOKUP(A234,'Aux - pivots1'!$A:$B,2,0)</f>
        <v>6</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6. Em implementação (re-especificação)</v>
      </c>
      <c r="H235" s="80">
        <f>VLOOKUP(A235,'Aux - pivots1'!$A:$B,2,0)</f>
        <v>6</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6. Em implementação (re-especificação)</v>
      </c>
      <c r="H236" s="80">
        <f>VLOOKUP(A236,'Aux - pivots1'!$A:$B,2,0)</f>
        <v>6</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6. Em implementação (re-especificação)</v>
      </c>
      <c r="H237" s="80">
        <f>VLOOKUP(A237,'Aux - pivots1'!$A:$B,2,0)</f>
        <v>6</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6. Em implementação (re-especificação)</v>
      </c>
      <c r="H238" s="80">
        <f>VLOOKUP(A238,'Aux - pivots1'!$A:$B,2,0)</f>
        <v>6</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6. Em implementação (re-especificação)</v>
      </c>
      <c r="H239" s="80">
        <f>VLOOKUP(A239,'Aux - pivots1'!$A:$B,2,0)</f>
        <v>6</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6. Em implementação (re-especificação)</v>
      </c>
      <c r="H240" s="80">
        <f>VLOOKUP(A240,'Aux - pivots1'!$A:$B,2,0)</f>
        <v>6</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6. Em implementação (re-especificação)</v>
      </c>
      <c r="H241" s="80">
        <f>VLOOKUP(A241,'Aux - pivots1'!$A:$B,2,0)</f>
        <v>6</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6. Em implementação (re-especificação)</v>
      </c>
      <c r="H242" s="80">
        <f>VLOOKUP(A242,'Aux - pivots1'!$A:$B,2,0)</f>
        <v>6</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6. Em implementação (re-especificação)</v>
      </c>
      <c r="H243" s="80">
        <f>VLOOKUP(A243,'Aux - pivots1'!$A:$B,2,0)</f>
        <v>6</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6. Em implementação (re-especificação)</v>
      </c>
      <c r="H244" s="80">
        <f>VLOOKUP(A244,'Aux - pivots1'!$A:$B,2,0)</f>
        <v>6</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6. Em implementação (re-especificação)</v>
      </c>
      <c r="H245" s="80">
        <f>VLOOKUP(A245,'Aux - pivots1'!$A:$B,2,0)</f>
        <v>6</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6. Em implementação (re-especificação)</v>
      </c>
      <c r="H246" s="80">
        <f>VLOOKUP(A246,'Aux - pivots1'!$A:$B,2,0)</f>
        <v>6</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6. Em implementação (re-especificação)</v>
      </c>
      <c r="H247" s="80">
        <f>VLOOKUP(A247,'Aux - pivots1'!$A:$B,2,0)</f>
        <v>6</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6. Em implementação (re-especificação)</v>
      </c>
      <c r="H248" s="80">
        <f>VLOOKUP(A248,'Aux - pivots1'!$A:$B,2,0)</f>
        <v>6</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6. Em implementação (re-especificação)</v>
      </c>
      <c r="H249" s="80">
        <f>VLOOKUP(A249,'Aux - pivots1'!$A:$B,2,0)</f>
        <v>6</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6. Em implementação (re-especificação)</v>
      </c>
      <c r="H250" s="80">
        <f>VLOOKUP(A250,'Aux - pivots1'!$A:$B,2,0)</f>
        <v>6</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6. Em implementação (re-especificação)</v>
      </c>
      <c r="H251" s="80">
        <f>VLOOKUP(A251,'Aux - pivots1'!$A:$B,2,0)</f>
        <v>6</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6. Em implementação (re-especificação)</v>
      </c>
      <c r="H252" s="80">
        <f>VLOOKUP(A252,'Aux - pivots1'!$A:$B,2,0)</f>
        <v>6</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6. Em implementação (re-especificação)</v>
      </c>
      <c r="H253" s="80">
        <f>VLOOKUP(A253,'Aux - pivots1'!$A:$B,2,0)</f>
        <v>6</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6. Em implementação (re-especificação)</v>
      </c>
      <c r="H254" s="80">
        <f>VLOOKUP(A254,'Aux - pivots1'!$A:$B,2,0)</f>
        <v>6</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6. Em implementação (re-especificação)</v>
      </c>
      <c r="H255" s="80">
        <f>VLOOKUP(A255,'Aux - pivots1'!$A:$B,2,0)</f>
        <v>6</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6. Em implementação (re-especificação)</v>
      </c>
      <c r="H256" s="80">
        <f>VLOOKUP(A256,'Aux - pivots1'!$A:$B,2,0)</f>
        <v>6</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6. Em implementação (re-especificação)</v>
      </c>
      <c r="H257" s="80">
        <f>VLOOKUP(A257,'Aux - pivots1'!$A:$B,2,0)</f>
        <v>6</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6. Em implementação (re-especificação)</v>
      </c>
      <c r="H258" s="80">
        <f>VLOOKUP(A258,'Aux - pivots1'!$A:$B,2,0)</f>
        <v>6</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6. Em implementação (re-especificação)</v>
      </c>
      <c r="H266" s="80">
        <f>VLOOKUP(A266,'Aux - pivots1'!$A:$B,2,0)</f>
        <v>6</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6. Em implementação (re-especificação)</v>
      </c>
      <c r="H267" s="80">
        <f>VLOOKUP(A267,'Aux - pivots1'!$A:$B,2,0)</f>
        <v>6</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6. Em implementação (re-especificação)</v>
      </c>
      <c r="H268" s="80">
        <f>VLOOKUP(A268,'Aux - pivots1'!$A:$B,2,0)</f>
        <v>6</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6. Em implementação (re-especificação)</v>
      </c>
      <c r="H269" s="80">
        <f>VLOOKUP(A269,'Aux - pivots1'!$A:$B,2,0)</f>
        <v>6</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6. Em implementação (re-especificação)</v>
      </c>
      <c r="H270" s="80">
        <f>VLOOKUP(A270,'Aux - pivots1'!$A:$B,2,0)</f>
        <v>6</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6. Em implementação (re-especificação)</v>
      </c>
      <c r="H271" s="80">
        <f>VLOOKUP(A271,'Aux - pivots1'!$A:$B,2,0)</f>
        <v>6</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6. Em implementação (re-especificação)</v>
      </c>
      <c r="H272" s="80">
        <f>VLOOKUP(A272,'Aux - pivots1'!$A:$B,2,0)</f>
        <v>6</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6. Em implementação (re-especificação)</v>
      </c>
      <c r="H273" s="80">
        <f>VLOOKUP(A273,'Aux - pivots1'!$A:$B,2,0)</f>
        <v>6</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6. Em implementação (re-especificação)</v>
      </c>
      <c r="H274" s="80">
        <f>VLOOKUP(A274,'Aux - pivots1'!$A:$B,2,0)</f>
        <v>6</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6. Em implementação (re-especificação)</v>
      </c>
      <c r="H275" s="80">
        <f>VLOOKUP(A275,'Aux - pivots1'!$A:$B,2,0)</f>
        <v>6</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6. Em implementação (re-especificação)</v>
      </c>
      <c r="H276" s="80">
        <f>VLOOKUP(A276,'Aux - pivots1'!$A:$B,2,0)</f>
        <v>6</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6. Em implementação (re-especificação)</v>
      </c>
      <c r="H277" s="80">
        <f>VLOOKUP(A277,'Aux - pivots1'!$A:$B,2,0)</f>
        <v>6</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6. Em implementação (re-especificação)</v>
      </c>
      <c r="H278" s="80">
        <f>VLOOKUP(A278,'Aux - pivots1'!$A:$B,2,0)</f>
        <v>6</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6. Em implementação (re-especificação)</v>
      </c>
      <c r="H279" s="80">
        <f>VLOOKUP(A279,'Aux - pivots1'!$A:$B,2,0)</f>
        <v>6</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6. Em implementação (re-especificação)</v>
      </c>
      <c r="H280" s="80">
        <f>VLOOKUP(A280,'Aux - pivots1'!$A:$B,2,0)</f>
        <v>6</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6. Em implementação (re-especificação)</v>
      </c>
      <c r="H281" s="80">
        <f>VLOOKUP(A281,'Aux - pivots1'!$A:$B,2,0)</f>
        <v>6</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6. Em implementação (re-especificação)</v>
      </c>
      <c r="H282" s="80">
        <f>VLOOKUP(A282,'Aux - pivots1'!$A:$B,2,0)</f>
        <v>6</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6. Em implementação (re-especificação)</v>
      </c>
      <c r="H283" s="80">
        <f>VLOOKUP(A283,'Aux - pivots1'!$A:$B,2,0)</f>
        <v>6</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6. Em implementação (re-especificação)</v>
      </c>
      <c r="H284" s="80">
        <f>VLOOKUP(A284,'Aux - pivots1'!$A:$B,2,0)</f>
        <v>6</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6. Em implementação (re-especificação)</v>
      </c>
      <c r="H285" s="80">
        <f>VLOOKUP(A285,'Aux - pivots1'!$A:$B,2,0)</f>
        <v>6</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6. Em implementação (re-especificação)</v>
      </c>
      <c r="H286" s="80">
        <f>VLOOKUP(A286,'Aux - pivots1'!$A:$B,2,0)</f>
        <v>6</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6. Em implementação (re-especificação)</v>
      </c>
      <c r="H287" s="80">
        <f>VLOOKUP(A287,'Aux - pivots1'!$A:$B,2,0)</f>
        <v>6</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6. Em implementação (re-especificação)</v>
      </c>
      <c r="H288" s="80">
        <f>VLOOKUP(A288,'Aux - pivots1'!$A:$B,2,0)</f>
        <v>6</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6. Em implementação (re-especificação)</v>
      </c>
      <c r="H289" s="80">
        <f>VLOOKUP(A289,'Aux - pivots1'!$A:$B,2,0)</f>
        <v>6</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6. Em implementação (re-especificação)</v>
      </c>
      <c r="H290" s="80">
        <f>VLOOKUP(A290,'Aux - pivots1'!$A:$B,2,0)</f>
        <v>6</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6. Em implementação (re-especificação)</v>
      </c>
      <c r="H291" s="80">
        <f>VLOOKUP(A291,'Aux - pivots1'!$A:$B,2,0)</f>
        <v>6</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6. Em implementação (re-especificação)</v>
      </c>
      <c r="H292" s="80">
        <f>VLOOKUP(A292,'Aux - pivots1'!$A:$B,2,0)</f>
        <v>6</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6. Em implementação (re-especificação)</v>
      </c>
      <c r="H293" s="80">
        <f>VLOOKUP(A293,'Aux - pivots1'!$A:$B,2,0)</f>
        <v>6</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6. Em implementação (re-especificação)</v>
      </c>
      <c r="H294" s="80">
        <f>VLOOKUP(A294,'Aux - pivots1'!$A:$B,2,0)</f>
        <v>6</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6. Em implementação (re-especificação)</v>
      </c>
      <c r="H295" s="80">
        <f>VLOOKUP(A295,'Aux - pivots1'!$A:$B,2,0)</f>
        <v>6</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6. Em implementação (re-especificação)</v>
      </c>
      <c r="H296" s="80">
        <f>VLOOKUP(A296,'Aux - pivots1'!$A:$B,2,0)</f>
        <v>6</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6. Em implementação (re-especificação)</v>
      </c>
      <c r="H297" s="80">
        <f>VLOOKUP(A297,'Aux - pivots1'!$A:$B,2,0)</f>
        <v>6</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6. Em implementação (re-especificação)</v>
      </c>
      <c r="H298" s="80">
        <f>VLOOKUP(A298,'Aux - pivots1'!$A:$B,2,0)</f>
        <v>6</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6. Em implementação (re-especificação)</v>
      </c>
      <c r="H299" s="80">
        <f>VLOOKUP(A299,'Aux - pivots1'!$A:$B,2,0)</f>
        <v>6</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6. Em implementação (re-especificação)</v>
      </c>
      <c r="H300" s="80">
        <f>VLOOKUP(A300,'Aux - pivots1'!$A:$B,2,0)</f>
        <v>6</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6. Em implementação (re-especificação)</v>
      </c>
      <c r="H301" s="80">
        <f>VLOOKUP(A301,'Aux - pivots1'!$A:$B,2,0)</f>
        <v>6</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6. Em implementação (re-especificação)</v>
      </c>
      <c r="H302" s="80">
        <f>VLOOKUP(A302,'Aux - pivots1'!$A:$B,2,0)</f>
        <v>6</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6. Em implementação (re-especificação)</v>
      </c>
      <c r="H303" s="80">
        <f>VLOOKUP(A303,'Aux - pivots1'!$A:$B,2,0)</f>
        <v>6</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6. Em implementação (re-especificação)</v>
      </c>
      <c r="H304" s="80">
        <f>VLOOKUP(A304,'Aux - pivots1'!$A:$B,2,0)</f>
        <v>6</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6. Em implementação (re-especificação)</v>
      </c>
      <c r="H305" s="80">
        <f>VLOOKUP(A305,'Aux - pivots1'!$A:$B,2,0)</f>
        <v>6</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6. Em implementação (re-especificação)</v>
      </c>
      <c r="H329" s="80">
        <f>VLOOKUP(A329,'Aux - pivots1'!$A:$B,2,0)</f>
        <v>6</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6. Em implementação (re-especificação)</v>
      </c>
      <c r="H330" s="80">
        <f>VLOOKUP(A330,'Aux - pivots1'!$A:$B,2,0)</f>
        <v>6</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6. Em implementação (re-especificação)</v>
      </c>
      <c r="H331" s="80">
        <f>VLOOKUP(A331,'Aux - pivots1'!$A:$B,2,0)</f>
        <v>6</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6. Em implementação (re-especificação)</v>
      </c>
      <c r="H332" s="80">
        <f>VLOOKUP(A332,'Aux - pivots1'!$A:$B,2,0)</f>
        <v>6</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6. Em implementação (re-especificação)</v>
      </c>
      <c r="H333" s="80">
        <f>VLOOKUP(A333,'Aux - pivots1'!$A:$B,2,0)</f>
        <v>6</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6. Em implementação (re-especificação)</v>
      </c>
      <c r="H334" s="80">
        <f>VLOOKUP(A334,'Aux - pivots1'!$A:$B,2,0)</f>
        <v>6</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6. Em implementação (re-especificação)</v>
      </c>
      <c r="H335" s="80">
        <f>VLOOKUP(A335,'Aux - pivots1'!$A:$B,2,0)</f>
        <v>6</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6. Em implementação (re-especificação)</v>
      </c>
      <c r="H336" s="80">
        <f>VLOOKUP(A336,'Aux - pivots1'!$A:$B,2,0)</f>
        <v>6</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6. Em implementação (re-especificação)</v>
      </c>
      <c r="H337" s="80">
        <f>VLOOKUP(A337,'Aux - pivots1'!$A:$B,2,0)</f>
        <v>6</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6. Em implementação (re-especificação)</v>
      </c>
      <c r="H338" s="80">
        <f>VLOOKUP(A338,'Aux - pivots1'!$A:$B,2,0)</f>
        <v>6</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6. Em implementação (re-especificação)</v>
      </c>
      <c r="H339" s="80">
        <f>VLOOKUP(A339,'Aux - pivots1'!$A:$B,2,0)</f>
        <v>6</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6. Em implementação (re-especificação)</v>
      </c>
      <c r="H340" s="80">
        <f>VLOOKUP(A340,'Aux - pivots1'!$A:$B,2,0)</f>
        <v>6</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6. Em implementação (re-especificação)</v>
      </c>
      <c r="H341" s="80">
        <f>VLOOKUP(A341,'Aux - pivots1'!$A:$B,2,0)</f>
        <v>6</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6. Em implementação (re-especificação)</v>
      </c>
      <c r="H342" s="80">
        <f>VLOOKUP(A342,'Aux - pivots1'!$A:$B,2,0)</f>
        <v>6</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6. Em implementação (re-especificação)</v>
      </c>
      <c r="H343" s="80">
        <f>VLOOKUP(A343,'Aux - pivots1'!$A:$B,2,0)</f>
        <v>6</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6. Em implementação (re-especificação)</v>
      </c>
      <c r="H344" s="80">
        <f>VLOOKUP(A344,'Aux - pivots1'!$A:$B,2,0)</f>
        <v>6</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6. Em implementação (re-especificação)</v>
      </c>
      <c r="H345" s="80">
        <f>VLOOKUP(A345,'Aux - pivots1'!$A:$B,2,0)</f>
        <v>6</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6. Em implementação (re-especificação)</v>
      </c>
      <c r="H346" s="80">
        <f>VLOOKUP(A346,'Aux - pivots1'!$A:$B,2,0)</f>
        <v>6</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6. Em implementação (re-especificação)</v>
      </c>
      <c r="H347" s="80">
        <f>VLOOKUP(A347,'Aux - pivots1'!$A:$B,2,0)</f>
        <v>6</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6. Em implementação (re-especificação)</v>
      </c>
      <c r="H348" s="80">
        <f>VLOOKUP(A348,'Aux - pivots1'!$A:$B,2,0)</f>
        <v>6</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6. Em implementação (re-especificação)</v>
      </c>
      <c r="H349" s="80">
        <f>VLOOKUP(A349,'Aux - pivots1'!$A:$B,2,0)</f>
        <v>6</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6. Em implementação (re-especificação)</v>
      </c>
      <c r="H350" s="80">
        <f>VLOOKUP(A350,'Aux - pivots1'!$A:$B,2,0)</f>
        <v>6</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6. Em implementação (re-especificação)</v>
      </c>
      <c r="H351" s="80">
        <f>VLOOKUP(A351,'Aux - pivots1'!$A:$B,2,0)</f>
        <v>6</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6. Em implementação (re-especificação)</v>
      </c>
      <c r="H352" s="80">
        <f>VLOOKUP(A352,'Aux - pivots1'!$A:$B,2,0)</f>
        <v>6</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6. Em implementação (re-especificação)</v>
      </c>
      <c r="H353" s="80">
        <f>VLOOKUP(A353,'Aux - pivots1'!$A:$B,2,0)</f>
        <v>6</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6. Em implementação (re-especificação)</v>
      </c>
      <c r="H354" s="80">
        <f>VLOOKUP(A354,'Aux - pivots1'!$A:$B,2,0)</f>
        <v>6</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6. Em implementação (re-especificação)</v>
      </c>
      <c r="H355" s="80">
        <f>VLOOKUP(A355,'Aux - pivots1'!$A:$B,2,0)</f>
        <v>6</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6. Em implementação (re-especificação)</v>
      </c>
      <c r="H356" s="80">
        <f>VLOOKUP(A356,'Aux - pivots1'!$A:$B,2,0)</f>
        <v>6</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6. Em implementação (re-especificação)</v>
      </c>
      <c r="H357" s="80">
        <f>VLOOKUP(A357,'Aux - pivots1'!$A:$B,2,0)</f>
        <v>6</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6. Em implementação (re-especificação)</v>
      </c>
      <c r="H358" s="80">
        <f>VLOOKUP(A358,'Aux - pivots1'!$A:$B,2,0)</f>
        <v>6</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6. Em implementação (re-especificação)</v>
      </c>
      <c r="H359" s="80">
        <f>VLOOKUP(A359,'Aux - pivots1'!$A:$B,2,0)</f>
        <v>6</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6. Em implementação (re-especificação)</v>
      </c>
      <c r="H360" s="80">
        <f>VLOOKUP(A360,'Aux - pivots1'!$A:$B,2,0)</f>
        <v>6</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4"/>
  <sheetViews>
    <sheetView showGridLines="0" topLeftCell="A53" zoomScale="85" zoomScaleNormal="85" workbookViewId="0">
      <selection activeCell="T25" sqref="T25"/>
    </sheetView>
  </sheetViews>
  <sheetFormatPr defaultColWidth="0" defaultRowHeight="17.399999999999999" zeroHeight="1" x14ac:dyDescent="0.45"/>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x14ac:dyDescent="0.55000000000000004">
      <c r="A6" s="145"/>
      <c r="B6" s="155" t="s">
        <v>1852</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x14ac:dyDescent="0.45">
      <c r="A8" s="145"/>
      <c r="B8" s="204" t="s">
        <v>1858</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x14ac:dyDescent="0.45">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x14ac:dyDescent="0.45">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x14ac:dyDescent="0.45">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x14ac:dyDescent="0.45">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x14ac:dyDescent="0.45">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x14ac:dyDescent="0.45">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x14ac:dyDescent="0.45">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x14ac:dyDescent="0.45">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x14ac:dyDescent="0.45">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x14ac:dyDescent="0.45">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x14ac:dyDescent="0.45">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x14ac:dyDescent="0.45">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x14ac:dyDescent="0.45">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x14ac:dyDescent="0.55000000000000004">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x14ac:dyDescent="0.45">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x14ac:dyDescent="0.45">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x14ac:dyDescent="0.45">
      <c r="A25" s="145"/>
      <c r="B25" s="150"/>
      <c r="C25" s="191" t="s">
        <v>472</v>
      </c>
      <c r="G25" s="191" t="s">
        <v>473</v>
      </c>
      <c r="P25" s="158" t="s">
        <v>1845</v>
      </c>
      <c r="Q25" s="159"/>
      <c r="R25" s="158"/>
      <c r="S25" s="159"/>
      <c r="T25" s="160">
        <v>45505</v>
      </c>
      <c r="U25" s="160">
        <f>T25+7</f>
        <v>45512</v>
      </c>
      <c r="V25" s="161" t="s">
        <v>474</v>
      </c>
      <c r="X25" s="192" t="s">
        <v>475</v>
      </c>
      <c r="AG25" s="151"/>
      <c r="AH25" s="145"/>
    </row>
    <row r="26" spans="1:34" ht="17.55" customHeight="1" x14ac:dyDescent="0.45">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8</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2</v>
      </c>
      <c r="X26" s="232" t="s">
        <v>1862</v>
      </c>
      <c r="Y26" s="233"/>
      <c r="Z26" s="233"/>
      <c r="AA26" s="233"/>
      <c r="AB26" s="233"/>
      <c r="AC26" s="233"/>
      <c r="AD26" s="233"/>
      <c r="AE26" s="233"/>
      <c r="AF26" s="234"/>
      <c r="AG26" s="201"/>
      <c r="AH26" s="145"/>
    </row>
    <row r="27" spans="1:34" x14ac:dyDescent="0.45">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53</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16</v>
      </c>
      <c r="X27" s="235"/>
      <c r="Y27" s="236"/>
      <c r="Z27" s="236"/>
      <c r="AA27" s="236"/>
      <c r="AB27" s="236"/>
      <c r="AC27" s="236"/>
      <c r="AD27" s="236"/>
      <c r="AE27" s="236"/>
      <c r="AF27" s="237"/>
      <c r="AG27" s="201"/>
      <c r="AH27" s="145"/>
    </row>
    <row r="28" spans="1:34" x14ac:dyDescent="0.45">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82</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-75</v>
      </c>
      <c r="X28" s="235"/>
      <c r="Y28" s="236"/>
      <c r="Z28" s="236"/>
      <c r="AA28" s="236"/>
      <c r="AB28" s="236"/>
      <c r="AC28" s="236"/>
      <c r="AD28" s="236"/>
      <c r="AE28" s="236"/>
      <c r="AF28" s="237"/>
      <c r="AG28" s="201"/>
      <c r="AH28" s="145"/>
    </row>
    <row r="29" spans="1:34" x14ac:dyDescent="0.45">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1"/>
      <c r="AH29" s="145"/>
    </row>
    <row r="30" spans="1:34" x14ac:dyDescent="0.45">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12</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56</v>
      </c>
      <c r="X30" s="235"/>
      <c r="Y30" s="236"/>
      <c r="Z30" s="236"/>
      <c r="AA30" s="236"/>
      <c r="AB30" s="236"/>
      <c r="AC30" s="236"/>
      <c r="AD30" s="236"/>
      <c r="AE30" s="236"/>
      <c r="AF30" s="237"/>
      <c r="AG30" s="201"/>
      <c r="AH30" s="145"/>
    </row>
    <row r="31" spans="1:34" x14ac:dyDescent="0.45">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5"/>
      <c r="Y31" s="236"/>
      <c r="Z31" s="236"/>
      <c r="AA31" s="236"/>
      <c r="AB31" s="236"/>
      <c r="AC31" s="236"/>
      <c r="AD31" s="236"/>
      <c r="AE31" s="236"/>
      <c r="AF31" s="237"/>
      <c r="AG31" s="201"/>
      <c r="AH31" s="145"/>
    </row>
    <row r="32" spans="1:34" x14ac:dyDescent="0.45">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1</v>
      </c>
      <c r="X32" s="235"/>
      <c r="Y32" s="236"/>
      <c r="Z32" s="236"/>
      <c r="AA32" s="236"/>
      <c r="AB32" s="236"/>
      <c r="AC32" s="236"/>
      <c r="AD32" s="236"/>
      <c r="AE32" s="236"/>
      <c r="AF32" s="237"/>
      <c r="AG32" s="201"/>
      <c r="AH32" s="145"/>
    </row>
    <row r="33" spans="1:34" x14ac:dyDescent="0.45">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1"/>
      <c r="AH33" s="145"/>
    </row>
    <row r="34" spans="1:34" x14ac:dyDescent="0.45">
      <c r="A34" s="145"/>
      <c r="B34" s="150"/>
      <c r="T34" s="156">
        <f>SUM(T26:T33)</f>
        <v>161</v>
      </c>
      <c r="U34" s="156">
        <f>SUM(U26:U33)</f>
        <v>161</v>
      </c>
      <c r="X34" s="235"/>
      <c r="Y34" s="236"/>
      <c r="Z34" s="236"/>
      <c r="AA34" s="236"/>
      <c r="AB34" s="236"/>
      <c r="AC34" s="236"/>
      <c r="AD34" s="236"/>
      <c r="AE34" s="236"/>
      <c r="AF34" s="237"/>
      <c r="AG34" s="201"/>
      <c r="AH34" s="145"/>
    </row>
    <row r="35" spans="1:34" x14ac:dyDescent="0.45">
      <c r="A35" s="145"/>
      <c r="B35" s="150"/>
      <c r="P35" s="158" t="s">
        <v>1846</v>
      </c>
      <c r="Q35" s="159"/>
      <c r="R35" s="159"/>
      <c r="S35" s="159"/>
      <c r="T35" s="159"/>
      <c r="U35" s="159"/>
      <c r="V35" s="159"/>
      <c r="X35" s="235"/>
      <c r="Y35" s="236"/>
      <c r="Z35" s="236"/>
      <c r="AA35" s="236"/>
      <c r="AB35" s="236"/>
      <c r="AC35" s="236"/>
      <c r="AD35" s="236"/>
      <c r="AE35" s="236"/>
      <c r="AF35" s="237"/>
      <c r="AG35" s="201"/>
      <c r="AH35" s="145"/>
    </row>
    <row r="36" spans="1:34" x14ac:dyDescent="0.45">
      <c r="A36" s="145"/>
      <c r="B36" s="150"/>
      <c r="O36" s="196" t="s">
        <v>483</v>
      </c>
      <c r="P36" s="27" t="s">
        <v>484</v>
      </c>
      <c r="T36" s="198" t="s">
        <v>485</v>
      </c>
      <c r="X36" s="235"/>
      <c r="Y36" s="236"/>
      <c r="Z36" s="236"/>
      <c r="AA36" s="236"/>
      <c r="AB36" s="236"/>
      <c r="AC36" s="236"/>
      <c r="AD36" s="236"/>
      <c r="AE36" s="236"/>
      <c r="AF36" s="237"/>
      <c r="AG36" s="201"/>
      <c r="AH36" s="145"/>
    </row>
    <row r="37" spans="1:34" x14ac:dyDescent="0.45">
      <c r="A37" s="145"/>
      <c r="B37" s="150"/>
      <c r="O37" s="196" t="s">
        <v>483</v>
      </c>
      <c r="P37" s="27" t="s">
        <v>486</v>
      </c>
      <c r="T37" s="198" t="s">
        <v>485</v>
      </c>
      <c r="X37" s="235"/>
      <c r="Y37" s="236"/>
      <c r="Z37" s="236"/>
      <c r="AA37" s="236"/>
      <c r="AB37" s="236"/>
      <c r="AC37" s="236"/>
      <c r="AD37" s="236"/>
      <c r="AE37" s="236"/>
      <c r="AF37" s="237"/>
      <c r="AG37" s="201"/>
      <c r="AH37" s="145"/>
    </row>
    <row r="38" spans="1:34" x14ac:dyDescent="0.45">
      <c r="A38" s="145"/>
      <c r="B38" s="150"/>
      <c r="O38" s="196" t="s">
        <v>483</v>
      </c>
      <c r="P38" s="27" t="s">
        <v>487</v>
      </c>
      <c r="T38" s="202" t="s">
        <v>488</v>
      </c>
      <c r="X38" s="235"/>
      <c r="Y38" s="236"/>
      <c r="Z38" s="236"/>
      <c r="AA38" s="236"/>
      <c r="AB38" s="236"/>
      <c r="AC38" s="236"/>
      <c r="AD38" s="236"/>
      <c r="AE38" s="236"/>
      <c r="AF38" s="237"/>
      <c r="AG38" s="201"/>
      <c r="AH38" s="145"/>
    </row>
    <row r="39" spans="1:34" x14ac:dyDescent="0.45">
      <c r="A39" s="145"/>
      <c r="B39" s="150"/>
      <c r="O39" s="196"/>
      <c r="T39" s="198"/>
      <c r="X39" s="235"/>
      <c r="Y39" s="236"/>
      <c r="Z39" s="236"/>
      <c r="AA39" s="236"/>
      <c r="AB39" s="236"/>
      <c r="AC39" s="236"/>
      <c r="AD39" s="236"/>
      <c r="AE39" s="236"/>
      <c r="AF39" s="237"/>
      <c r="AG39" s="201"/>
      <c r="AH39" s="145"/>
    </row>
    <row r="40" spans="1:34" x14ac:dyDescent="0.45">
      <c r="A40" s="145"/>
      <c r="B40" s="150"/>
      <c r="O40" s="196"/>
      <c r="T40" s="198"/>
      <c r="X40" s="235"/>
      <c r="Y40" s="236"/>
      <c r="Z40" s="236"/>
      <c r="AA40" s="236"/>
      <c r="AB40" s="236"/>
      <c r="AC40" s="236"/>
      <c r="AD40" s="236"/>
      <c r="AE40" s="236"/>
      <c r="AF40" s="237"/>
      <c r="AG40" s="201"/>
      <c r="AH40" s="145"/>
    </row>
    <row r="41" spans="1:34" x14ac:dyDescent="0.45">
      <c r="A41" s="145"/>
      <c r="B41" s="150"/>
      <c r="O41" s="196"/>
      <c r="T41" s="198"/>
      <c r="X41" s="235"/>
      <c r="Y41" s="236"/>
      <c r="Z41" s="236"/>
      <c r="AA41" s="236"/>
      <c r="AB41" s="236"/>
      <c r="AC41" s="236"/>
      <c r="AD41" s="236"/>
      <c r="AE41" s="236"/>
      <c r="AF41" s="237"/>
      <c r="AG41" s="201"/>
      <c r="AH41" s="145"/>
    </row>
    <row r="42" spans="1:34" x14ac:dyDescent="0.45">
      <c r="A42" s="145"/>
      <c r="B42" s="150"/>
      <c r="O42" s="196"/>
      <c r="T42" s="198"/>
      <c r="X42" s="235"/>
      <c r="Y42" s="236"/>
      <c r="Z42" s="236"/>
      <c r="AA42" s="236"/>
      <c r="AB42" s="236"/>
      <c r="AC42" s="236"/>
      <c r="AD42" s="236"/>
      <c r="AE42" s="236"/>
      <c r="AF42" s="237"/>
      <c r="AG42" s="201"/>
      <c r="AH42" s="145"/>
    </row>
    <row r="43" spans="1:34" x14ac:dyDescent="0.45">
      <c r="A43" s="145"/>
      <c r="B43" s="150"/>
      <c r="O43" s="196"/>
      <c r="T43" s="198"/>
      <c r="X43" s="235"/>
      <c r="Y43" s="236"/>
      <c r="Z43" s="236"/>
      <c r="AA43" s="236"/>
      <c r="AB43" s="236"/>
      <c r="AC43" s="236"/>
      <c r="AD43" s="236"/>
      <c r="AE43" s="236"/>
      <c r="AF43" s="237"/>
      <c r="AG43" s="201"/>
      <c r="AH43" s="145"/>
    </row>
    <row r="44" spans="1:34" ht="18" customHeight="1" x14ac:dyDescent="0.45">
      <c r="A44" s="145"/>
      <c r="B44" s="150"/>
      <c r="O44" s="196"/>
      <c r="T44" s="198"/>
      <c r="X44" s="235"/>
      <c r="Y44" s="236"/>
      <c r="Z44" s="236"/>
      <c r="AA44" s="236"/>
      <c r="AB44" s="236"/>
      <c r="AC44" s="236"/>
      <c r="AD44" s="236"/>
      <c r="AE44" s="236"/>
      <c r="AF44" s="237"/>
      <c r="AG44" s="201"/>
      <c r="AH44" s="145"/>
    </row>
    <row r="45" spans="1:34" x14ac:dyDescent="0.45">
      <c r="A45" s="145"/>
      <c r="B45" s="150"/>
      <c r="O45" s="196"/>
      <c r="T45" s="202"/>
      <c r="X45" s="238"/>
      <c r="Y45" s="239"/>
      <c r="Z45" s="239"/>
      <c r="AA45" s="239"/>
      <c r="AB45" s="239"/>
      <c r="AC45" s="239"/>
      <c r="AD45" s="239"/>
      <c r="AE45" s="239"/>
      <c r="AF45" s="240"/>
      <c r="AG45" s="201"/>
      <c r="AH45" s="145"/>
    </row>
    <row r="46" spans="1:34" x14ac:dyDescent="0.45">
      <c r="A46" s="145"/>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4"/>
      <c r="AH46" s="145"/>
    </row>
    <row r="47" spans="1:34" x14ac:dyDescent="0.45">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22.2" x14ac:dyDescent="0.55000000000000004">
      <c r="A48" s="145"/>
      <c r="B48" s="155" t="s">
        <v>489</v>
      </c>
      <c r="C48" s="145"/>
      <c r="D48" s="145"/>
      <c r="E48" s="145"/>
      <c r="F48" s="145"/>
      <c r="G48" s="157" t="s">
        <v>178</v>
      </c>
      <c r="H48" s="157" t="s">
        <v>301</v>
      </c>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4.95" customHeight="1" x14ac:dyDescent="0.45">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x14ac:dyDescent="0.45">
      <c r="A50" s="145"/>
      <c r="B50" s="147"/>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9"/>
      <c r="AH50" s="145"/>
    </row>
    <row r="51" spans="1:34" x14ac:dyDescent="0.45">
      <c r="A51" s="145"/>
      <c r="B51" s="150"/>
      <c r="C51" s="191" t="s">
        <v>472</v>
      </c>
      <c r="G51" s="191" t="s">
        <v>473</v>
      </c>
      <c r="P51" s="158" t="s">
        <v>1845</v>
      </c>
      <c r="Q51" s="159"/>
      <c r="R51" s="158"/>
      <c r="S51" s="159"/>
      <c r="T51" s="160">
        <f>T25</f>
        <v>45505</v>
      </c>
      <c r="U51" s="160">
        <f>U25</f>
        <v>45512</v>
      </c>
      <c r="V51" s="161" t="s">
        <v>474</v>
      </c>
      <c r="X51" s="192" t="s">
        <v>475</v>
      </c>
      <c r="AG51" s="151"/>
      <c r="AH51" s="145"/>
    </row>
    <row r="52" spans="1:34" ht="17.399999999999999" customHeight="1" x14ac:dyDescent="0.45">
      <c r="A52" s="145"/>
      <c r="B52" s="150"/>
      <c r="P52" s="27" t="s">
        <v>476</v>
      </c>
      <c r="T52" s="27">
        <f>COUNTIFS('2. Status Detalhe Campos'!$H$7:$H$606,'1. Status Resumo'!$P52,'2. Status Detalhe Campos'!$C$7:$C$606,'1. Status Resumo'!$G$48,'2. Status Detalhe Campos'!$D$7:$D$606,"2. Campo")+COUNTIFS('2. Status Detalhe Campos'!$H$7:$H$606,'1. Status Resumo'!$P52,'2. Status Detalhe Campos'!$C$7:$C$606,'1. Status Resumo'!$H$48,'2. Status Detalhe Campos'!$D$7:$D$606,"2. Campo")</f>
        <v>10</v>
      </c>
      <c r="U52" s="27">
        <f>COUNTIFS('2. Status Detalhe Campos'!$G$7:$G$606,'1. Status Resumo'!$P52,'2. Status Detalhe Campos'!$C$7:$C$606,'1. Status Resumo'!$G$48,'2. Status Detalhe Campos'!$D$7:$D$606,"2. Campo")+COUNTIFS('2. Status Detalhe Campos'!$G$7:$G$606,'1. Status Resumo'!$P52,'2. Status Detalhe Campos'!$C$7:$C$606,'1. Status Resumo'!$H$48,'2. Status Detalhe Campos'!$D$7:$D$606,"2. Campo")</f>
        <v>10</v>
      </c>
      <c r="V52" s="27">
        <f>U52-T52</f>
        <v>0</v>
      </c>
      <c r="W52" s="193"/>
      <c r="X52" s="241" t="s">
        <v>1857</v>
      </c>
      <c r="Y52" s="242"/>
      <c r="Z52" s="242"/>
      <c r="AA52" s="242"/>
      <c r="AB52" s="242"/>
      <c r="AC52" s="242"/>
      <c r="AD52" s="242"/>
      <c r="AE52" s="242"/>
      <c r="AF52" s="243"/>
      <c r="AG52" s="194" t="s">
        <v>1853</v>
      </c>
      <c r="AH52" s="145"/>
    </row>
    <row r="53" spans="1:34" x14ac:dyDescent="0.45">
      <c r="A53" s="145"/>
      <c r="B53" s="150"/>
      <c r="P53" s="27" t="s">
        <v>477</v>
      </c>
      <c r="T53" s="27">
        <f>COUNTIFS('2. Status Detalhe Campos'!$H$7:$H$606,'1. Status Resumo'!$P53,'2. Status Detalhe Campos'!$C$7:$C$606,'1. Status Resumo'!$G$48,'2. Status Detalhe Campos'!$D$7:$D$606,"2. Campo")+COUNTIFS('2. Status Detalhe Campos'!$H$7:$H$606,'1. Status Resumo'!$P53,'2. Status Detalhe Campos'!$C$7:$C$606,'1. Status Resumo'!$H$48,'2. Status Detalhe Campos'!$D$7:$D$606,"2. Campo")</f>
        <v>65</v>
      </c>
      <c r="U53" s="27">
        <f>COUNTIFS('2. Status Detalhe Campos'!$G$7:$G$606,'1. Status Resumo'!$P53,'2. Status Detalhe Campos'!$C$7:$C$606,'1. Status Resumo'!$G$48,'2. Status Detalhe Campos'!$D$7:$D$606,"2. Campo")+COUNTIFS('2. Status Detalhe Campos'!$G$7:$G$606,'1. Status Resumo'!$P53,'2. Status Detalhe Campos'!$C$7:$C$606,'1. Status Resumo'!$H$48,'2. Status Detalhe Campos'!$D$7:$D$606,"2. Campo")</f>
        <v>64</v>
      </c>
      <c r="V53" s="27">
        <f t="shared" ref="V53:V59" si="1">U53-T53</f>
        <v>-1</v>
      </c>
      <c r="W53" s="193"/>
      <c r="X53" s="244"/>
      <c r="Y53" s="245"/>
      <c r="Z53" s="245"/>
      <c r="AA53" s="245"/>
      <c r="AB53" s="245"/>
      <c r="AC53" s="245"/>
      <c r="AD53" s="245"/>
      <c r="AE53" s="245"/>
      <c r="AF53" s="246"/>
      <c r="AG53" s="194"/>
      <c r="AH53" s="145"/>
    </row>
    <row r="54" spans="1:34" x14ac:dyDescent="0.45">
      <c r="A54" s="145"/>
      <c r="B54" s="150"/>
      <c r="P54" s="27" t="s">
        <v>177</v>
      </c>
      <c r="T54" s="27">
        <f>COUNTIFS('2. Status Detalhe Campos'!$H$7:$H$606,'1. Status Resumo'!$P54,'2. Status Detalhe Campos'!$C$7:$C$606,'1. Status Resumo'!$G$48,'2. Status Detalhe Campos'!$D$7:$D$606,"2. Campo")+COUNTIFS('2. Status Detalhe Campos'!$H$7:$H$606,'1. Status Resumo'!$P54,'2. Status Detalhe Campos'!$C$7:$C$606,'1. Status Resumo'!$H$48,'2. Status Detalhe Campos'!$D$7:$D$606,"2. Campo")</f>
        <v>34</v>
      </c>
      <c r="U54" s="27">
        <f>COUNTIFS('2. Status Detalhe Campos'!$G$7:$G$606,'1. Status Resumo'!$P54,'2. Status Detalhe Campos'!$C$7:$C$606,'1. Status Resumo'!$G$48,'2. Status Detalhe Campos'!$D$7:$D$606,"2. Campo")+COUNTIFS('2. Status Detalhe Campos'!$G$7:$G$606,'1. Status Resumo'!$P54,'2. Status Detalhe Campos'!$C$7:$C$606,'1. Status Resumo'!$H$48,'2. Status Detalhe Campos'!$D$7:$D$606,"2. Campo")</f>
        <v>34</v>
      </c>
      <c r="V54" s="27">
        <f t="shared" si="1"/>
        <v>0</v>
      </c>
      <c r="W54" s="193"/>
      <c r="X54" s="244"/>
      <c r="Y54" s="245"/>
      <c r="Z54" s="245"/>
      <c r="AA54" s="245"/>
      <c r="AB54" s="245"/>
      <c r="AC54" s="245"/>
      <c r="AD54" s="245"/>
      <c r="AE54" s="245"/>
      <c r="AF54" s="246"/>
      <c r="AG54" s="194"/>
      <c r="AH54" s="145"/>
    </row>
    <row r="55" spans="1:34" x14ac:dyDescent="0.45">
      <c r="A55" s="145"/>
      <c r="B55" s="150"/>
      <c r="D55" s="231" t="str">
        <f>"# "&amp;U60</f>
        <v># 243</v>
      </c>
      <c r="E55" s="231"/>
      <c r="P55" s="27" t="s">
        <v>478</v>
      </c>
      <c r="T55" s="27">
        <f>COUNTIFS('2. Status Detalhe Campos'!$H$7:$H$606,'1. Status Resumo'!$P55,'2. Status Detalhe Campos'!$C$7:$C$606,'1. Status Resumo'!$G$48,'2. Status Detalhe Campos'!$D$7:$D$606,"2. Campo")+COUNTIFS('2. Status Detalhe Campos'!$H$7:$H$606,'1. Status Resumo'!$P55,'2. Status Detalhe Campos'!$C$7:$C$606,'1. Status Resumo'!$H$48,'2. Status Detalhe Campos'!$D$7:$D$606,"2. Campo")</f>
        <v>15</v>
      </c>
      <c r="U55" s="27">
        <f>COUNTIFS('2. Status Detalhe Campos'!$G$7:$G$606,'1. Status Resumo'!$P55,'2. Status Detalhe Campos'!$C$7:$C$606,'1. Status Resumo'!$G$48,'2. Status Detalhe Campos'!$D$7:$D$606,"2. Campo")+COUNTIFS('2. Status Detalhe Campos'!$G$7:$G$606,'1. Status Resumo'!$P55,'2. Status Detalhe Campos'!$C$7:$C$606,'1. Status Resumo'!$H$48,'2. Status Detalhe Campos'!$D$7:$D$606,"2. Campo")</f>
        <v>15</v>
      </c>
      <c r="V55" s="27">
        <f t="shared" si="1"/>
        <v>0</v>
      </c>
      <c r="W55" s="193"/>
      <c r="X55" s="244"/>
      <c r="Y55" s="245"/>
      <c r="Z55" s="245"/>
      <c r="AA55" s="245"/>
      <c r="AB55" s="245"/>
      <c r="AC55" s="245"/>
      <c r="AD55" s="245"/>
      <c r="AE55" s="245"/>
      <c r="AF55" s="246"/>
      <c r="AG55" s="194"/>
      <c r="AH55" s="145"/>
    </row>
    <row r="56" spans="1:34" ht="17.55" customHeight="1" x14ac:dyDescent="0.45">
      <c r="A56" s="145"/>
      <c r="B56" s="150"/>
      <c r="D56" s="231"/>
      <c r="E56" s="231"/>
      <c r="P56" s="27" t="s">
        <v>479</v>
      </c>
      <c r="T56" s="27">
        <f>COUNTIFS('2. Status Detalhe Campos'!$H$7:$H$606,'1. Status Resumo'!$P56,'2. Status Detalhe Campos'!$C$7:$C$606,'1. Status Resumo'!$G$48,'2. Status Detalhe Campos'!$D$7:$D$606,"2. Campo")+COUNTIFS('2. Status Detalhe Campos'!$H$7:$H$606,'1. Status Resumo'!$P56,'2. Status Detalhe Campos'!$C$7:$C$606,'1. Status Resumo'!$H$48,'2. Status Detalhe Campos'!$D$7:$D$606,"2. Campo")</f>
        <v>22</v>
      </c>
      <c r="U56" s="27">
        <f>COUNTIFS('2. Status Detalhe Campos'!$G$7:$G$606,'1. Status Resumo'!$P56,'2. Status Detalhe Campos'!$C$7:$C$606,'1. Status Resumo'!$G$48,'2. Status Detalhe Campos'!$D$7:$D$606,"2. Campo")+COUNTIFS('2. Status Detalhe Campos'!$G$7:$G$606,'1. Status Resumo'!$P56,'2. Status Detalhe Campos'!$C$7:$C$606,'1. Status Resumo'!$H$48,'2. Status Detalhe Campos'!$D$7:$D$606,"2. Campo")</f>
        <v>22</v>
      </c>
      <c r="V56" s="27">
        <f t="shared" si="1"/>
        <v>0</v>
      </c>
      <c r="W56" s="193"/>
      <c r="X56" s="244"/>
      <c r="Y56" s="245"/>
      <c r="Z56" s="245"/>
      <c r="AA56" s="245"/>
      <c r="AB56" s="245"/>
      <c r="AC56" s="245"/>
      <c r="AD56" s="245"/>
      <c r="AE56" s="245"/>
      <c r="AF56" s="246"/>
      <c r="AG56" s="194"/>
      <c r="AH56" s="145"/>
    </row>
    <row r="57" spans="1:34" ht="17.55" customHeight="1" x14ac:dyDescent="0.45">
      <c r="A57" s="145"/>
      <c r="B57" s="150"/>
      <c r="P57" s="27" t="s">
        <v>480</v>
      </c>
      <c r="R57" s="27" t="s">
        <v>481</v>
      </c>
      <c r="T57" s="27">
        <f>COUNTIFS('2. Status Detalhe Campos'!$H$7:$H$606,'1. Status Resumo'!$P57,'2. Status Detalhe Campos'!$C$7:$C$606,'1. Status Resumo'!$G$48,'2. Status Detalhe Campos'!$D$7:$D$606,"2. Campo")+COUNTIFS('2. Status Detalhe Campos'!$H$7:$H$606,'1. Status Resumo'!$P57,'2. Status Detalhe Campos'!$C$7:$C$606,'1. Status Resumo'!$H$48,'2. Status Detalhe Campos'!$D$7:$D$606,"2. Campo")</f>
        <v>95</v>
      </c>
      <c r="U57" s="27">
        <f>COUNTIFS('2. Status Detalhe Campos'!$G$7:$G$606,'1. Status Resumo'!$P57,'2. Status Detalhe Campos'!$C$7:$C$606,'1. Status Resumo'!$G$48,'2. Status Detalhe Campos'!$D$7:$D$606,"2. Campo")+COUNTIFS('2. Status Detalhe Campos'!$G$7:$G$606,'1. Status Resumo'!$P57,'2. Status Detalhe Campos'!$C$7:$C$606,'1. Status Resumo'!$H$48,'2. Status Detalhe Campos'!$D$7:$D$606,"2. Campo")</f>
        <v>0</v>
      </c>
      <c r="V57" s="27">
        <f t="shared" si="1"/>
        <v>-95</v>
      </c>
      <c r="W57" s="193"/>
      <c r="X57" s="244"/>
      <c r="Y57" s="245"/>
      <c r="Z57" s="245"/>
      <c r="AA57" s="245"/>
      <c r="AB57" s="245"/>
      <c r="AC57" s="245"/>
      <c r="AD57" s="245"/>
      <c r="AE57" s="245"/>
      <c r="AF57" s="246"/>
      <c r="AG57" s="194"/>
      <c r="AH57" s="145"/>
    </row>
    <row r="58" spans="1:34" x14ac:dyDescent="0.45">
      <c r="A58" s="145"/>
      <c r="B58" s="150"/>
      <c r="P58" s="27" t="s">
        <v>482</v>
      </c>
      <c r="T58" s="27">
        <f>COUNTIFS('2. Status Detalhe Campos'!$H$7:$H$606,'1. Status Resumo'!$P58,'2. Status Detalhe Campos'!$C$7:$C$606,'1. Status Resumo'!$G$48,'2. Status Detalhe Campos'!$D$7:$D$606,"2. Campo")+COUNTIFS('2. Status Detalhe Campos'!$H$7:$H$606,'1. Status Resumo'!$P58,'2. Status Detalhe Campos'!$C$7:$C$606,'1. Status Resumo'!$H$48,'2. Status Detalhe Campos'!$D$7:$D$606,"2. Campo")</f>
        <v>0</v>
      </c>
      <c r="U58" s="27">
        <f>COUNTIFS('2. Status Detalhe Campos'!$G$7:$G$606,'1. Status Resumo'!$P58,'2. Status Detalhe Campos'!$C$7:$C$606,'1. Status Resumo'!$G$48,'2. Status Detalhe Campos'!$D$7:$D$606,"2. Campo")+COUNTIFS('2. Status Detalhe Campos'!$G$7:$G$606,'1. Status Resumo'!$P58,'2. Status Detalhe Campos'!$C$7:$C$606,'1. Status Resumo'!$H$48,'2. Status Detalhe Campos'!$D$7:$D$606,"2. Campo")</f>
        <v>97</v>
      </c>
      <c r="V58" s="27">
        <f t="shared" si="1"/>
        <v>97</v>
      </c>
      <c r="X58" s="244"/>
      <c r="Y58" s="245"/>
      <c r="Z58" s="245"/>
      <c r="AA58" s="245"/>
      <c r="AB58" s="245"/>
      <c r="AC58" s="245"/>
      <c r="AD58" s="245"/>
      <c r="AE58" s="245"/>
      <c r="AF58" s="246"/>
      <c r="AG58" s="194"/>
      <c r="AH58" s="145"/>
    </row>
    <row r="59" spans="1:34" x14ac:dyDescent="0.45">
      <c r="A59" s="145"/>
      <c r="B59" s="150"/>
      <c r="P59" s="27" t="s">
        <v>30</v>
      </c>
      <c r="T59" s="27">
        <f>COUNTIFS('2. Status Detalhe Campos'!$H$7:$H$606,'1. Status Resumo'!$P59,'2. Status Detalhe Campos'!$C$7:$C$606,'1. Status Resumo'!$G$48,'2. Status Detalhe Campos'!$D$7:$D$606,"2. Campo")+COUNTIFS('2. Status Detalhe Campos'!$H$7:$H$606,'1. Status Resumo'!$P59,'2. Status Detalhe Campos'!$C$7:$C$606,'1. Status Resumo'!$H$48,'2. Status Detalhe Campos'!$D$7:$D$606,"2. Campo")</f>
        <v>1</v>
      </c>
      <c r="U59" s="27">
        <f>COUNTIFS('2. Status Detalhe Campos'!$G$7:$G$606,'1. Status Resumo'!$P59,'2. Status Detalhe Campos'!$C$7:$C$606,'1. Status Resumo'!$G$48,'2. Status Detalhe Campos'!$D$7:$D$606,"2. Campo")+COUNTIFS('2. Status Detalhe Campos'!$G$7:$G$606,'1. Status Resumo'!$P59,'2. Status Detalhe Campos'!$C$7:$C$606,'1. Status Resumo'!$H$48,'2. Status Detalhe Campos'!$D$7:$D$606,"2. Campo")</f>
        <v>1</v>
      </c>
      <c r="V59" s="27">
        <f t="shared" si="1"/>
        <v>0</v>
      </c>
      <c r="X59" s="244"/>
      <c r="Y59" s="245"/>
      <c r="Z59" s="245"/>
      <c r="AA59" s="245"/>
      <c r="AB59" s="245"/>
      <c r="AC59" s="245"/>
      <c r="AD59" s="245"/>
      <c r="AE59" s="245"/>
      <c r="AF59" s="246"/>
      <c r="AG59" s="194"/>
      <c r="AH59" s="145"/>
    </row>
    <row r="60" spans="1:34" x14ac:dyDescent="0.45">
      <c r="A60" s="145"/>
      <c r="B60" s="150"/>
      <c r="T60" s="156">
        <f>SUM(T52:T59)</f>
        <v>242</v>
      </c>
      <c r="U60" s="156">
        <f>SUM(U52:U59)</f>
        <v>243</v>
      </c>
      <c r="X60" s="244"/>
      <c r="Y60" s="245"/>
      <c r="Z60" s="245"/>
      <c r="AA60" s="245"/>
      <c r="AB60" s="245"/>
      <c r="AC60" s="245"/>
      <c r="AD60" s="245"/>
      <c r="AE60" s="245"/>
      <c r="AF60" s="246"/>
      <c r="AG60" s="194"/>
      <c r="AH60" s="145"/>
    </row>
    <row r="61" spans="1:34" x14ac:dyDescent="0.45">
      <c r="A61" s="145"/>
      <c r="B61" s="150"/>
      <c r="X61" s="244"/>
      <c r="Y61" s="245"/>
      <c r="Z61" s="245"/>
      <c r="AA61" s="245"/>
      <c r="AB61" s="245"/>
      <c r="AC61" s="245"/>
      <c r="AD61" s="245"/>
      <c r="AE61" s="245"/>
      <c r="AF61" s="246"/>
      <c r="AG61" s="194"/>
      <c r="AH61" s="145"/>
    </row>
    <row r="62" spans="1:34" x14ac:dyDescent="0.45">
      <c r="A62" s="145"/>
      <c r="B62" s="150"/>
      <c r="P62" s="158" t="s">
        <v>1849</v>
      </c>
      <c r="Q62" s="159"/>
      <c r="R62" s="159"/>
      <c r="S62" s="159"/>
      <c r="T62" s="159"/>
      <c r="U62" s="159"/>
      <c r="V62" s="159"/>
      <c r="X62" s="244"/>
      <c r="Y62" s="245"/>
      <c r="Z62" s="245"/>
      <c r="AA62" s="245"/>
      <c r="AB62" s="245"/>
      <c r="AC62" s="245"/>
      <c r="AD62" s="245"/>
      <c r="AE62" s="245"/>
      <c r="AF62" s="246"/>
      <c r="AG62" s="194"/>
      <c r="AH62" s="145"/>
    </row>
    <row r="63" spans="1:34" x14ac:dyDescent="0.45">
      <c r="A63" s="145"/>
      <c r="B63" s="150"/>
      <c r="O63" s="196" t="s">
        <v>483</v>
      </c>
      <c r="P63" s="27" t="s">
        <v>209</v>
      </c>
      <c r="T63" s="198" t="s">
        <v>485</v>
      </c>
      <c r="X63" s="244"/>
      <c r="Y63" s="245"/>
      <c r="Z63" s="245"/>
      <c r="AA63" s="245"/>
      <c r="AB63" s="245"/>
      <c r="AC63" s="245"/>
      <c r="AD63" s="245"/>
      <c r="AE63" s="245"/>
      <c r="AF63" s="246"/>
      <c r="AG63" s="194"/>
      <c r="AH63" s="145"/>
    </row>
    <row r="64" spans="1:34" x14ac:dyDescent="0.45">
      <c r="A64" s="145"/>
      <c r="B64" s="150"/>
      <c r="O64" s="196" t="s">
        <v>483</v>
      </c>
      <c r="P64" s="27" t="s">
        <v>208</v>
      </c>
      <c r="T64" s="197" t="s">
        <v>1850</v>
      </c>
      <c r="X64" s="244"/>
      <c r="Y64" s="245"/>
      <c r="Z64" s="245"/>
      <c r="AA64" s="245"/>
      <c r="AB64" s="245"/>
      <c r="AC64" s="245"/>
      <c r="AD64" s="245"/>
      <c r="AE64" s="245"/>
      <c r="AF64" s="246"/>
      <c r="AG64" s="194"/>
      <c r="AH64" s="145"/>
    </row>
    <row r="65" spans="1:34" x14ac:dyDescent="0.45">
      <c r="A65" s="145"/>
      <c r="B65" s="150"/>
      <c r="O65" s="196" t="s">
        <v>483</v>
      </c>
      <c r="P65" s="27" t="s">
        <v>206</v>
      </c>
      <c r="T65" s="197" t="s">
        <v>1850</v>
      </c>
      <c r="X65" s="244"/>
      <c r="Y65" s="245"/>
      <c r="Z65" s="245"/>
      <c r="AA65" s="245"/>
      <c r="AB65" s="245"/>
      <c r="AC65" s="245"/>
      <c r="AD65" s="245"/>
      <c r="AE65" s="245"/>
      <c r="AF65" s="246"/>
      <c r="AG65" s="194"/>
      <c r="AH65" s="145"/>
    </row>
    <row r="66" spans="1:34" x14ac:dyDescent="0.45">
      <c r="A66" s="145"/>
      <c r="B66" s="150"/>
      <c r="O66" s="196" t="s">
        <v>483</v>
      </c>
      <c r="P66" s="27" t="s">
        <v>205</v>
      </c>
      <c r="T66" s="197" t="s">
        <v>1850</v>
      </c>
      <c r="X66" s="244"/>
      <c r="Y66" s="245"/>
      <c r="Z66" s="245"/>
      <c r="AA66" s="245"/>
      <c r="AB66" s="245"/>
      <c r="AC66" s="245"/>
      <c r="AD66" s="245"/>
      <c r="AE66" s="245"/>
      <c r="AF66" s="246"/>
      <c r="AG66" s="194"/>
      <c r="AH66" s="145"/>
    </row>
    <row r="67" spans="1:34" x14ac:dyDescent="0.45">
      <c r="A67" s="145"/>
      <c r="B67" s="150"/>
      <c r="O67" s="196" t="s">
        <v>483</v>
      </c>
      <c r="P67" s="27" t="s">
        <v>210</v>
      </c>
      <c r="T67" s="198" t="s">
        <v>485</v>
      </c>
      <c r="X67" s="244"/>
      <c r="Y67" s="245"/>
      <c r="Z67" s="245"/>
      <c r="AA67" s="245"/>
      <c r="AB67" s="245"/>
      <c r="AC67" s="245"/>
      <c r="AD67" s="245"/>
      <c r="AE67" s="245"/>
      <c r="AF67" s="246"/>
      <c r="AG67" s="194"/>
      <c r="AH67" s="145"/>
    </row>
    <row r="68" spans="1:34" x14ac:dyDescent="0.45">
      <c r="A68" s="145"/>
      <c r="B68" s="150"/>
      <c r="O68" s="196" t="s">
        <v>483</v>
      </c>
      <c r="P68" s="27" t="s">
        <v>211</v>
      </c>
      <c r="T68" s="197" t="s">
        <v>1850</v>
      </c>
      <c r="X68" s="244"/>
      <c r="Y68" s="245"/>
      <c r="Z68" s="245"/>
      <c r="AA68" s="245"/>
      <c r="AB68" s="245"/>
      <c r="AC68" s="245"/>
      <c r="AD68" s="245"/>
      <c r="AE68" s="245"/>
      <c r="AF68" s="246"/>
      <c r="AG68" s="194"/>
      <c r="AH68" s="145"/>
    </row>
    <row r="69" spans="1:34" x14ac:dyDescent="0.45">
      <c r="A69" s="145"/>
      <c r="B69" s="150"/>
      <c r="O69" s="196" t="s">
        <v>483</v>
      </c>
      <c r="P69" s="27" t="s">
        <v>212</v>
      </c>
      <c r="T69" s="197" t="s">
        <v>1850</v>
      </c>
      <c r="X69" s="244"/>
      <c r="Y69" s="245"/>
      <c r="Z69" s="245"/>
      <c r="AA69" s="245"/>
      <c r="AB69" s="245"/>
      <c r="AC69" s="245"/>
      <c r="AD69" s="245"/>
      <c r="AE69" s="245"/>
      <c r="AF69" s="246"/>
      <c r="AG69" s="194"/>
      <c r="AH69" s="145"/>
    </row>
    <row r="70" spans="1:34" x14ac:dyDescent="0.45">
      <c r="A70" s="145"/>
      <c r="B70" s="150"/>
      <c r="O70" s="196" t="s">
        <v>483</v>
      </c>
      <c r="P70" s="27" t="s">
        <v>207</v>
      </c>
      <c r="T70" s="198" t="s">
        <v>485</v>
      </c>
      <c r="X70" s="244"/>
      <c r="Y70" s="245"/>
      <c r="Z70" s="245"/>
      <c r="AA70" s="245"/>
      <c r="AB70" s="245"/>
      <c r="AC70" s="245"/>
      <c r="AD70" s="245"/>
      <c r="AE70" s="245"/>
      <c r="AF70" s="246"/>
      <c r="AG70" s="194"/>
      <c r="AH70" s="145"/>
    </row>
    <row r="71" spans="1:34" x14ac:dyDescent="0.45">
      <c r="A71" s="145"/>
      <c r="B71" s="150"/>
      <c r="P71" s="195"/>
      <c r="X71" s="244"/>
      <c r="Y71" s="245"/>
      <c r="Z71" s="245"/>
      <c r="AA71" s="245"/>
      <c r="AB71" s="245"/>
      <c r="AC71" s="245"/>
      <c r="AD71" s="245"/>
      <c r="AE71" s="245"/>
      <c r="AF71" s="246"/>
      <c r="AG71" s="194"/>
      <c r="AH71" s="145"/>
    </row>
    <row r="72" spans="1:34" x14ac:dyDescent="0.45">
      <c r="A72" s="145"/>
      <c r="B72" s="150"/>
      <c r="P72" s="158" t="s">
        <v>1847</v>
      </c>
      <c r="Q72" s="159"/>
      <c r="R72" s="159"/>
      <c r="S72" s="159"/>
      <c r="T72" s="159"/>
      <c r="U72" s="159"/>
      <c r="V72" s="159"/>
      <c r="X72" s="244"/>
      <c r="Y72" s="245"/>
      <c r="Z72" s="245"/>
      <c r="AA72" s="245"/>
      <c r="AB72" s="245"/>
      <c r="AC72" s="245"/>
      <c r="AD72" s="245"/>
      <c r="AE72" s="245"/>
      <c r="AF72" s="246"/>
      <c r="AG72" s="194"/>
      <c r="AH72" s="145"/>
    </row>
    <row r="73" spans="1:34" x14ac:dyDescent="0.45">
      <c r="A73" s="145"/>
      <c r="B73" s="150"/>
      <c r="O73" s="196" t="s">
        <v>483</v>
      </c>
      <c r="P73" s="27" t="s">
        <v>1851</v>
      </c>
      <c r="T73" s="197" t="s">
        <v>1842</v>
      </c>
      <c r="X73" s="244"/>
      <c r="Y73" s="245"/>
      <c r="Z73" s="245"/>
      <c r="AA73" s="245"/>
      <c r="AB73" s="245"/>
      <c r="AC73" s="245"/>
      <c r="AD73" s="245"/>
      <c r="AE73" s="245"/>
      <c r="AF73" s="246"/>
      <c r="AG73" s="194"/>
      <c r="AH73" s="145"/>
    </row>
    <row r="74" spans="1:34" x14ac:dyDescent="0.45">
      <c r="A74" s="145"/>
      <c r="B74" s="150"/>
      <c r="O74" s="196" t="s">
        <v>483</v>
      </c>
      <c r="P74" s="27" t="s">
        <v>302</v>
      </c>
      <c r="T74" s="198" t="s">
        <v>1848</v>
      </c>
      <c r="X74" s="244"/>
      <c r="Y74" s="245"/>
      <c r="Z74" s="245"/>
      <c r="AA74" s="245"/>
      <c r="AB74" s="245"/>
      <c r="AC74" s="245"/>
      <c r="AD74" s="245"/>
      <c r="AE74" s="245"/>
      <c r="AF74" s="246"/>
      <c r="AG74" s="194"/>
      <c r="AH74" s="145"/>
    </row>
    <row r="75" spans="1:34" x14ac:dyDescent="0.45">
      <c r="A75" s="145"/>
      <c r="B75" s="150"/>
      <c r="O75" s="196" t="s">
        <v>483</v>
      </c>
      <c r="P75" s="27" t="s">
        <v>312</v>
      </c>
      <c r="T75" s="203" t="s">
        <v>1863</v>
      </c>
      <c r="X75" s="244"/>
      <c r="Y75" s="245"/>
      <c r="Z75" s="245"/>
      <c r="AA75" s="245"/>
      <c r="AB75" s="245"/>
      <c r="AC75" s="245"/>
      <c r="AD75" s="245"/>
      <c r="AE75" s="245"/>
      <c r="AF75" s="246"/>
      <c r="AG75" s="194"/>
      <c r="AH75" s="145"/>
    </row>
    <row r="76" spans="1:34" x14ac:dyDescent="0.45">
      <c r="A76" s="145"/>
      <c r="B76" s="150"/>
      <c r="O76" s="196" t="s">
        <v>483</v>
      </c>
      <c r="P76" s="27" t="s">
        <v>320</v>
      </c>
      <c r="T76" s="197" t="s">
        <v>1842</v>
      </c>
      <c r="X76" s="244"/>
      <c r="Y76" s="245"/>
      <c r="Z76" s="245"/>
      <c r="AA76" s="245"/>
      <c r="AB76" s="245"/>
      <c r="AC76" s="245"/>
      <c r="AD76" s="245"/>
      <c r="AE76" s="245"/>
      <c r="AF76" s="246"/>
      <c r="AG76" s="194"/>
      <c r="AH76" s="145"/>
    </row>
    <row r="77" spans="1:34" x14ac:dyDescent="0.45">
      <c r="A77" s="145"/>
      <c r="B77" s="150"/>
      <c r="O77" s="196"/>
      <c r="T77" s="197"/>
      <c r="X77" s="244"/>
      <c r="Y77" s="245"/>
      <c r="Z77" s="245"/>
      <c r="AA77" s="245"/>
      <c r="AB77" s="245"/>
      <c r="AC77" s="245"/>
      <c r="AD77" s="245"/>
      <c r="AE77" s="245"/>
      <c r="AF77" s="246"/>
      <c r="AG77" s="194"/>
      <c r="AH77" s="145"/>
    </row>
    <row r="78" spans="1:34" x14ac:dyDescent="0.45">
      <c r="A78" s="145"/>
      <c r="B78" s="150"/>
      <c r="O78" s="196"/>
      <c r="T78" s="197"/>
      <c r="X78" s="244"/>
      <c r="Y78" s="245"/>
      <c r="Z78" s="245"/>
      <c r="AA78" s="245"/>
      <c r="AB78" s="245"/>
      <c r="AC78" s="245"/>
      <c r="AD78" s="245"/>
      <c r="AE78" s="245"/>
      <c r="AF78" s="246"/>
      <c r="AG78" s="194"/>
      <c r="AH78" s="145"/>
    </row>
    <row r="79" spans="1:34" x14ac:dyDescent="0.45">
      <c r="A79" s="145"/>
      <c r="B79" s="150"/>
      <c r="O79" s="196"/>
      <c r="T79" s="197"/>
      <c r="X79" s="244"/>
      <c r="Y79" s="245"/>
      <c r="Z79" s="245"/>
      <c r="AA79" s="245"/>
      <c r="AB79" s="245"/>
      <c r="AC79" s="245"/>
      <c r="AD79" s="245"/>
      <c r="AE79" s="245"/>
      <c r="AF79" s="246"/>
      <c r="AG79" s="194"/>
      <c r="AH79" s="145"/>
    </row>
    <row r="80" spans="1:34" x14ac:dyDescent="0.45">
      <c r="A80" s="145"/>
      <c r="B80" s="150"/>
      <c r="O80" s="196"/>
      <c r="T80" s="197"/>
      <c r="X80" s="244"/>
      <c r="Y80" s="245"/>
      <c r="Z80" s="245"/>
      <c r="AA80" s="245"/>
      <c r="AB80" s="245"/>
      <c r="AC80" s="245"/>
      <c r="AD80" s="245"/>
      <c r="AE80" s="245"/>
      <c r="AF80" s="246"/>
      <c r="AG80" s="194"/>
      <c r="AH80" s="145"/>
    </row>
    <row r="81" spans="1:34" x14ac:dyDescent="0.45">
      <c r="A81" s="145"/>
      <c r="B81" s="150"/>
      <c r="O81" s="196"/>
      <c r="T81" s="197"/>
      <c r="X81" s="244"/>
      <c r="Y81" s="245"/>
      <c r="Z81" s="245"/>
      <c r="AA81" s="245"/>
      <c r="AB81" s="245"/>
      <c r="AC81" s="245"/>
      <c r="AD81" s="245"/>
      <c r="AE81" s="245"/>
      <c r="AF81" s="246"/>
      <c r="AG81" s="194"/>
      <c r="AH81" s="145"/>
    </row>
    <row r="82" spans="1:34" x14ac:dyDescent="0.45">
      <c r="A82" s="145"/>
      <c r="B82" s="150"/>
      <c r="O82" s="196"/>
      <c r="T82" s="197"/>
      <c r="X82" s="244"/>
      <c r="Y82" s="245"/>
      <c r="Z82" s="245"/>
      <c r="AA82" s="245"/>
      <c r="AB82" s="245"/>
      <c r="AC82" s="245"/>
      <c r="AD82" s="245"/>
      <c r="AE82" s="245"/>
      <c r="AF82" s="246"/>
      <c r="AG82" s="194"/>
      <c r="AH82" s="145"/>
    </row>
    <row r="83" spans="1:34" x14ac:dyDescent="0.45">
      <c r="A83" s="145"/>
      <c r="B83" s="150"/>
      <c r="O83" s="196"/>
      <c r="T83" s="197"/>
      <c r="X83" s="244"/>
      <c r="Y83" s="245"/>
      <c r="Z83" s="245"/>
      <c r="AA83" s="245"/>
      <c r="AB83" s="245"/>
      <c r="AC83" s="245"/>
      <c r="AD83" s="245"/>
      <c r="AE83" s="245"/>
      <c r="AF83" s="246"/>
      <c r="AG83" s="194"/>
      <c r="AH83" s="145"/>
    </row>
    <row r="84" spans="1:34" x14ac:dyDescent="0.45">
      <c r="A84" s="145"/>
      <c r="B84" s="150"/>
      <c r="O84" s="196"/>
      <c r="T84" s="197"/>
      <c r="X84" s="244"/>
      <c r="Y84" s="245"/>
      <c r="Z84" s="245"/>
      <c r="AA84" s="245"/>
      <c r="AB84" s="245"/>
      <c r="AC84" s="245"/>
      <c r="AD84" s="245"/>
      <c r="AE84" s="245"/>
      <c r="AF84" s="246"/>
      <c r="AG84" s="194"/>
      <c r="AH84" s="145"/>
    </row>
    <row r="85" spans="1:34" x14ac:dyDescent="0.45">
      <c r="A85" s="145"/>
      <c r="B85" s="150"/>
      <c r="O85" s="196"/>
      <c r="T85" s="197"/>
      <c r="X85" s="244"/>
      <c r="Y85" s="245"/>
      <c r="Z85" s="245"/>
      <c r="AA85" s="245"/>
      <c r="AB85" s="245"/>
      <c r="AC85" s="245"/>
      <c r="AD85" s="245"/>
      <c r="AE85" s="245"/>
      <c r="AF85" s="246"/>
      <c r="AG85" s="194"/>
      <c r="AH85" s="145"/>
    </row>
    <row r="86" spans="1:34" x14ac:dyDescent="0.45">
      <c r="A86" s="145"/>
      <c r="B86" s="150"/>
      <c r="O86" s="196"/>
      <c r="T86" s="197"/>
      <c r="X86" s="244"/>
      <c r="Y86" s="245"/>
      <c r="Z86" s="245"/>
      <c r="AA86" s="245"/>
      <c r="AB86" s="245"/>
      <c r="AC86" s="245"/>
      <c r="AD86" s="245"/>
      <c r="AE86" s="245"/>
      <c r="AF86" s="246"/>
      <c r="AG86" s="194"/>
      <c r="AH86" s="145"/>
    </row>
    <row r="87" spans="1:34" x14ac:dyDescent="0.45">
      <c r="A87" s="145"/>
      <c r="B87" s="150"/>
      <c r="P87" s="195"/>
      <c r="AG87" s="151"/>
      <c r="AH87" s="145"/>
    </row>
    <row r="88" spans="1:34" x14ac:dyDescent="0.45">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4"/>
      <c r="AH88" s="145"/>
    </row>
    <row r="89" spans="1:34" x14ac:dyDescent="0.4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row>
    <row r="90" spans="1:34" ht="22.2" x14ac:dyDescent="0.55000000000000004">
      <c r="A90" s="145"/>
      <c r="B90" s="155" t="s">
        <v>490</v>
      </c>
      <c r="C90" s="145"/>
      <c r="D90" s="145"/>
      <c r="E90" s="145"/>
      <c r="F90" s="145"/>
      <c r="G90" s="157" t="s">
        <v>28</v>
      </c>
      <c r="H90" s="157"/>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row>
    <row r="91" spans="1:34" ht="4.95" customHeight="1" x14ac:dyDescent="0.45">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row>
    <row r="92" spans="1:34" x14ac:dyDescent="0.45">
      <c r="A92" s="145"/>
      <c r="B92" s="147"/>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9"/>
      <c r="AH92" s="145"/>
    </row>
    <row r="93" spans="1:34" x14ac:dyDescent="0.45">
      <c r="A93" s="145"/>
      <c r="B93" s="150"/>
      <c r="C93" s="191" t="s">
        <v>472</v>
      </c>
      <c r="G93" s="191" t="s">
        <v>473</v>
      </c>
      <c r="P93" s="158" t="s">
        <v>1845</v>
      </c>
      <c r="Q93" s="159"/>
      <c r="R93" s="158"/>
      <c r="S93" s="159"/>
      <c r="T93" s="160">
        <f>T25</f>
        <v>45505</v>
      </c>
      <c r="U93" s="160">
        <f>$U$25</f>
        <v>45512</v>
      </c>
      <c r="V93" s="161" t="s">
        <v>474</v>
      </c>
      <c r="X93" s="192" t="s">
        <v>475</v>
      </c>
      <c r="AG93" s="151"/>
      <c r="AH93" s="145"/>
    </row>
    <row r="94" spans="1:34" x14ac:dyDescent="0.45">
      <c r="A94" s="145"/>
      <c r="B94" s="150"/>
      <c r="P94" s="27" t="s">
        <v>476</v>
      </c>
      <c r="T94" s="27">
        <f>COUNTIFS(Table4[Status Anterior],'1. Status Resumo'!$P94,Table4[Sub-âmbito],'1. Status Resumo'!$G$90,Table4[Tipo de teste],"2. Campo")</f>
        <v>0</v>
      </c>
      <c r="U94" s="27">
        <f>COUNTIFS(Table4[Status Atual],'1. Status Resumo'!$P94,Table4[Sub-âmbito],'1. Status Resumo'!$G$90,Table4[Tipo de teste],"2. Campo")</f>
        <v>0</v>
      </c>
      <c r="V94" s="27">
        <f>U94-T94</f>
        <v>0</v>
      </c>
      <c r="X94" s="213" t="s">
        <v>1856</v>
      </c>
      <c r="Y94" s="214"/>
      <c r="Z94" s="214"/>
      <c r="AA94" s="214"/>
      <c r="AB94" s="214"/>
      <c r="AC94" s="214"/>
      <c r="AD94" s="214"/>
      <c r="AE94" s="214"/>
      <c r="AF94" s="215"/>
      <c r="AG94" s="199"/>
      <c r="AH94" s="145"/>
    </row>
    <row r="95" spans="1:34" x14ac:dyDescent="0.45">
      <c r="A95" s="145"/>
      <c r="B95" s="150"/>
      <c r="P95" s="27" t="s">
        <v>477</v>
      </c>
      <c r="T95" s="27">
        <f>COUNTIFS(Table4[Status Anterior],'1. Status Resumo'!$P95,Table4[Sub-âmbito],'1. Status Resumo'!$G$90,Table4[Tipo de teste],"2. Campo")</f>
        <v>2</v>
      </c>
      <c r="U95" s="27">
        <f>COUNTIFS(Table4[Status Atual],'1. Status Resumo'!$P95,Table4[Sub-âmbito],'1. Status Resumo'!$G$90,Table4[Tipo de teste],"2. Campo")</f>
        <v>41</v>
      </c>
      <c r="V95" s="27">
        <f t="shared" ref="V95:V101" si="2">U95-T95</f>
        <v>39</v>
      </c>
      <c r="X95" s="216"/>
      <c r="Y95" s="217"/>
      <c r="Z95" s="217"/>
      <c r="AA95" s="217"/>
      <c r="AB95" s="217"/>
      <c r="AC95" s="217"/>
      <c r="AD95" s="217"/>
      <c r="AE95" s="217"/>
      <c r="AF95" s="218"/>
      <c r="AG95" s="199"/>
      <c r="AH95" s="145"/>
    </row>
    <row r="96" spans="1:34" x14ac:dyDescent="0.45">
      <c r="A96" s="145"/>
      <c r="B96" s="150"/>
      <c r="P96" s="27" t="s">
        <v>177</v>
      </c>
      <c r="T96" s="27">
        <f>COUNTIFS(Table4[Status Anterior],'1. Status Resumo'!$P96,Table4[Sub-âmbito],'1. Status Resumo'!$G$90,Table4[Tipo de teste],"2. Campo")</f>
        <v>7</v>
      </c>
      <c r="U96" s="27">
        <f>COUNTIFS(Table4[Status Atual],'1. Status Resumo'!$P96,Table4[Sub-âmbito],'1. Status Resumo'!$G$90,Table4[Tipo de teste],"2. Campo")</f>
        <v>0</v>
      </c>
      <c r="V96" s="27">
        <f t="shared" si="2"/>
        <v>-7</v>
      </c>
      <c r="X96" s="216"/>
      <c r="Y96" s="217"/>
      <c r="Z96" s="217"/>
      <c r="AA96" s="217"/>
      <c r="AB96" s="217"/>
      <c r="AC96" s="217"/>
      <c r="AD96" s="217"/>
      <c r="AE96" s="217"/>
      <c r="AF96" s="218"/>
      <c r="AG96" s="199"/>
      <c r="AH96" s="145"/>
    </row>
    <row r="97" spans="1:34" ht="17.55" customHeight="1" x14ac:dyDescent="0.45">
      <c r="A97" s="145"/>
      <c r="B97" s="150"/>
      <c r="D97" s="231" t="str">
        <f>"# "&amp;U102</f>
        <v># 126</v>
      </c>
      <c r="E97" s="231"/>
      <c r="P97" s="27" t="s">
        <v>478</v>
      </c>
      <c r="T97" s="27">
        <f>COUNTIFS(Table4[Status Anterior],'1. Status Resumo'!$P97,Table4[Sub-âmbito],'1. Status Resumo'!$G$90,Table4[Tipo de teste],"2. Campo")</f>
        <v>0</v>
      </c>
      <c r="U97" s="27">
        <f>COUNTIFS(Table4[Status Atual],'1. Status Resumo'!$P97,Table4[Sub-âmbito],'1. Status Resumo'!$G$90,Table4[Tipo de teste],"2. Campo")</f>
        <v>0</v>
      </c>
      <c r="V97" s="27">
        <f t="shared" si="2"/>
        <v>0</v>
      </c>
      <c r="X97" s="216"/>
      <c r="Y97" s="217"/>
      <c r="Z97" s="217"/>
      <c r="AA97" s="217"/>
      <c r="AB97" s="217"/>
      <c r="AC97" s="217"/>
      <c r="AD97" s="217"/>
      <c r="AE97" s="217"/>
      <c r="AF97" s="218"/>
      <c r="AG97" s="199"/>
      <c r="AH97" s="145"/>
    </row>
    <row r="98" spans="1:34" ht="17.55" customHeight="1" x14ac:dyDescent="0.45">
      <c r="A98" s="145"/>
      <c r="B98" s="150"/>
      <c r="D98" s="231"/>
      <c r="E98" s="231"/>
      <c r="P98" s="27" t="s">
        <v>479</v>
      </c>
      <c r="T98" s="27">
        <f>COUNTIFS(Table4[Status Anterior],'1. Status Resumo'!$P98,Table4[Sub-âmbito],'1. Status Resumo'!$G$90,Table4[Tipo de teste],"2. Campo")</f>
        <v>0</v>
      </c>
      <c r="U98" s="27">
        <f>COUNTIFS(Table4[Status Atual],'1. Status Resumo'!$P98,Table4[Sub-âmbito],'1. Status Resumo'!$G$90,Table4[Tipo de teste],"2. Campo")</f>
        <v>7</v>
      </c>
      <c r="V98" s="27">
        <f t="shared" si="2"/>
        <v>7</v>
      </c>
      <c r="X98" s="216"/>
      <c r="Y98" s="217"/>
      <c r="Z98" s="217"/>
      <c r="AA98" s="217"/>
      <c r="AB98" s="217"/>
      <c r="AC98" s="217"/>
      <c r="AD98" s="217"/>
      <c r="AE98" s="217"/>
      <c r="AF98" s="218"/>
      <c r="AG98" s="199"/>
      <c r="AH98" s="145"/>
    </row>
    <row r="99" spans="1:34" x14ac:dyDescent="0.45">
      <c r="A99" s="145"/>
      <c r="B99" s="150"/>
      <c r="P99" s="27" t="s">
        <v>480</v>
      </c>
      <c r="R99" s="27" t="s">
        <v>481</v>
      </c>
      <c r="T99" s="27">
        <f>COUNTIFS(Table4[Status Anterior],'1. Status Resumo'!$P99,Table4[Sub-âmbito],'1. Status Resumo'!$G$90,Table4[Tipo de teste],"2. Campo")</f>
        <v>0</v>
      </c>
      <c r="U99" s="27">
        <f>COUNTIFS(Table4[Status Atual],'1. Status Resumo'!$P99,Table4[Sub-âmbito],'1. Status Resumo'!$G$90,Table4[Tipo de teste],"2. Campo")</f>
        <v>0</v>
      </c>
      <c r="V99" s="27">
        <f t="shared" si="2"/>
        <v>0</v>
      </c>
      <c r="X99" s="216"/>
      <c r="Y99" s="217"/>
      <c r="Z99" s="217"/>
      <c r="AA99" s="217"/>
      <c r="AB99" s="217"/>
      <c r="AC99" s="217"/>
      <c r="AD99" s="217"/>
      <c r="AE99" s="217"/>
      <c r="AF99" s="218"/>
      <c r="AG99" s="199"/>
      <c r="AH99" s="145"/>
    </row>
    <row r="100" spans="1:34" x14ac:dyDescent="0.45">
      <c r="A100" s="145"/>
      <c r="B100" s="150"/>
      <c r="P100" s="27" t="s">
        <v>482</v>
      </c>
      <c r="T100" s="27">
        <f>COUNTIFS(Table4[Status Anterior],'1. Status Resumo'!$P100,Table4[Sub-âmbito],'1. Status Resumo'!$G$90,Table4[Tipo de teste],"2. Campo")</f>
        <v>0</v>
      </c>
      <c r="U100" s="27">
        <f>COUNTIFS(Table4[Status Atual],'1. Status Resumo'!$P100,Table4[Sub-âmbito],'1. Status Resumo'!$G$90,Table4[Tipo de teste],"2. Campo")</f>
        <v>1</v>
      </c>
      <c r="V100" s="27">
        <f t="shared" si="2"/>
        <v>1</v>
      </c>
      <c r="X100" s="216"/>
      <c r="Y100" s="217"/>
      <c r="Z100" s="217"/>
      <c r="AA100" s="217"/>
      <c r="AB100" s="217"/>
      <c r="AC100" s="217"/>
      <c r="AD100" s="217"/>
      <c r="AE100" s="217"/>
      <c r="AF100" s="218"/>
      <c r="AG100" s="199"/>
      <c r="AH100" s="145"/>
    </row>
    <row r="101" spans="1:34" x14ac:dyDescent="0.45">
      <c r="A101" s="145"/>
      <c r="B101" s="150"/>
      <c r="P101" s="27" t="s">
        <v>30</v>
      </c>
      <c r="T101" s="27">
        <f>COUNTIFS(Table4[Status Anterior],'1. Status Resumo'!$P101,Table4[Sub-âmbito],'1. Status Resumo'!$G$90,Table4[Tipo de teste],"2. Campo")</f>
        <v>117</v>
      </c>
      <c r="U101" s="27">
        <f>COUNTIFS(Table4[Status Atual],'1. Status Resumo'!$P101,Table4[Sub-âmbito],'1. Status Resumo'!$G$90,Table4[Tipo de teste],"2. Campo")</f>
        <v>77</v>
      </c>
      <c r="V101" s="27">
        <f t="shared" si="2"/>
        <v>-40</v>
      </c>
      <c r="X101" s="216"/>
      <c r="Y101" s="217"/>
      <c r="Z101" s="217"/>
      <c r="AA101" s="217"/>
      <c r="AB101" s="217"/>
      <c r="AC101" s="217"/>
      <c r="AD101" s="217"/>
      <c r="AE101" s="217"/>
      <c r="AF101" s="218"/>
      <c r="AG101" s="199"/>
      <c r="AH101" s="145"/>
    </row>
    <row r="102" spans="1:34" x14ac:dyDescent="0.45">
      <c r="A102" s="145"/>
      <c r="B102" s="150"/>
      <c r="T102" s="156">
        <f>SUM(T94:T101)</f>
        <v>126</v>
      </c>
      <c r="U102" s="156">
        <f>SUM(U94:U101)</f>
        <v>126</v>
      </c>
      <c r="X102" s="216"/>
      <c r="Y102" s="217"/>
      <c r="Z102" s="217"/>
      <c r="AA102" s="217"/>
      <c r="AB102" s="217"/>
      <c r="AC102" s="217"/>
      <c r="AD102" s="217"/>
      <c r="AE102" s="217"/>
      <c r="AF102" s="218"/>
      <c r="AG102" s="199"/>
      <c r="AH102" s="145"/>
    </row>
    <row r="103" spans="1:34" x14ac:dyDescent="0.45">
      <c r="A103" s="145"/>
      <c r="B103" s="150"/>
      <c r="X103" s="216"/>
      <c r="Y103" s="217"/>
      <c r="Z103" s="217"/>
      <c r="AA103" s="217"/>
      <c r="AB103" s="217"/>
      <c r="AC103" s="217"/>
      <c r="AD103" s="217"/>
      <c r="AE103" s="217"/>
      <c r="AF103" s="218"/>
      <c r="AG103" s="199"/>
      <c r="AH103" s="145"/>
    </row>
    <row r="104" spans="1:34" x14ac:dyDescent="0.45">
      <c r="A104" s="145"/>
      <c r="B104" s="150"/>
      <c r="X104" s="219"/>
      <c r="Y104" s="220"/>
      <c r="Z104" s="220"/>
      <c r="AA104" s="220"/>
      <c r="AB104" s="220"/>
      <c r="AC104" s="220"/>
      <c r="AD104" s="220"/>
      <c r="AE104" s="220"/>
      <c r="AF104" s="221"/>
      <c r="AG104" s="199"/>
      <c r="AH104" s="145"/>
    </row>
    <row r="105" spans="1:34" x14ac:dyDescent="0.45">
      <c r="A105" s="145"/>
      <c r="B105" s="150"/>
      <c r="AG105" s="151"/>
      <c r="AH105" s="145"/>
    </row>
    <row r="106" spans="1:34" x14ac:dyDescent="0.45">
      <c r="A106" s="145"/>
      <c r="B106" s="152"/>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4"/>
      <c r="AH106" s="145"/>
    </row>
    <row r="107" spans="1:34" x14ac:dyDescent="0.4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c r="AH107" s="145"/>
    </row>
    <row r="108" spans="1:34" ht="22.2" hidden="1" customHeight="1" x14ac:dyDescent="0.55000000000000004">
      <c r="A108" s="145"/>
      <c r="B108" s="155" t="s">
        <v>491</v>
      </c>
      <c r="C108" s="145"/>
      <c r="D108" s="145"/>
      <c r="E108" s="145"/>
      <c r="F108" s="145"/>
      <c r="G108" s="157" t="s">
        <v>32</v>
      </c>
      <c r="H108" s="157"/>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c r="AH108" s="145"/>
    </row>
    <row r="109" spans="1:34" ht="4.95" hidden="1" customHeight="1" x14ac:dyDescent="0.4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ht="17.399999999999999" hidden="1" customHeight="1" x14ac:dyDescent="0.45">
      <c r="A110" s="145"/>
      <c r="B110" s="147"/>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9"/>
      <c r="AH110" s="145"/>
    </row>
    <row r="111" spans="1:34" ht="17.399999999999999" hidden="1" customHeight="1" x14ac:dyDescent="0.45">
      <c r="A111" s="145"/>
      <c r="B111" s="150"/>
      <c r="C111" s="191" t="s">
        <v>472</v>
      </c>
      <c r="G111" s="191" t="s">
        <v>473</v>
      </c>
      <c r="P111" s="158" t="s">
        <v>1845</v>
      </c>
      <c r="Q111" s="159"/>
      <c r="R111" s="158"/>
      <c r="S111" s="159"/>
      <c r="T111" s="160">
        <f>T51</f>
        <v>45505</v>
      </c>
      <c r="U111" s="160">
        <f>$U$25</f>
        <v>45512</v>
      </c>
      <c r="V111" s="161" t="s">
        <v>474</v>
      </c>
      <c r="X111" s="192" t="s">
        <v>475</v>
      </c>
      <c r="AG111" s="151"/>
      <c r="AH111" s="145"/>
    </row>
    <row r="112" spans="1:34" ht="17.399999999999999" hidden="1" customHeight="1" x14ac:dyDescent="0.45">
      <c r="A112" s="145"/>
      <c r="B112" s="150"/>
      <c r="P112" s="27" t="s">
        <v>476</v>
      </c>
      <c r="T112" s="27">
        <f>COUNTIFS('2. Status Detalhe Campos'!$H$7:$H$596,'1. Status Resumo'!$P112,'2. Status Detalhe Campos'!$C$7:$C$596,'1. Status Resumo'!$G$108,'2. Status Detalhe Campos'!$D$7:$D$596,"2. Campo")</f>
        <v>0</v>
      </c>
      <c r="U112" s="27">
        <f>COUNTIFS('2. Status Detalhe Campos'!$G$7:$G$596,'1. Status Resumo'!$P112,'2. Status Detalhe Campos'!$C$7:$C$596,'1. Status Resumo'!$G$108,'2. Status Detalhe Campos'!$D$7:$D$596,"2. Campo")</f>
        <v>0</v>
      </c>
      <c r="V112" s="27">
        <f>U112-T112</f>
        <v>0</v>
      </c>
      <c r="X112" s="222" t="s">
        <v>1844</v>
      </c>
      <c r="Y112" s="223"/>
      <c r="Z112" s="223"/>
      <c r="AA112" s="223"/>
      <c r="AB112" s="223"/>
      <c r="AC112" s="223"/>
      <c r="AD112" s="223"/>
      <c r="AE112" s="223"/>
      <c r="AF112" s="224"/>
      <c r="AG112" s="200"/>
      <c r="AH112" s="145"/>
    </row>
    <row r="113" spans="1:34" ht="17.399999999999999" hidden="1" customHeight="1" x14ac:dyDescent="0.45">
      <c r="A113" s="145"/>
      <c r="B113" s="150"/>
      <c r="P113" s="27" t="s">
        <v>477</v>
      </c>
      <c r="T113" s="27">
        <f>COUNTIFS('2. Status Detalhe Campos'!$H$7:$H$596,'1. Status Resumo'!$P113,'2. Status Detalhe Campos'!$C$7:$C$596,'1. Status Resumo'!$G$108,'2. Status Detalhe Campos'!$D$7:$D$596,"2. Campo")</f>
        <v>23</v>
      </c>
      <c r="U113" s="27">
        <f>COUNTIFS('2. Status Detalhe Campos'!$G$7:$G$596,'1. Status Resumo'!$P113,'2. Status Detalhe Campos'!$C$7:$C$596,'1. Status Resumo'!$G$108,'2. Status Detalhe Campos'!$D$7:$D$596,"2. Campo")</f>
        <v>23</v>
      </c>
      <c r="V113" s="27">
        <f t="shared" ref="V113:V119" si="3">U113-T113</f>
        <v>0</v>
      </c>
      <c r="X113" s="225"/>
      <c r="Y113" s="226"/>
      <c r="Z113" s="226"/>
      <c r="AA113" s="226"/>
      <c r="AB113" s="226"/>
      <c r="AC113" s="226"/>
      <c r="AD113" s="226"/>
      <c r="AE113" s="226"/>
      <c r="AF113" s="227"/>
      <c r="AG113" s="200"/>
      <c r="AH113" s="145"/>
    </row>
    <row r="114" spans="1:34" ht="17.399999999999999" hidden="1" customHeight="1" x14ac:dyDescent="0.45">
      <c r="A114" s="145"/>
      <c r="B114" s="150"/>
      <c r="P114" s="27" t="s">
        <v>177</v>
      </c>
      <c r="T114" s="27">
        <f>COUNTIFS('2. Status Detalhe Campos'!$H$7:$H$596,'1. Status Resumo'!$P114,'2. Status Detalhe Campos'!$C$7:$C$596,'1. Status Resumo'!$G$108,'2. Status Detalhe Campos'!$D$7:$D$596,"2. Campo")</f>
        <v>26</v>
      </c>
      <c r="U114" s="27">
        <f>COUNTIFS('2. Status Detalhe Campos'!$G$7:$G$596,'1. Status Resumo'!$P114,'2. Status Detalhe Campos'!$C$7:$C$596,'1. Status Resumo'!$G$108,'2. Status Detalhe Campos'!$D$7:$D$596,"2. Campo")</f>
        <v>26</v>
      </c>
      <c r="V114" s="27">
        <f t="shared" si="3"/>
        <v>0</v>
      </c>
      <c r="X114" s="225"/>
      <c r="Y114" s="226"/>
      <c r="Z114" s="226"/>
      <c r="AA114" s="226"/>
      <c r="AB114" s="226"/>
      <c r="AC114" s="226"/>
      <c r="AD114" s="226"/>
      <c r="AE114" s="226"/>
      <c r="AF114" s="227"/>
      <c r="AG114" s="200"/>
      <c r="AH114" s="145"/>
    </row>
    <row r="115" spans="1:34" ht="17.55" hidden="1" customHeight="1" x14ac:dyDescent="0.45">
      <c r="A115" s="145"/>
      <c r="B115" s="150"/>
      <c r="D115" s="231" t="str">
        <f>"# "&amp;U120</f>
        <v># 50</v>
      </c>
      <c r="E115" s="231"/>
      <c r="P115" s="27" t="s">
        <v>478</v>
      </c>
      <c r="T115" s="27">
        <f>COUNTIFS('2. Status Detalhe Campos'!$H$7:$H$596,'1. Status Resumo'!$P115,'2. Status Detalhe Campos'!$C$7:$C$596,'1. Status Resumo'!$G$108,'2. Status Detalhe Campos'!$D$7:$D$596,"2. Campo")</f>
        <v>1</v>
      </c>
      <c r="U115" s="27">
        <f>COUNTIFS('2. Status Detalhe Campos'!$G$7:$G$596,'1. Status Resumo'!$P115,'2. Status Detalhe Campos'!$C$7:$C$596,'1. Status Resumo'!$G$108,'2. Status Detalhe Campos'!$D$7:$D$596,"2. Campo")</f>
        <v>1</v>
      </c>
      <c r="V115" s="27">
        <f t="shared" si="3"/>
        <v>0</v>
      </c>
      <c r="X115" s="225"/>
      <c r="Y115" s="226"/>
      <c r="Z115" s="226"/>
      <c r="AA115" s="226"/>
      <c r="AB115" s="226"/>
      <c r="AC115" s="226"/>
      <c r="AD115" s="226"/>
      <c r="AE115" s="226"/>
      <c r="AF115" s="227"/>
      <c r="AG115" s="200"/>
      <c r="AH115" s="145"/>
    </row>
    <row r="116" spans="1:34" ht="17.55" hidden="1" customHeight="1" x14ac:dyDescent="0.45">
      <c r="A116" s="145"/>
      <c r="B116" s="150"/>
      <c r="D116" s="231"/>
      <c r="E116" s="231"/>
      <c r="P116" s="27" t="s">
        <v>479</v>
      </c>
      <c r="T116" s="27">
        <f>COUNTIFS('2. Status Detalhe Campos'!$H$7:$H$596,'1. Status Resumo'!$P116,'2. Status Detalhe Campos'!$C$7:$C$596,'1. Status Resumo'!$G$108,'2. Status Detalhe Campos'!$D$7:$D$596,"2. Campo")</f>
        <v>0</v>
      </c>
      <c r="U116" s="27">
        <f>COUNTIFS('2. Status Detalhe Campos'!$G$7:$G$596,'1. Status Resumo'!$P116,'2. Status Detalhe Campos'!$C$7:$C$596,'1. Status Resumo'!$G$108,'2. Status Detalhe Campos'!$D$7:$D$596,"2. Campo")</f>
        <v>0</v>
      </c>
      <c r="V116" s="27">
        <f t="shared" si="3"/>
        <v>0</v>
      </c>
      <c r="X116" s="225"/>
      <c r="Y116" s="226"/>
      <c r="Z116" s="226"/>
      <c r="AA116" s="226"/>
      <c r="AB116" s="226"/>
      <c r="AC116" s="226"/>
      <c r="AD116" s="226"/>
      <c r="AE116" s="226"/>
      <c r="AF116" s="227"/>
      <c r="AG116" s="200"/>
      <c r="AH116" s="145"/>
    </row>
    <row r="117" spans="1:34" ht="17.399999999999999" hidden="1" customHeight="1" x14ac:dyDescent="0.45">
      <c r="A117" s="145"/>
      <c r="B117" s="150"/>
      <c r="P117" s="27" t="s">
        <v>480</v>
      </c>
      <c r="R117" s="27" t="s">
        <v>481</v>
      </c>
      <c r="T117" s="27">
        <f>COUNTIFS('2. Status Detalhe Campos'!$H$7:$H$596,'1. Status Resumo'!$P117,'2. Status Detalhe Campos'!$C$7:$C$596,'1. Status Resumo'!$G$108,'2. Status Detalhe Campos'!$D$7:$D$596,"2. Campo")</f>
        <v>0</v>
      </c>
      <c r="U117" s="27">
        <f>COUNTIFS('2. Status Detalhe Campos'!$G$7:$G$596,'1. Status Resumo'!$P117,'2. Status Detalhe Campos'!$C$7:$C$596,'1. Status Resumo'!$G$108,'2. Status Detalhe Campos'!$D$7:$D$596,"2. Campo")</f>
        <v>0</v>
      </c>
      <c r="V117" s="27">
        <f t="shared" si="3"/>
        <v>0</v>
      </c>
      <c r="X117" s="225"/>
      <c r="Y117" s="226"/>
      <c r="Z117" s="226"/>
      <c r="AA117" s="226"/>
      <c r="AB117" s="226"/>
      <c r="AC117" s="226"/>
      <c r="AD117" s="226"/>
      <c r="AE117" s="226"/>
      <c r="AF117" s="227"/>
      <c r="AG117" s="200"/>
      <c r="AH117" s="145"/>
    </row>
    <row r="118" spans="1:34" ht="17.399999999999999" hidden="1" customHeight="1" x14ac:dyDescent="0.45">
      <c r="A118" s="145"/>
      <c r="B118" s="150"/>
      <c r="P118" s="27" t="s">
        <v>482</v>
      </c>
      <c r="T118" s="27">
        <f>COUNTIFS('2. Status Detalhe Campos'!$H$7:$H$596,'1. Status Resumo'!$P118,'2. Status Detalhe Campos'!$C$7:$C$596,'1. Status Resumo'!$G$108,'2. Status Detalhe Campos'!$D$7:$D$596,"2. Campo")</f>
        <v>0</v>
      </c>
      <c r="U118" s="27">
        <f>COUNTIFS('2. Status Detalhe Campos'!$G$7:$G$596,'1. Status Resumo'!$P118,'2. Status Detalhe Campos'!$C$7:$C$596,'1. Status Resumo'!$G$108,'2. Status Detalhe Campos'!$D$7:$D$596,"2. Campo")</f>
        <v>0</v>
      </c>
      <c r="V118" s="27">
        <f t="shared" si="3"/>
        <v>0</v>
      </c>
      <c r="X118" s="225"/>
      <c r="Y118" s="226"/>
      <c r="Z118" s="226"/>
      <c r="AA118" s="226"/>
      <c r="AB118" s="226"/>
      <c r="AC118" s="226"/>
      <c r="AD118" s="226"/>
      <c r="AE118" s="226"/>
      <c r="AF118" s="227"/>
      <c r="AG118" s="200"/>
      <c r="AH118" s="145"/>
    </row>
    <row r="119" spans="1:34" ht="17.399999999999999" hidden="1" customHeight="1" x14ac:dyDescent="0.45">
      <c r="A119" s="145"/>
      <c r="B119" s="150"/>
      <c r="P119" s="27" t="s">
        <v>30</v>
      </c>
      <c r="T119" s="27">
        <f>COUNTIFS('2. Status Detalhe Campos'!$H$7:$H$596,'1. Status Resumo'!$P119,'2. Status Detalhe Campos'!$C$7:$C$596,'1. Status Resumo'!$G$108,'2. Status Detalhe Campos'!$D$7:$D$596,"2. Campo")</f>
        <v>0</v>
      </c>
      <c r="U119" s="27">
        <f>COUNTIFS('2. Status Detalhe Campos'!$G$7:$G$596,'1. Status Resumo'!$P119,'2. Status Detalhe Campos'!$C$7:$C$596,'1. Status Resumo'!$G$108,'2. Status Detalhe Campos'!$D$7:$D$596,"2. Campo")</f>
        <v>0</v>
      </c>
      <c r="V119" s="27">
        <f t="shared" si="3"/>
        <v>0</v>
      </c>
      <c r="X119" s="225"/>
      <c r="Y119" s="226"/>
      <c r="Z119" s="226"/>
      <c r="AA119" s="226"/>
      <c r="AB119" s="226"/>
      <c r="AC119" s="226"/>
      <c r="AD119" s="226"/>
      <c r="AE119" s="226"/>
      <c r="AF119" s="227"/>
      <c r="AG119" s="200"/>
      <c r="AH119" s="145"/>
    </row>
    <row r="120" spans="1:34" ht="17.399999999999999" hidden="1" customHeight="1" x14ac:dyDescent="0.45">
      <c r="A120" s="145"/>
      <c r="B120" s="150"/>
      <c r="T120" s="156">
        <f>SUM(T112:T119)</f>
        <v>50</v>
      </c>
      <c r="U120" s="156">
        <f>SUM(U112:U119)</f>
        <v>50</v>
      </c>
      <c r="X120" s="228"/>
      <c r="Y120" s="229"/>
      <c r="Z120" s="229"/>
      <c r="AA120" s="229"/>
      <c r="AB120" s="229"/>
      <c r="AC120" s="229"/>
      <c r="AD120" s="229"/>
      <c r="AE120" s="229"/>
      <c r="AF120" s="230"/>
      <c r="AG120" s="200"/>
      <c r="AH120" s="145"/>
    </row>
    <row r="121" spans="1:34" ht="17.399999999999999" hidden="1" customHeight="1" x14ac:dyDescent="0.45">
      <c r="A121" s="145"/>
      <c r="B121" s="150"/>
      <c r="AG121" s="151"/>
      <c r="AH121" s="145"/>
    </row>
    <row r="122" spans="1:34" ht="17.399999999999999" hidden="1" customHeight="1" x14ac:dyDescent="0.45">
      <c r="A122" s="145"/>
      <c r="B122" s="152"/>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4"/>
      <c r="AH122" s="145"/>
    </row>
    <row r="123" spans="1:34" x14ac:dyDescent="0.4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row>
    <row r="124" spans="1:34" x14ac:dyDescent="0.4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row>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ht="17.399999999999999" hidden="1" customHeight="1" x14ac:dyDescent="0.45"/>
    <row r="130" ht="17.399999999999999" hidden="1" customHeight="1" x14ac:dyDescent="0.45"/>
    <row r="131" ht="17.399999999999999" hidden="1" customHeight="1" x14ac:dyDescent="0.45"/>
    <row r="132" ht="17.399999999999999" hidden="1" customHeight="1" x14ac:dyDescent="0.45"/>
    <row r="133" ht="17.399999999999999" hidden="1" customHeight="1" x14ac:dyDescent="0.45"/>
    <row r="134" ht="17.399999999999999" hidden="1" customHeight="1" x14ac:dyDescent="0.45"/>
  </sheetData>
  <sortState xmlns:xlrd2="http://schemas.microsoft.com/office/spreadsheetml/2017/richdata2" ref="R21:R28">
    <sortCondition ref="R21:R28"/>
  </sortState>
  <mergeCells count="9">
    <mergeCell ref="B8:AG19"/>
    <mergeCell ref="X94:AF104"/>
    <mergeCell ref="X112:AF120"/>
    <mergeCell ref="D29:E30"/>
    <mergeCell ref="D55:E56"/>
    <mergeCell ref="D97:E98"/>
    <mergeCell ref="D115:E116"/>
    <mergeCell ref="X26:AF45"/>
    <mergeCell ref="X52:AF8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6"/>
  <sheetViews>
    <sheetView showGridLines="0" tabSelected="1" zoomScale="85" zoomScaleNormal="85" workbookViewId="0">
      <pane xSplit="3" ySplit="6" topLeftCell="D152" activePane="bottomRight" state="frozen"/>
      <selection pane="topRight" activeCell="D1" sqref="D1"/>
      <selection pane="bottomLeft" activeCell="A7" sqref="A7"/>
      <selection pane="bottomRight" activeCell="G113" sqref="G113:G173"/>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2" t="s">
        <v>14</v>
      </c>
      <c r="D6" s="162" t="s">
        <v>15</v>
      </c>
      <c r="E6" s="162" t="s">
        <v>16</v>
      </c>
      <c r="F6" s="162" t="s">
        <v>17</v>
      </c>
      <c r="G6" s="162" t="s">
        <v>492</v>
      </c>
      <c r="H6" s="162" t="s">
        <v>493</v>
      </c>
      <c r="I6" s="173" t="s">
        <v>494</v>
      </c>
      <c r="J6" s="173" t="s">
        <v>495</v>
      </c>
      <c r="K6" s="173" t="s">
        <v>496</v>
      </c>
      <c r="L6" s="184" t="s">
        <v>497</v>
      </c>
    </row>
    <row r="7" spans="1:13" ht="16.2" hidden="1" x14ac:dyDescent="0.4">
      <c r="A7" s="31" t="str">
        <f>E7&amp;F7</f>
        <v>cd_imv_inp_certif_estimativan.a.</v>
      </c>
      <c r="B7" s="172" t="s">
        <v>28</v>
      </c>
      <c r="C7" s="167" t="s">
        <v>35</v>
      </c>
      <c r="D7" s="163" t="s">
        <v>36</v>
      </c>
      <c r="E7" s="164" t="s">
        <v>37</v>
      </c>
      <c r="F7" s="163" t="s">
        <v>38</v>
      </c>
      <c r="G7" s="165" t="str">
        <f>VLOOKUP(A7,Plano_V3!$A$27:$G$574,7,0)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hidden="1" x14ac:dyDescent="0.4">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hidden="1" x14ac:dyDescent="0.4">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hidden="1" x14ac:dyDescent="0.4">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hidden="1" x14ac:dyDescent="0.4">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hidden="1" x14ac:dyDescent="0.4">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hidden="1" x14ac:dyDescent="0.4">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hidden="1" x14ac:dyDescent="0.4">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hidden="1" x14ac:dyDescent="0.4">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hidden="1" x14ac:dyDescent="0.4">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hidden="1" x14ac:dyDescent="0.4">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hidden="1" x14ac:dyDescent="0.4">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hidden="1" x14ac:dyDescent="0.4">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hidden="1" x14ac:dyDescent="0.4">
      <c r="A20" s="31" t="str">
        <f t="shared" si="0"/>
        <v>cd_imv_out_prcn.a.</v>
      </c>
      <c r="B20" s="172" t="s">
        <v>28</v>
      </c>
      <c r="C20" s="167" t="s">
        <v>54</v>
      </c>
      <c r="D20" s="163" t="s">
        <v>36</v>
      </c>
      <c r="E20" s="164" t="s">
        <v>55</v>
      </c>
      <c r="F20" s="163" t="s">
        <v>38</v>
      </c>
      <c r="G20" s="165" t="str">
        <f>VLOOKUP(A20,Plano_V3!$A$27:$G$574,7,0)</f>
        <v>1. Concluído</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hidden="1" x14ac:dyDescent="0.4">
      <c r="A21" s="31" t="str">
        <f t="shared" si="0"/>
        <v>cd_imv_out_prccempresa</v>
      </c>
      <c r="B21" s="172" t="s">
        <v>28</v>
      </c>
      <c r="C21" s="167" t="s">
        <v>54</v>
      </c>
      <c r="D21" s="163" t="s">
        <v>40</v>
      </c>
      <c r="E21" s="164" t="s">
        <v>55</v>
      </c>
      <c r="F21" s="163" t="s">
        <v>57</v>
      </c>
      <c r="G21" s="165" t="str">
        <f>VLOOKUP(A21,Plano_V3!$A$27:$G$574,7,0)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hidden="1" x14ac:dyDescent="0.4">
      <c r="A22" s="31" t="str">
        <f t="shared" si="0"/>
        <v>cd_imv_out_prcckbalcao</v>
      </c>
      <c r="B22" s="172" t="s">
        <v>28</v>
      </c>
      <c r="C22" s="167" t="s">
        <v>54</v>
      </c>
      <c r="D22" s="163" t="s">
        <v>40</v>
      </c>
      <c r="E22" s="164" t="s">
        <v>55</v>
      </c>
      <c r="F22" s="163" t="s">
        <v>58</v>
      </c>
      <c r="G22" s="165" t="str">
        <f>VLOOKUP(A22,Plano_V3!$A$27:$G$574,7,0)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hidden="1" x14ac:dyDescent="0.4">
      <c r="A23" s="31" t="str">
        <f t="shared" si="0"/>
        <v>cd_imv_out_prccknumcta</v>
      </c>
      <c r="B23" s="172" t="s">
        <v>28</v>
      </c>
      <c r="C23" s="167" t="s">
        <v>54</v>
      </c>
      <c r="D23" s="163" t="s">
        <v>40</v>
      </c>
      <c r="E23" s="164" t="s">
        <v>55</v>
      </c>
      <c r="F23" s="163" t="s">
        <v>59</v>
      </c>
      <c r="G23" s="165" t="str">
        <f>VLOOKUP(A23,Plano_V3!$A$27:$G$574,7,0)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hidden="1" x14ac:dyDescent="0.4">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hidden="1" x14ac:dyDescent="0.4">
      <c r="A25" s="31" t="str">
        <f t="shared" si="0"/>
        <v>cd_imv_out_prccod_grt</v>
      </c>
      <c r="B25" s="172" t="s">
        <v>28</v>
      </c>
      <c r="C25" s="167" t="s">
        <v>54</v>
      </c>
      <c r="D25" s="163" t="s">
        <v>40</v>
      </c>
      <c r="E25" s="164" t="s">
        <v>55</v>
      </c>
      <c r="F25" s="163" t="s">
        <v>61</v>
      </c>
      <c r="G25" s="165" t="str">
        <f>VLOOKUP(A25,Plano_V3!$A$27:$G$574,7,0)</f>
        <v>1. Concluído</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hidden="1" x14ac:dyDescent="0.4">
      <c r="A26" s="31" t="str">
        <f t="shared" si="0"/>
        <v>cd_imv_out_prccod_moeda</v>
      </c>
      <c r="B26" s="172" t="s">
        <v>28</v>
      </c>
      <c r="C26" s="167" t="s">
        <v>54</v>
      </c>
      <c r="D26" s="163" t="s">
        <v>40</v>
      </c>
      <c r="E26" s="164" t="s">
        <v>55</v>
      </c>
      <c r="F26" s="163" t="s">
        <v>62</v>
      </c>
      <c r="G26" s="165" t="str">
        <f>VLOOKUP(A26,Plano_V3!$A$27:$G$574,7,0)</f>
        <v>6. Em implementação (re-especificação)</v>
      </c>
      <c r="H26" s="165" t="s">
        <v>177</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hidden="1" x14ac:dyDescent="0.4">
      <c r="A27" s="31" t="str">
        <f t="shared" si="0"/>
        <v>cd_imv_out_prccod_observacao</v>
      </c>
      <c r="B27" s="172" t="s">
        <v>28</v>
      </c>
      <c r="C27" s="167" t="s">
        <v>54</v>
      </c>
      <c r="D27" s="163" t="s">
        <v>40</v>
      </c>
      <c r="E27" s="164" t="s">
        <v>55</v>
      </c>
      <c r="F27" s="163" t="s">
        <v>63</v>
      </c>
      <c r="G27" s="165" t="str">
        <f>VLOOKUP(A27,Plano_V3!$A$27:$G$574,7,0)</f>
        <v>1. Concluído</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hidden="1" x14ac:dyDescent="0.4">
      <c r="A28" s="31" t="str">
        <f t="shared" si="0"/>
        <v>cd_imv_out_prccod_prd_grnt</v>
      </c>
      <c r="B28" s="172" t="s">
        <v>28</v>
      </c>
      <c r="C28" s="167" t="s">
        <v>54</v>
      </c>
      <c r="D28" s="163" t="s">
        <v>40</v>
      </c>
      <c r="E28" s="164" t="s">
        <v>55</v>
      </c>
      <c r="F28" s="163" t="s">
        <v>64</v>
      </c>
      <c r="G28" s="165" t="str">
        <f>VLOOKUP(A28,Plano_V3!$A$27:$G$574,7,0)</f>
        <v>1. Concluído</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hidden="1" x14ac:dyDescent="0.4">
      <c r="A29" s="31" t="str">
        <f t="shared" si="0"/>
        <v>cd_imv_out_prccod_sprd_grnt</v>
      </c>
      <c r="B29" s="172" t="s">
        <v>28</v>
      </c>
      <c r="C29" s="167" t="s">
        <v>54</v>
      </c>
      <c r="D29" s="163" t="s">
        <v>40</v>
      </c>
      <c r="E29" s="164" t="s">
        <v>55</v>
      </c>
      <c r="F29" s="163" t="s">
        <v>65</v>
      </c>
      <c r="G29" s="165" t="str">
        <f>VLOOKUP(A29,Plano_V3!$A$27:$G$574,7,0)</f>
        <v>1. Concluído</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hidden="1" x14ac:dyDescent="0.4">
      <c r="A30" s="31" t="str">
        <f t="shared" si="0"/>
        <v>cd_imv_out_prccod_tipo</v>
      </c>
      <c r="B30" s="172" t="s">
        <v>28</v>
      </c>
      <c r="C30" s="167" t="s">
        <v>54</v>
      </c>
      <c r="D30" s="163" t="s">
        <v>40</v>
      </c>
      <c r="E30" s="164" t="s">
        <v>55</v>
      </c>
      <c r="F30" s="163" t="s">
        <v>66</v>
      </c>
      <c r="G30" s="165" t="str">
        <f>VLOOKUP(A30,Plano_V3!$A$27:$G$574,7,0)</f>
        <v>1. Concluído</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hidden="1" x14ac:dyDescent="0.4">
      <c r="A31" s="31" t="str">
        <f t="shared" si="0"/>
        <v>cd_imv_out_prccomp_id_gar</v>
      </c>
      <c r="B31" s="172" t="s">
        <v>28</v>
      </c>
      <c r="C31" s="167" t="s">
        <v>54</v>
      </c>
      <c r="D31" s="163" t="s">
        <v>40</v>
      </c>
      <c r="E31" s="164" t="s">
        <v>55</v>
      </c>
      <c r="F31" s="163" t="s">
        <v>67</v>
      </c>
      <c r="G31" s="165" t="str">
        <f>VLOOKUP(A31,Plano_V3!$A$27:$G$574,7,0)</f>
        <v>1. Concluído</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hidden="1" x14ac:dyDescent="0.4">
      <c r="A32" s="31" t="str">
        <f t="shared" si="0"/>
        <v>cd_imv_out_prcdata_inicio</v>
      </c>
      <c r="B32" s="172" t="s">
        <v>28</v>
      </c>
      <c r="C32" s="167" t="s">
        <v>54</v>
      </c>
      <c r="D32" s="163" t="s">
        <v>40</v>
      </c>
      <c r="E32" s="164" t="s">
        <v>55</v>
      </c>
      <c r="F32" s="163" t="s">
        <v>68</v>
      </c>
      <c r="G32" s="165" t="str">
        <f>VLOOKUP(A32,Plano_V3!$A$27:$G$574,7,0)</f>
        <v>1. Concluído</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hidden="1" x14ac:dyDescent="0.4">
      <c r="A33" s="31" t="str">
        <f t="shared" si="0"/>
        <v>cd_imv_out_prcdata_vcmt</v>
      </c>
      <c r="B33" s="172" t="s">
        <v>28</v>
      </c>
      <c r="C33" s="167" t="s">
        <v>54</v>
      </c>
      <c r="D33" s="163" t="s">
        <v>40</v>
      </c>
      <c r="E33" s="164" t="s">
        <v>55</v>
      </c>
      <c r="F33" s="163" t="s">
        <v>69</v>
      </c>
      <c r="G33" s="165" t="str">
        <f>VLOOKUP(A33,Plano_V3!$A$27:$G$574,7,0)</f>
        <v>1. Concluído</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hidden="1" x14ac:dyDescent="0.4">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hidden="1" x14ac:dyDescent="0.4">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hidden="1" x14ac:dyDescent="0.4">
      <c r="A36" s="31" t="str">
        <f t="shared" si="0"/>
        <v>cd_imv_out_prcorigem</v>
      </c>
      <c r="B36" s="172" t="s">
        <v>28</v>
      </c>
      <c r="C36" s="167" t="s">
        <v>54</v>
      </c>
      <c r="D36" s="163" t="s">
        <v>40</v>
      </c>
      <c r="E36" s="164" t="s">
        <v>55</v>
      </c>
      <c r="F36" s="163" t="s">
        <v>72</v>
      </c>
      <c r="G36" s="165" t="str">
        <f>VLOOKUP(A36,Plano_V3!$A$27:$G$574,7,0)</f>
        <v>0. Cancelado</v>
      </c>
      <c r="H36" s="165" t="s">
        <v>177</v>
      </c>
      <c r="I36" s="174" t="s">
        <v>1855</v>
      </c>
      <c r="J36" s="186" t="str">
        <f>IF(VLOOKUP(A36,'Aux - pivots1'!$A:$E,3,0)=0, "",VLOOKUP(A36,'Aux - pivots1'!$A:$E,3,0))</f>
        <v/>
      </c>
      <c r="K36" s="186" t="str">
        <f>IF(VLOOKUP(A36,'Aux - pivots1'!$A:$E,4,0)=0, "",VLOOKUP(A36,'Aux - pivots1'!$A:$E,4,0))</f>
        <v/>
      </c>
      <c r="L36" s="186" t="str">
        <f>IF(VLOOKUP(A36,'Aux - pivots1'!$A:$E,5,0)=0, "",VLOOKUP(A36,'Aux - pivots1'!$A:$E,5,0))</f>
        <v/>
      </c>
    </row>
    <row r="37" spans="1:12" ht="16.2" hidden="1" x14ac:dyDescent="0.4">
      <c r="A37" s="31" t="str">
        <f t="shared" si="0"/>
        <v>cd_imv_out_prcref_date</v>
      </c>
      <c r="B37" s="172" t="s">
        <v>28</v>
      </c>
      <c r="C37" s="167" t="s">
        <v>54</v>
      </c>
      <c r="D37" s="163" t="s">
        <v>40</v>
      </c>
      <c r="E37" s="164" t="s">
        <v>55</v>
      </c>
      <c r="F37" s="163" t="s">
        <v>73</v>
      </c>
      <c r="G37" s="165" t="str">
        <f>VLOOKUP(A37,Plano_V3!$A$27:$G$574,7,0)</f>
        <v>1. Concluído</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hidden="1" x14ac:dyDescent="0.4">
      <c r="A38" s="31" t="str">
        <f t="shared" si="0"/>
        <v>cd_imv_out_trz_cred_prcn.a.</v>
      </c>
      <c r="B38" s="172" t="s">
        <v>28</v>
      </c>
      <c r="C38" s="167" t="s">
        <v>54</v>
      </c>
      <c r="D38" s="163" t="s">
        <v>36</v>
      </c>
      <c r="E38" s="164" t="s">
        <v>56</v>
      </c>
      <c r="F38" s="163" t="s">
        <v>38</v>
      </c>
      <c r="G38" s="165" t="str">
        <f>VLOOKUP(A38,Plano_V3!$A$27:$G$574,7,0)</f>
        <v>1. Concluído</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hidden="1" x14ac:dyDescent="0.4">
      <c r="A39" s="31" t="str">
        <f t="shared" si="0"/>
        <v>cd_imv_out_trz_cred_prccempresa</v>
      </c>
      <c r="B39" s="172" t="s">
        <v>28</v>
      </c>
      <c r="C39" s="167" t="s">
        <v>54</v>
      </c>
      <c r="D39" s="163" t="s">
        <v>40</v>
      </c>
      <c r="E39" s="164" t="s">
        <v>56</v>
      </c>
      <c r="F39" s="163" t="s">
        <v>57</v>
      </c>
      <c r="G39" s="165" t="str">
        <f>VLOOKUP(A39,Plano_V3!$A$27:$G$574,7,0)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hidden="1" x14ac:dyDescent="0.4">
      <c r="A40" s="31" t="str">
        <f t="shared" si="0"/>
        <v>cd_imv_out_trz_cred_prccempresp</v>
      </c>
      <c r="B40" s="172" t="s">
        <v>28</v>
      </c>
      <c r="C40" s="167" t="s">
        <v>54</v>
      </c>
      <c r="D40" s="163" t="s">
        <v>40</v>
      </c>
      <c r="E40" s="164" t="s">
        <v>56</v>
      </c>
      <c r="F40" s="163" t="s">
        <v>74</v>
      </c>
      <c r="G40" s="165" t="str">
        <f>VLOOKUP(A40,Plano_V3!$A$27:$G$574,7,0)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hidden="1" x14ac:dyDescent="0.4">
      <c r="A41" s="31" t="str">
        <f t="shared" si="0"/>
        <v>cd_imv_out_trz_cred_prcckbalcao</v>
      </c>
      <c r="B41" s="172" t="s">
        <v>28</v>
      </c>
      <c r="C41" s="167" t="s">
        <v>54</v>
      </c>
      <c r="D41" s="163" t="s">
        <v>40</v>
      </c>
      <c r="E41" s="164" t="s">
        <v>56</v>
      </c>
      <c r="F41" s="163" t="s">
        <v>58</v>
      </c>
      <c r="G41" s="165" t="str">
        <f>VLOOKUP(A41,Plano_V3!$A$27:$G$574,7,0)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hidden="1" x14ac:dyDescent="0.4">
      <c r="A42" s="31" t="str">
        <f t="shared" si="0"/>
        <v>cd_imv_out_trz_cred_prcckbalres</v>
      </c>
      <c r="B42" s="172" t="s">
        <v>28</v>
      </c>
      <c r="C42" s="167" t="s">
        <v>54</v>
      </c>
      <c r="D42" s="163" t="s">
        <v>40</v>
      </c>
      <c r="E42" s="164" t="s">
        <v>56</v>
      </c>
      <c r="F42" s="163" t="s">
        <v>75</v>
      </c>
      <c r="G42" s="165" t="str">
        <f>VLOOKUP(A42,Plano_V3!$A$27:$G$574,7,0)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hidden="1" x14ac:dyDescent="0.4">
      <c r="A43" s="31" t="str">
        <f t="shared" si="0"/>
        <v>cd_imv_out_trz_cred_prcckctares</v>
      </c>
      <c r="B43" s="172" t="s">
        <v>28</v>
      </c>
      <c r="C43" s="167" t="s">
        <v>54</v>
      </c>
      <c r="D43" s="163" t="s">
        <v>40</v>
      </c>
      <c r="E43" s="164" t="s">
        <v>56</v>
      </c>
      <c r="F43" s="163" t="s">
        <v>76</v>
      </c>
      <c r="G43" s="165" t="str">
        <f>VLOOKUP(A43,Plano_V3!$A$27:$G$574,7,0)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hidden="1" x14ac:dyDescent="0.4">
      <c r="A44" s="31" t="str">
        <f t="shared" si="0"/>
        <v>cd_imv_out_trz_cred_prccknumcta</v>
      </c>
      <c r="B44" s="172" t="s">
        <v>28</v>
      </c>
      <c r="C44" s="167" t="s">
        <v>54</v>
      </c>
      <c r="D44" s="163" t="s">
        <v>40</v>
      </c>
      <c r="E44" s="164" t="s">
        <v>56</v>
      </c>
      <c r="F44" s="163" t="s">
        <v>59</v>
      </c>
      <c r="G44" s="165" t="str">
        <f>VLOOKUP(A44,Plano_V3!$A$27:$G$574,7,0)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hidden="1" x14ac:dyDescent="0.4">
      <c r="A45" s="31" t="str">
        <f t="shared" si="0"/>
        <v>cd_imv_out_trz_cred_prcckrefresp</v>
      </c>
      <c r="B45" s="172" t="s">
        <v>28</v>
      </c>
      <c r="C45" s="167" t="s">
        <v>54</v>
      </c>
      <c r="D45" s="163" t="s">
        <v>40</v>
      </c>
      <c r="E45" s="164" t="s">
        <v>56</v>
      </c>
      <c r="F45" s="163" t="s">
        <v>77</v>
      </c>
      <c r="G45" s="165" t="str">
        <f>VLOOKUP(A45,Plano_V3!$A$27:$G$574,7,0)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hidden="1" x14ac:dyDescent="0.4">
      <c r="A46" s="31" t="str">
        <f t="shared" si="0"/>
        <v>cd_imv_out_trz_cred_prccod_fnld</v>
      </c>
      <c r="B46" s="172" t="s">
        <v>28</v>
      </c>
      <c r="C46" s="167" t="s">
        <v>54</v>
      </c>
      <c r="D46" s="163" t="s">
        <v>40</v>
      </c>
      <c r="E46" s="164" t="s">
        <v>56</v>
      </c>
      <c r="F46" s="163" t="s">
        <v>78</v>
      </c>
      <c r="G46" s="165" t="str">
        <f>VLOOKUP(A46,Plano_V3!$A$27:$G$574,7,0)</f>
        <v>1. Concluído</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hidden="1" x14ac:dyDescent="0.4">
      <c r="A47" s="31" t="str">
        <f t="shared" si="0"/>
        <v>cd_imv_out_trz_cred_prccod_ocupacao</v>
      </c>
      <c r="B47" s="172" t="s">
        <v>28</v>
      </c>
      <c r="C47" s="167" t="s">
        <v>54</v>
      </c>
      <c r="D47" s="163" t="s">
        <v>40</v>
      </c>
      <c r="E47" s="164" t="s">
        <v>56</v>
      </c>
      <c r="F47" s="163" t="s">
        <v>79</v>
      </c>
      <c r="G47" s="165" t="str">
        <f>VLOOKUP(A47,Plano_V3!$A$27:$G$574,7,0)</f>
        <v>1. Concluído</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hidden="1" x14ac:dyDescent="0.4">
      <c r="A48" s="31" t="str">
        <f t="shared" si="0"/>
        <v>cd_imv_out_trz_cred_prccod_prd_resp</v>
      </c>
      <c r="B48" s="172" t="s">
        <v>28</v>
      </c>
      <c r="C48" s="167" t="s">
        <v>54</v>
      </c>
      <c r="D48" s="163" t="s">
        <v>40</v>
      </c>
      <c r="E48" s="164" t="s">
        <v>56</v>
      </c>
      <c r="F48" s="163" t="s">
        <v>80</v>
      </c>
      <c r="G48" s="165" t="str">
        <f>VLOOKUP(A48,Plano_V3!$A$27:$G$574,7,0)</f>
        <v>1. Concluído</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hidden="1" x14ac:dyDescent="0.4">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hidden="1" x14ac:dyDescent="0.4">
      <c r="A50" s="31" t="str">
        <f t="shared" si="0"/>
        <v>cd_imv_out_trz_cred_prccod_sprd_resp</v>
      </c>
      <c r="B50" s="172" t="s">
        <v>28</v>
      </c>
      <c r="C50" s="167" t="s">
        <v>54</v>
      </c>
      <c r="D50" s="163" t="s">
        <v>40</v>
      </c>
      <c r="E50" s="164" t="s">
        <v>56</v>
      </c>
      <c r="F50" s="163" t="s">
        <v>82</v>
      </c>
      <c r="G50" s="165" t="str">
        <f>VLOOKUP(A50,Plano_V3!$A$27:$G$574,7,0)</f>
        <v>1. Concluído</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hidden="1" x14ac:dyDescent="0.4">
      <c r="A51" s="31" t="str">
        <f t="shared" si="0"/>
        <v>cd_imv_out_trz_cred_prccomp_id_gar</v>
      </c>
      <c r="B51" s="172" t="s">
        <v>28</v>
      </c>
      <c r="C51" s="167" t="s">
        <v>54</v>
      </c>
      <c r="D51" s="163" t="s">
        <v>40</v>
      </c>
      <c r="E51" s="164" t="s">
        <v>56</v>
      </c>
      <c r="F51" s="163" t="s">
        <v>67</v>
      </c>
      <c r="G51" s="165" t="str">
        <f>VLOOKUP(A51,Plano_V3!$A$27:$G$574,7,0)</f>
        <v>1. Concluído</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hidden="1" x14ac:dyDescent="0.4">
      <c r="A52" s="31" t="str">
        <f t="shared" si="0"/>
        <v>cd_imv_out_trz_cred_prcdata_fim</v>
      </c>
      <c r="B52" s="172" t="s">
        <v>28</v>
      </c>
      <c r="C52" s="167" t="s">
        <v>54</v>
      </c>
      <c r="D52" s="163" t="s">
        <v>40</v>
      </c>
      <c r="E52" s="164" t="s">
        <v>56</v>
      </c>
      <c r="F52" s="163" t="s">
        <v>83</v>
      </c>
      <c r="G52" s="165" t="str">
        <f>VLOOKUP(A52,Plano_V3!$A$27:$G$574,7,0)</f>
        <v>4. Validação EF</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hidden="1" x14ac:dyDescent="0.4">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hidden="1" x14ac:dyDescent="0.4">
      <c r="A54" s="31" t="str">
        <f t="shared" si="0"/>
        <v>cd_imv_out_trz_cred_prcdata_vcmt</v>
      </c>
      <c r="B54" s="172" t="s">
        <v>28</v>
      </c>
      <c r="C54" s="167" t="s">
        <v>54</v>
      </c>
      <c r="D54" s="163" t="s">
        <v>40</v>
      </c>
      <c r="E54" s="164" t="s">
        <v>56</v>
      </c>
      <c r="F54" s="163" t="s">
        <v>69</v>
      </c>
      <c r="G54" s="165" t="str">
        <f>VLOOKUP(A54,Plano_V3!$A$27:$G$574,7,0)</f>
        <v>1. Concluído</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hidden="1" x14ac:dyDescent="0.4">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hidden="1" x14ac:dyDescent="0.4">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hidden="1" x14ac:dyDescent="0.4">
      <c r="A57" s="31" t="str">
        <f t="shared" si="0"/>
        <v>cd_imv_out_trz_cred_prcorigem</v>
      </c>
      <c r="B57" s="172" t="s">
        <v>28</v>
      </c>
      <c r="C57" s="167" t="s">
        <v>54</v>
      </c>
      <c r="D57" s="163" t="s">
        <v>40</v>
      </c>
      <c r="E57" s="164" t="s">
        <v>56</v>
      </c>
      <c r="F57" s="163" t="s">
        <v>72</v>
      </c>
      <c r="G57" s="165" t="str">
        <f>VLOOKUP(A57,Plano_V3!$A$27:$G$574,7,0)</f>
        <v>1. Concluído</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hidden="1" x14ac:dyDescent="0.4">
      <c r="A58" s="31" t="str">
        <f t="shared" si="0"/>
        <v>cd_imv_out_trz_cred_prcref_date</v>
      </c>
      <c r="B58" s="172" t="s">
        <v>28</v>
      </c>
      <c r="C58" s="167" t="s">
        <v>54</v>
      </c>
      <c r="D58" s="163" t="s">
        <v>40</v>
      </c>
      <c r="E58" s="164" t="s">
        <v>56</v>
      </c>
      <c r="F58" s="163" t="s">
        <v>73</v>
      </c>
      <c r="G58" s="165" t="str">
        <f>VLOOKUP(A58,Plano_V3!$A$27:$G$574,7,0)</f>
        <v>1. Concluído</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hidden="1" x14ac:dyDescent="0.4">
      <c r="A59" s="31" t="str">
        <f t="shared" si="0"/>
        <v>cd_imv_out_trz_prc_bens_imvn.a.</v>
      </c>
      <c r="B59" s="172" t="s">
        <v>28</v>
      </c>
      <c r="C59" s="167" t="s">
        <v>54</v>
      </c>
      <c r="D59" s="163" t="s">
        <v>36</v>
      </c>
      <c r="E59" s="164" t="s">
        <v>86</v>
      </c>
      <c r="F59" s="163" t="s">
        <v>38</v>
      </c>
      <c r="G59" s="165" t="str">
        <f>VLOOKUP(A59,Plano_V3!$A$27:$G$574,7,0)</f>
        <v>1. Concluído</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hidden="1" x14ac:dyDescent="0.4">
      <c r="A60" s="31" t="str">
        <f t="shared" si="0"/>
        <v>cd_imv_out_trz_prc_bens_imvcempbem</v>
      </c>
      <c r="B60" s="172" t="s">
        <v>28</v>
      </c>
      <c r="C60" s="167" t="s">
        <v>54</v>
      </c>
      <c r="D60" s="163" t="s">
        <v>40</v>
      </c>
      <c r="E60" s="164" t="s">
        <v>86</v>
      </c>
      <c r="F60" s="163" t="s">
        <v>41</v>
      </c>
      <c r="G60" s="165" t="str">
        <f>VLOOKUP(A60,Plano_V3!$A$27:$G$574,7,0)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hidden="1" x14ac:dyDescent="0.4">
      <c r="A61" s="31" t="str">
        <f t="shared" si="0"/>
        <v>cd_imv_out_trz_prc_bens_imvcempresa</v>
      </c>
      <c r="B61" s="172" t="s">
        <v>28</v>
      </c>
      <c r="C61" s="167" t="s">
        <v>54</v>
      </c>
      <c r="D61" s="163" t="s">
        <v>40</v>
      </c>
      <c r="E61" s="164" t="s">
        <v>86</v>
      </c>
      <c r="F61" s="163" t="s">
        <v>57</v>
      </c>
      <c r="G61" s="165" t="str">
        <f>VLOOKUP(A61,Plano_V3!$A$27:$G$574,7,0)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hidden="1" x14ac:dyDescent="0.4">
      <c r="A62" s="31" t="str">
        <f t="shared" si="0"/>
        <v>cd_imv_out_trz_prc_bens_imvckbalbem</v>
      </c>
      <c r="B62" s="172" t="s">
        <v>28</v>
      </c>
      <c r="C62" s="167" t="s">
        <v>54</v>
      </c>
      <c r="D62" s="163" t="s">
        <v>40</v>
      </c>
      <c r="E62" s="164" t="s">
        <v>86</v>
      </c>
      <c r="F62" s="163" t="s">
        <v>43</v>
      </c>
      <c r="G62" s="165" t="str">
        <f>VLOOKUP(A62,Plano_V3!$A$27:$G$574,7,0)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hidden="1" x14ac:dyDescent="0.4">
      <c r="A63" s="31" t="str">
        <f t="shared" si="0"/>
        <v>cd_imv_out_trz_prc_bens_imvckbalcao</v>
      </c>
      <c r="B63" s="172" t="s">
        <v>28</v>
      </c>
      <c r="C63" s="167" t="s">
        <v>54</v>
      </c>
      <c r="D63" s="163" t="s">
        <v>40</v>
      </c>
      <c r="E63" s="164" t="s">
        <v>86</v>
      </c>
      <c r="F63" s="163" t="s">
        <v>58</v>
      </c>
      <c r="G63" s="165" t="str">
        <f>VLOOKUP(A63,Plano_V3!$A$27:$G$574,7,0)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hidden="1" x14ac:dyDescent="0.4">
      <c r="A64" s="31" t="str">
        <f t="shared" si="0"/>
        <v>cd_imv_out_trz_prc_bens_imvckctabem</v>
      </c>
      <c r="B64" s="172" t="s">
        <v>28</v>
      </c>
      <c r="C64" s="167" t="s">
        <v>54</v>
      </c>
      <c r="D64" s="163" t="s">
        <v>40</v>
      </c>
      <c r="E64" s="164" t="s">
        <v>86</v>
      </c>
      <c r="F64" s="163" t="s">
        <v>44</v>
      </c>
      <c r="G64" s="165" t="str">
        <f>VLOOKUP(A64,Plano_V3!$A$27:$G$574,7,0)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hidden="1" x14ac:dyDescent="0.4">
      <c r="A65" s="31" t="str">
        <f t="shared" si="0"/>
        <v>cd_imv_out_trz_prc_bens_imvcknumcta</v>
      </c>
      <c r="B65" s="172" t="s">
        <v>28</v>
      </c>
      <c r="C65" s="167" t="s">
        <v>54</v>
      </c>
      <c r="D65" s="163" t="s">
        <v>40</v>
      </c>
      <c r="E65" s="164" t="s">
        <v>86</v>
      </c>
      <c r="F65" s="163" t="s">
        <v>59</v>
      </c>
      <c r="G65" s="165" t="str">
        <f>VLOOKUP(A65,Plano_V3!$A$27:$G$574,7,0)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hidden="1" x14ac:dyDescent="0.4">
      <c r="A66" s="31" t="str">
        <f t="shared" si="0"/>
        <v>cd_imv_out_trz_prc_bens_imvckrefbem</v>
      </c>
      <c r="B66" s="172" t="s">
        <v>28</v>
      </c>
      <c r="C66" s="167" t="s">
        <v>54</v>
      </c>
      <c r="D66" s="163" t="s">
        <v>40</v>
      </c>
      <c r="E66" s="164" t="s">
        <v>86</v>
      </c>
      <c r="F66" s="163" t="s">
        <v>45</v>
      </c>
      <c r="G66" s="165" t="str">
        <f>VLOOKUP(A66,Plano_V3!$A$27:$G$574,7,0)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hidden="1" x14ac:dyDescent="0.4">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hidden="1" x14ac:dyDescent="0.4">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hidden="1" x14ac:dyDescent="0.4">
      <c r="A69" s="31" t="str">
        <f t="shared" si="0"/>
        <v>cd_imv_out_trz_prc_bens_imvflg_adj</v>
      </c>
      <c r="B69" s="172" t="s">
        <v>28</v>
      </c>
      <c r="C69" s="167" t="s">
        <v>54</v>
      </c>
      <c r="D69" s="163" t="s">
        <v>40</v>
      </c>
      <c r="E69" s="164" t="s">
        <v>86</v>
      </c>
      <c r="F69" s="163" t="s">
        <v>88</v>
      </c>
      <c r="G69" s="165" t="str">
        <f>VLOOKUP(A69,Plano_V3!$A$27:$G$574,7,0)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hidden="1" x14ac:dyDescent="0.4">
      <c r="A70" s="31" t="str">
        <f t="shared" si="0"/>
        <v>cd_imv_out_trz_prc_bens_imvflg_col</v>
      </c>
      <c r="B70" s="172" t="s">
        <v>28</v>
      </c>
      <c r="C70" s="167" t="s">
        <v>54</v>
      </c>
      <c r="D70" s="163" t="s">
        <v>40</v>
      </c>
      <c r="E70" s="164" t="s">
        <v>86</v>
      </c>
      <c r="F70" s="163" t="s">
        <v>89</v>
      </c>
      <c r="G70" s="165" t="str">
        <f>VLOOKUP(A70,Plano_V3!$A$27:$G$574,7,0)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hidden="1" x14ac:dyDescent="0.4">
      <c r="A71" s="31" t="str">
        <f t="shared" si="0"/>
        <v>cd_imv_out_trz_prc_bens_imvflg_fin</v>
      </c>
      <c r="B71" s="172" t="s">
        <v>28</v>
      </c>
      <c r="C71" s="167" t="s">
        <v>54</v>
      </c>
      <c r="D71" s="163" t="s">
        <v>40</v>
      </c>
      <c r="E71" s="164" t="s">
        <v>86</v>
      </c>
      <c r="F71" s="163" t="s">
        <v>90</v>
      </c>
      <c r="G71" s="165" t="str">
        <f>VLOOKUP(A71,Plano_V3!$A$27:$G$574,7,0)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hidden="1" x14ac:dyDescent="0.4">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hidden="1" x14ac:dyDescent="0.4">
      <c r="A73" s="31" t="str">
        <f t="shared" si="1"/>
        <v>cd_imv_out_trz_prc_bens_imvorigem</v>
      </c>
      <c r="B73" s="172" t="s">
        <v>28</v>
      </c>
      <c r="C73" s="167" t="s">
        <v>54</v>
      </c>
      <c r="D73" s="163" t="s">
        <v>40</v>
      </c>
      <c r="E73" s="164" t="s">
        <v>86</v>
      </c>
      <c r="F73" s="163" t="s">
        <v>72</v>
      </c>
      <c r="G73" s="165" t="str">
        <f>VLOOKUP(A73,Plano_V3!$A$27:$G$574,7,0)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hidden="1" x14ac:dyDescent="0.4">
      <c r="A74" s="31" t="str">
        <f t="shared" si="1"/>
        <v>cd_imv_out_trz_prc_bens_imvref_date</v>
      </c>
      <c r="B74" s="172" t="s">
        <v>28</v>
      </c>
      <c r="C74" s="167" t="s">
        <v>54</v>
      </c>
      <c r="D74" s="163" t="s">
        <v>40</v>
      </c>
      <c r="E74" s="164" t="s">
        <v>86</v>
      </c>
      <c r="F74" s="163" t="s">
        <v>73</v>
      </c>
      <c r="G74" s="165" t="str">
        <f>VLOOKUP(A74,Plano_V3!$A$27:$G$574,7,0)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hidden="1" x14ac:dyDescent="0.4">
      <c r="A75" s="31" t="str">
        <f t="shared" si="1"/>
        <v>cd_imv_out_bensn.a.</v>
      </c>
      <c r="B75" s="172" t="s">
        <v>28</v>
      </c>
      <c r="C75" s="167" t="s">
        <v>54</v>
      </c>
      <c r="D75" s="163" t="s">
        <v>36</v>
      </c>
      <c r="E75" s="164" t="s">
        <v>92</v>
      </c>
      <c r="F75" s="163" t="s">
        <v>38</v>
      </c>
      <c r="G75" s="165" t="str">
        <f>VLOOKUP(A75,Plano_V3!$A$27:$G$574,7,0)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hidden="1" x14ac:dyDescent="0.4">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hidden="1" x14ac:dyDescent="0.4">
      <c r="A77" s="31" t="str">
        <f t="shared" si="1"/>
        <v>cd_imv_out_bensarea_util</v>
      </c>
      <c r="B77" s="172" t="s">
        <v>28</v>
      </c>
      <c r="C77" s="167" t="s">
        <v>54</v>
      </c>
      <c r="D77" s="163" t="s">
        <v>40</v>
      </c>
      <c r="E77" s="164" t="s">
        <v>92</v>
      </c>
      <c r="F77" s="163" t="s">
        <v>95</v>
      </c>
      <c r="G77" s="165" t="str">
        <f>VLOOKUP(A77,Plano_V3!$A$27:$G$574,7,0)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hidden="1" x14ac:dyDescent="0.4">
      <c r="A78" s="31" t="str">
        <f t="shared" si="1"/>
        <v>cd_imv_out_benscempbem</v>
      </c>
      <c r="B78" s="172" t="s">
        <v>28</v>
      </c>
      <c r="C78" s="167" t="s">
        <v>54</v>
      </c>
      <c r="D78" s="163" t="s">
        <v>40</v>
      </c>
      <c r="E78" s="164" t="s">
        <v>92</v>
      </c>
      <c r="F78" s="163" t="s">
        <v>41</v>
      </c>
      <c r="G78" s="165" t="str">
        <f>VLOOKUP(A78,Plano_V3!$A$27:$G$574,7,0)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hidden="1" x14ac:dyDescent="0.4">
      <c r="A79" s="31" t="str">
        <f t="shared" si="1"/>
        <v>cd_imv_out_bensckbalbem</v>
      </c>
      <c r="B79" s="172" t="s">
        <v>28</v>
      </c>
      <c r="C79" s="167" t="s">
        <v>54</v>
      </c>
      <c r="D79" s="163" t="s">
        <v>40</v>
      </c>
      <c r="E79" s="164" t="s">
        <v>92</v>
      </c>
      <c r="F79" s="163" t="s">
        <v>43</v>
      </c>
      <c r="G79" s="165" t="str">
        <f>VLOOKUP(A79,Plano_V3!$A$27:$G$574,7,0)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hidden="1" x14ac:dyDescent="0.4">
      <c r="A80" s="31" t="str">
        <f t="shared" si="1"/>
        <v>cd_imv_out_bensckctabem</v>
      </c>
      <c r="B80" s="172" t="s">
        <v>28</v>
      </c>
      <c r="C80" s="167" t="s">
        <v>54</v>
      </c>
      <c r="D80" s="163" t="s">
        <v>40</v>
      </c>
      <c r="E80" s="164" t="s">
        <v>92</v>
      </c>
      <c r="F80" s="163" t="s">
        <v>44</v>
      </c>
      <c r="G80" s="165" t="str">
        <f>VLOOKUP(A80,Plano_V3!$A$27:$G$574,7,0)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hidden="1" x14ac:dyDescent="0.4">
      <c r="A81" s="31" t="str">
        <f t="shared" si="1"/>
        <v>cd_imv_out_bensckrefbem</v>
      </c>
      <c r="B81" s="172" t="s">
        <v>28</v>
      </c>
      <c r="C81" s="167" t="s">
        <v>54</v>
      </c>
      <c r="D81" s="163" t="s">
        <v>40</v>
      </c>
      <c r="E81" s="164" t="s">
        <v>92</v>
      </c>
      <c r="F81" s="163" t="s">
        <v>45</v>
      </c>
      <c r="G81" s="165" t="str">
        <f>VLOOKUP(A81,Plano_V3!$A$27:$G$574,7,0)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hidden="1" x14ac:dyDescent="0.4">
      <c r="A82" s="31" t="str">
        <f t="shared" si="1"/>
        <v>cd_imv_out_benscod_art_matr</v>
      </c>
      <c r="B82" s="172" t="s">
        <v>28</v>
      </c>
      <c r="C82" s="167" t="s">
        <v>54</v>
      </c>
      <c r="D82" s="163" t="s">
        <v>40</v>
      </c>
      <c r="E82" s="164" t="s">
        <v>92</v>
      </c>
      <c r="F82" s="163" t="s">
        <v>96</v>
      </c>
      <c r="G82" s="165" t="str">
        <f>VLOOKUP(A82,Plano_V3!$A$27:$G$574,7,0)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hidden="1" x14ac:dyDescent="0.4">
      <c r="A83" s="31" t="str">
        <f t="shared" si="1"/>
        <v>cd_imv_out_benscod_avl</v>
      </c>
      <c r="B83" s="172" t="s">
        <v>28</v>
      </c>
      <c r="C83" s="167" t="s">
        <v>54</v>
      </c>
      <c r="D83" s="163" t="s">
        <v>40</v>
      </c>
      <c r="E83" s="164" t="s">
        <v>92</v>
      </c>
      <c r="F83" s="163" t="s">
        <v>97</v>
      </c>
      <c r="G83" s="165" t="str">
        <f>VLOOKUP(A83,Plano_V3!$A$27:$G$574,7,0)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hidden="1" x14ac:dyDescent="0.4">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hidden="1" x14ac:dyDescent="0.4">
      <c r="A85" s="31" t="str">
        <f t="shared" si="1"/>
        <v>cd_imv_out_benscod_disconf</v>
      </c>
      <c r="B85" s="172" t="s">
        <v>28</v>
      </c>
      <c r="C85" s="167" t="s">
        <v>54</v>
      </c>
      <c r="D85" s="163" t="s">
        <v>40</v>
      </c>
      <c r="E85" s="164" t="s">
        <v>92</v>
      </c>
      <c r="F85" s="163" t="s">
        <v>99</v>
      </c>
      <c r="G85" s="165" t="str">
        <f>VLOOKUP(A85,Plano_V3!$A$27:$G$574,7,0)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hidden="1" x14ac:dyDescent="0.4">
      <c r="A86" s="31" t="str">
        <f t="shared" si="1"/>
        <v>cd_imv_out_benscod_fin_bem</v>
      </c>
      <c r="B86" s="172" t="s">
        <v>28</v>
      </c>
      <c r="C86" s="167" t="s">
        <v>54</v>
      </c>
      <c r="D86" s="163" t="s">
        <v>40</v>
      </c>
      <c r="E86" s="164" t="s">
        <v>92</v>
      </c>
      <c r="F86" s="163" t="s">
        <v>100</v>
      </c>
      <c r="G86" s="165" t="str">
        <f>VLOOKUP(A86,Plano_V3!$A$27:$G$574,7,0)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hidden="1" x14ac:dyDescent="0.4">
      <c r="A87" s="31" t="str">
        <f t="shared" si="1"/>
        <v>cd_imv_out_benscod_idd_pred</v>
      </c>
      <c r="B87" s="172" t="s">
        <v>28</v>
      </c>
      <c r="C87" s="167" t="s">
        <v>54</v>
      </c>
      <c r="D87" s="163" t="s">
        <v>40</v>
      </c>
      <c r="E87" s="164" t="s">
        <v>92</v>
      </c>
      <c r="F87" s="163" t="s">
        <v>101</v>
      </c>
      <c r="G87" s="165" t="str">
        <f>VLOOKUP(A87,Plano_V3!$A$27:$G$574,7,0)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hidden="1" x14ac:dyDescent="0.4">
      <c r="A88" s="31" t="str">
        <f t="shared" si="1"/>
        <v>cd_imv_out_benscod_morada</v>
      </c>
      <c r="B88" s="172" t="s">
        <v>28</v>
      </c>
      <c r="C88" s="167" t="s">
        <v>54</v>
      </c>
      <c r="D88" s="163" t="s">
        <v>40</v>
      </c>
      <c r="E88" s="164" t="s">
        <v>92</v>
      </c>
      <c r="F88" s="163" t="s">
        <v>102</v>
      </c>
      <c r="G88" s="165" t="str">
        <f>VLOOKUP(A88,Plano_V3!$A$27:$G$574,7,0)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hidden="1" x14ac:dyDescent="0.4">
      <c r="A89" s="31" t="str">
        <f t="shared" si="1"/>
        <v>cd_imv_out_benscod_pais</v>
      </c>
      <c r="B89" s="172" t="s">
        <v>28</v>
      </c>
      <c r="C89" s="167" t="s">
        <v>54</v>
      </c>
      <c r="D89" s="163" t="s">
        <v>40</v>
      </c>
      <c r="E89" s="164" t="s">
        <v>92</v>
      </c>
      <c r="F89" s="163" t="s">
        <v>103</v>
      </c>
      <c r="G89" s="165" t="str">
        <f>VLOOKUP(A89,Plano_V3!$A$27:$G$574,7,0)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hidden="1" x14ac:dyDescent="0.4">
      <c r="A90" s="31" t="str">
        <f t="shared" si="1"/>
        <v>cd_imv_out_benscod_post</v>
      </c>
      <c r="B90" s="172" t="s">
        <v>28</v>
      </c>
      <c r="C90" s="167" t="s">
        <v>54</v>
      </c>
      <c r="D90" s="163" t="s">
        <v>40</v>
      </c>
      <c r="E90" s="164" t="s">
        <v>92</v>
      </c>
      <c r="F90" s="163" t="s">
        <v>104</v>
      </c>
      <c r="G90" s="165" t="str">
        <f>VLOOKUP(A90,Plano_V3!$A$27:$G$574,7,0)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hidden="1" x14ac:dyDescent="0.4">
      <c r="A91" s="31" t="str">
        <f t="shared" si="1"/>
        <v>cd_imv_out_benscod_tp_bem</v>
      </c>
      <c r="B91" s="172" t="s">
        <v>28</v>
      </c>
      <c r="C91" s="167" t="s">
        <v>54</v>
      </c>
      <c r="D91" s="163" t="s">
        <v>40</v>
      </c>
      <c r="E91" s="164" t="s">
        <v>92</v>
      </c>
      <c r="F91" s="163" t="s">
        <v>105</v>
      </c>
      <c r="G91" s="165" t="str">
        <f>VLOOKUP(A91,Plano_V3!$A$27:$G$574,7,0)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hidden="1" x14ac:dyDescent="0.4">
      <c r="A92" s="31" t="str">
        <f t="shared" si="1"/>
        <v>cd_imv_out_bensdata_avl</v>
      </c>
      <c r="B92" s="172" t="s">
        <v>28</v>
      </c>
      <c r="C92" s="167" t="s">
        <v>54</v>
      </c>
      <c r="D92" s="163" t="s">
        <v>40</v>
      </c>
      <c r="E92" s="164" t="s">
        <v>92</v>
      </c>
      <c r="F92" s="163" t="s">
        <v>106</v>
      </c>
      <c r="G92" s="165" t="str">
        <f>VLOOKUP(A92,Plano_V3!$A$27:$G$574,7,0)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hidden="1" x14ac:dyDescent="0.4">
      <c r="A93" s="31" t="str">
        <f t="shared" si="1"/>
        <v>cd_imv_out_bensdata_lic_util</v>
      </c>
      <c r="B93" s="172" t="s">
        <v>28</v>
      </c>
      <c r="C93" s="167" t="s">
        <v>54</v>
      </c>
      <c r="D93" s="163" t="s">
        <v>40</v>
      </c>
      <c r="E93" s="164" t="s">
        <v>92</v>
      </c>
      <c r="F93" s="163" t="s">
        <v>107</v>
      </c>
      <c r="G93" s="165" t="str">
        <f>VLOOKUP(A93,Plano_V3!$A$27:$G$574,7,0)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hidden="1" x14ac:dyDescent="0.4">
      <c r="A94" s="31" t="str">
        <f t="shared" si="1"/>
        <v>cd_imv_out_bensficha</v>
      </c>
      <c r="B94" s="172" t="s">
        <v>28</v>
      </c>
      <c r="C94" s="167" t="s">
        <v>54</v>
      </c>
      <c r="D94" s="163" t="s">
        <v>40</v>
      </c>
      <c r="E94" s="164" t="s">
        <v>92</v>
      </c>
      <c r="F94" s="163" t="s">
        <v>108</v>
      </c>
      <c r="G94" s="165" t="str">
        <f>VLOOKUP(A94,Plano_V3!$A$27:$G$574,7,0)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hidden="1" x14ac:dyDescent="0.4">
      <c r="A95" s="31" t="str">
        <f t="shared" si="1"/>
        <v>cd_imv_out_bensid_frac</v>
      </c>
      <c r="B95" s="172" t="s">
        <v>28</v>
      </c>
      <c r="C95" s="167" t="s">
        <v>54</v>
      </c>
      <c r="D95" s="163" t="s">
        <v>40</v>
      </c>
      <c r="E95" s="164" t="s">
        <v>92</v>
      </c>
      <c r="F95" s="163" t="s">
        <v>109</v>
      </c>
      <c r="G95" s="165" t="str">
        <f>VLOOKUP(A95,Plano_V3!$A$27:$G$574,7,0)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hidden="1" x14ac:dyDescent="0.4">
      <c r="A96" s="31" t="str">
        <f t="shared" si="1"/>
        <v>cd_imv_out_benslocalid</v>
      </c>
      <c r="B96" s="172" t="s">
        <v>28</v>
      </c>
      <c r="C96" s="167" t="s">
        <v>54</v>
      </c>
      <c r="D96" s="163" t="s">
        <v>40</v>
      </c>
      <c r="E96" s="164" t="s">
        <v>92</v>
      </c>
      <c r="F96" s="163" t="s">
        <v>110</v>
      </c>
      <c r="G96" s="165" t="str">
        <f>VLOOKUP(A96,Plano_V3!$A$27:$G$574,7,0)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hidden="1" x14ac:dyDescent="0.4">
      <c r="A97" s="31" t="str">
        <f t="shared" si="1"/>
        <v>cd_imv_out_benslote</v>
      </c>
      <c r="B97" s="172" t="s">
        <v>28</v>
      </c>
      <c r="C97" s="167" t="s">
        <v>54</v>
      </c>
      <c r="D97" s="163" t="s">
        <v>40</v>
      </c>
      <c r="E97" s="164" t="s">
        <v>92</v>
      </c>
      <c r="F97" s="163" t="s">
        <v>111</v>
      </c>
      <c r="G97" s="165" t="str">
        <f>VLOOKUP(A97,Plano_V3!$A$27:$G$574,7,0)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hidden="1" x14ac:dyDescent="0.4">
      <c r="A98" s="31" t="str">
        <f t="shared" si="1"/>
        <v>cd_imv_out_bensmontante_avl</v>
      </c>
      <c r="B98" s="172" t="s">
        <v>28</v>
      </c>
      <c r="C98" s="167" t="s">
        <v>54</v>
      </c>
      <c r="D98" s="163" t="s">
        <v>40</v>
      </c>
      <c r="E98" s="164" t="s">
        <v>92</v>
      </c>
      <c r="F98" s="163" t="s">
        <v>112</v>
      </c>
      <c r="G98" s="165" t="str">
        <f>VLOOKUP(A98,Plano_V3!$A$27:$G$574,7,0)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hidden="1" x14ac:dyDescent="0.4">
      <c r="A99" s="31" t="str">
        <f t="shared" si="1"/>
        <v>cd_imv_out_bensmontante_avl_dist</v>
      </c>
      <c r="B99" s="172" t="s">
        <v>28</v>
      </c>
      <c r="C99" s="167" t="s">
        <v>54</v>
      </c>
      <c r="D99" s="163" t="s">
        <v>40</v>
      </c>
      <c r="E99" s="164" t="s">
        <v>92</v>
      </c>
      <c r="F99" s="163" t="s">
        <v>113</v>
      </c>
      <c r="G99" s="165" t="str">
        <f>VLOOKUP(A99,Plano_V3!$A$27:$G$574,7,0)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hidden="1" x14ac:dyDescent="0.4">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hidden="1" x14ac:dyDescent="0.4">
      <c r="A101" s="31" t="str">
        <f t="shared" si="1"/>
        <v>cd_imv_out_bensmorada</v>
      </c>
      <c r="B101" s="172" t="s">
        <v>28</v>
      </c>
      <c r="C101" s="167" t="s">
        <v>54</v>
      </c>
      <c r="D101" s="163" t="s">
        <v>40</v>
      </c>
      <c r="E101" s="164" t="s">
        <v>92</v>
      </c>
      <c r="F101" s="163" t="s">
        <v>115</v>
      </c>
      <c r="G101" s="165" t="str">
        <f>VLOOKUP(A101,Plano_V3!$A$27:$G$574,7,0)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hidden="1" x14ac:dyDescent="0.4">
      <c r="A102" s="31" t="str">
        <f t="shared" si="1"/>
        <v>cd_imv_out_bensnum</v>
      </c>
      <c r="B102" s="172" t="s">
        <v>28</v>
      </c>
      <c r="C102" s="167" t="s">
        <v>54</v>
      </c>
      <c r="D102" s="163" t="s">
        <v>40</v>
      </c>
      <c r="E102" s="164" t="s">
        <v>92</v>
      </c>
      <c r="F102" s="163" t="s">
        <v>116</v>
      </c>
      <c r="G102" s="165" t="str">
        <f>VLOOKUP(A102,Plano_V3!$A$27:$G$574,7,0)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hidden="1" x14ac:dyDescent="0.4">
      <c r="A103" s="31" t="str">
        <f t="shared" si="1"/>
        <v>cd_imv_out_bensorigem</v>
      </c>
      <c r="B103" s="172" t="s">
        <v>28</v>
      </c>
      <c r="C103" s="167" t="s">
        <v>54</v>
      </c>
      <c r="D103" s="163" t="s">
        <v>40</v>
      </c>
      <c r="E103" s="164" t="s">
        <v>92</v>
      </c>
      <c r="F103" s="163" t="s">
        <v>72</v>
      </c>
      <c r="G103" s="165" t="str">
        <f>VLOOKUP(A103,Plano_V3!$A$27:$G$574,7,0)</f>
        <v>0. Cancelado</v>
      </c>
      <c r="H103" s="165" t="s">
        <v>477</v>
      </c>
      <c r="I103" s="174" t="s">
        <v>1855</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hidden="1" x14ac:dyDescent="0.4">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hidden="1" x14ac:dyDescent="0.4">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hidden="1" x14ac:dyDescent="0.4">
      <c r="A106" s="31" t="str">
        <f t="shared" si="1"/>
        <v>cd_imv_out_bensref_date</v>
      </c>
      <c r="B106" s="172" t="s">
        <v>28</v>
      </c>
      <c r="C106" s="167" t="s">
        <v>54</v>
      </c>
      <c r="D106" s="163" t="s">
        <v>40</v>
      </c>
      <c r="E106" s="164" t="s">
        <v>92</v>
      </c>
      <c r="F106" s="163" t="s">
        <v>73</v>
      </c>
      <c r="G106" s="165" t="str">
        <f>VLOOKUP(A106,Plano_V3!$A$27:$G$574,7,0)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hidden="1" x14ac:dyDescent="0.4">
      <c r="A107" s="31" t="str">
        <f t="shared" si="1"/>
        <v>cd_imv_out_bensurbaniz</v>
      </c>
      <c r="B107" s="172" t="s">
        <v>28</v>
      </c>
      <c r="C107" s="167" t="s">
        <v>54</v>
      </c>
      <c r="D107" s="163" t="s">
        <v>40</v>
      </c>
      <c r="E107" s="164" t="s">
        <v>92</v>
      </c>
      <c r="F107" s="163" t="s">
        <v>119</v>
      </c>
      <c r="G107" s="165" t="str">
        <f>VLOOKUP(A107,Plano_V3!$A$27:$G$574,7,0)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hidden="1" x14ac:dyDescent="0.4">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hidden="1" x14ac:dyDescent="0.4">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hidden="1" x14ac:dyDescent="0.4">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hidden="1" x14ac:dyDescent="0.4">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hidden="1" x14ac:dyDescent="0.4">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x14ac:dyDescent="0.4">
      <c r="A113" s="31" t="str">
        <f t="shared" si="1"/>
        <v>cd_imv_out_certifcod_cnsrvtr_rgst_prdl</v>
      </c>
      <c r="B113" s="172" t="s">
        <v>28</v>
      </c>
      <c r="C113" s="167" t="s">
        <v>54</v>
      </c>
      <c r="D113" s="163" t="s">
        <v>40</v>
      </c>
      <c r="E113" s="164" t="s">
        <v>120</v>
      </c>
      <c r="F113" s="163" t="s">
        <v>122</v>
      </c>
      <c r="G113" s="165" t="str">
        <f>VLOOKUP(A113,Plano_V3!$A$27:$G$574,7,0)</f>
        <v>4. Validação EF</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x14ac:dyDescent="0.4">
      <c r="A114" s="31" t="str">
        <f t="shared" si="1"/>
        <v>cd_imv_out_certifcod_inscrc</v>
      </c>
      <c r="B114" s="172" t="s">
        <v>28</v>
      </c>
      <c r="C114" s="167" t="s">
        <v>54</v>
      </c>
      <c r="D114" s="163" t="s">
        <v>40</v>
      </c>
      <c r="E114" s="164" t="s">
        <v>120</v>
      </c>
      <c r="F114" s="163" t="s">
        <v>123</v>
      </c>
      <c r="G114" s="165" t="str">
        <f>VLOOKUP(A114,Plano_V3!$A$27:$G$574,7,0)</f>
        <v>4. Validação EF</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x14ac:dyDescent="0.4">
      <c r="A115" s="31" t="str">
        <f t="shared" si="1"/>
        <v>cd_imv_out_certifcod_sce</v>
      </c>
      <c r="B115" s="172" t="s">
        <v>28</v>
      </c>
      <c r="C115" s="167" t="s">
        <v>54</v>
      </c>
      <c r="D115" s="163" t="s">
        <v>40</v>
      </c>
      <c r="E115" s="164" t="s">
        <v>120</v>
      </c>
      <c r="F115" s="163" t="s">
        <v>124</v>
      </c>
      <c r="G115" s="165" t="str">
        <f>VLOOKUP(A115,Plano_V3!$A$27:$G$574,7,0)</f>
        <v>4. Validação EF</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x14ac:dyDescent="0.4">
      <c r="A116" s="31" t="str">
        <f t="shared" si="1"/>
        <v>cd_imv_out_certifdata_epc</v>
      </c>
      <c r="B116" s="172" t="s">
        <v>28</v>
      </c>
      <c r="C116" s="167" t="s">
        <v>54</v>
      </c>
      <c r="D116" s="163" t="s">
        <v>40</v>
      </c>
      <c r="E116" s="164" t="s">
        <v>120</v>
      </c>
      <c r="F116" s="163" t="s">
        <v>125</v>
      </c>
      <c r="G116" s="165" t="str">
        <f>VLOOKUP(A116,Plano_V3!$A$27:$G$574,7,0)</f>
        <v>4. Validação EF</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x14ac:dyDescent="0.4">
      <c r="A117" s="31" t="str">
        <f t="shared" si="1"/>
        <v>cd_imv_out_certifdata_exprc_epc</v>
      </c>
      <c r="B117" s="172" t="s">
        <v>28</v>
      </c>
      <c r="C117" s="167" t="s">
        <v>54</v>
      </c>
      <c r="D117" s="163" t="s">
        <v>40</v>
      </c>
      <c r="E117" s="164" t="s">
        <v>120</v>
      </c>
      <c r="F117" s="163" t="s">
        <v>126</v>
      </c>
      <c r="G117" s="165" t="str">
        <f>VLOOKUP(A117,Plano_V3!$A$27:$G$574,7,0)</f>
        <v>4. Validação EF</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hidden="1" x14ac:dyDescent="0.4">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x14ac:dyDescent="0.4">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x14ac:dyDescent="0.4">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x14ac:dyDescent="0.4">
      <c r="A121" s="31" t="str">
        <f t="shared" si="1"/>
        <v>cd_imv_out_certifflg_efcnc_enrgtc</v>
      </c>
      <c r="B121" s="172" t="s">
        <v>28</v>
      </c>
      <c r="C121" s="167" t="s">
        <v>54</v>
      </c>
      <c r="D121" s="163" t="s">
        <v>40</v>
      </c>
      <c r="E121" s="164" t="s">
        <v>120</v>
      </c>
      <c r="F121" s="163" t="s">
        <v>129</v>
      </c>
      <c r="G121" s="165" t="str">
        <f>VLOOKUP(A121,Plano_V3!$A$27:$G$574,7,0)</f>
        <v>4. Validação EF</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x14ac:dyDescent="0.4">
      <c r="A122" s="31" t="str">
        <f t="shared" si="1"/>
        <v>cd_imv_out_certifflg_efcnc_enrgtc_rnvv</v>
      </c>
      <c r="B122" s="172" t="s">
        <v>28</v>
      </c>
      <c r="C122" s="167" t="s">
        <v>54</v>
      </c>
      <c r="D122" s="163" t="s">
        <v>40</v>
      </c>
      <c r="E122" s="164" t="s">
        <v>120</v>
      </c>
      <c r="F122" s="163" t="s">
        <v>130</v>
      </c>
      <c r="G122" s="165" t="str">
        <f>VLOOKUP(A122,Plano_V3!$A$27:$G$574,7,0)</f>
        <v>4. Validação EF</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x14ac:dyDescent="0.4">
      <c r="A123" s="31" t="str">
        <f t="shared" si="1"/>
        <v>cd_imv_out_certifflg_nzeb</v>
      </c>
      <c r="B123" s="172" t="s">
        <v>28</v>
      </c>
      <c r="C123" s="167" t="s">
        <v>54</v>
      </c>
      <c r="D123" s="163" t="s">
        <v>40</v>
      </c>
      <c r="E123" s="164" t="s">
        <v>120</v>
      </c>
      <c r="F123" s="163" t="s">
        <v>131</v>
      </c>
      <c r="G123" s="165" t="str">
        <f>VLOOKUP(A123,Plano_V3!$A$27:$G$574,7,0)</f>
        <v>4. Validação EF</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hidden="1" x14ac:dyDescent="0.4">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x14ac:dyDescent="0.4">
      <c r="A125" s="31" t="str">
        <f t="shared" si="1"/>
        <v>cd_imv_out_certifnvl_efcc_enrg</v>
      </c>
      <c r="B125" s="172" t="s">
        <v>28</v>
      </c>
      <c r="C125" s="167" t="s">
        <v>54</v>
      </c>
      <c r="D125" s="163" t="s">
        <v>40</v>
      </c>
      <c r="E125" s="164" t="s">
        <v>120</v>
      </c>
      <c r="F125" s="163" t="s">
        <v>132</v>
      </c>
      <c r="G125" s="165" t="str">
        <f>VLOOKUP(A125,Plano_V3!$A$27:$G$574,7,0)</f>
        <v>4. Validação EF</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hidden="1" x14ac:dyDescent="0.4">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hidden="1" x14ac:dyDescent="0.4">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x14ac:dyDescent="0.4">
      <c r="A128" s="31" t="str">
        <f t="shared" si="1"/>
        <v>cd_imv_out_certiftp_crtfcd</v>
      </c>
      <c r="B128" s="172" t="s">
        <v>28</v>
      </c>
      <c r="C128" s="167" t="s">
        <v>54</v>
      </c>
      <c r="D128" s="163" t="s">
        <v>40</v>
      </c>
      <c r="E128" s="164" t="s">
        <v>120</v>
      </c>
      <c r="F128" s="163" t="s">
        <v>133</v>
      </c>
      <c r="G128" s="165" t="str">
        <f>VLOOKUP(A128,Plano_V3!$A$27:$G$574,7,0)</f>
        <v>4. Validação EF</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x14ac:dyDescent="0.4">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x14ac:dyDescent="0.4">
      <c r="A130" s="31" t="str">
        <f t="shared" si="1"/>
        <v>cd_imv_out_certifvlr_agua_qnt_snt_rnvv</v>
      </c>
      <c r="B130" s="172" t="s">
        <v>28</v>
      </c>
      <c r="C130" s="167" t="s">
        <v>54</v>
      </c>
      <c r="D130" s="163" t="s">
        <v>40</v>
      </c>
      <c r="E130" s="164" t="s">
        <v>120</v>
      </c>
      <c r="F130" s="163" t="s">
        <v>135</v>
      </c>
      <c r="G130" s="165" t="str">
        <f>VLOOKUP(A130,Plano_V3!$A$27:$G$574,7,0)</f>
        <v>4. Validação EF</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x14ac:dyDescent="0.4">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x14ac:dyDescent="0.4">
      <c r="A132" s="31" t="str">
        <f t="shared" si="1"/>
        <v>cd_imv_out_certifvlr_alttt</v>
      </c>
      <c r="B132" s="172" t="s">
        <v>28</v>
      </c>
      <c r="C132" s="167" t="s">
        <v>54</v>
      </c>
      <c r="D132" s="163" t="s">
        <v>40</v>
      </c>
      <c r="E132" s="164" t="s">
        <v>120</v>
      </c>
      <c r="F132" s="163" t="s">
        <v>137</v>
      </c>
      <c r="G132" s="165" t="str">
        <f>VLOOKUP(A132,Plano_V3!$A$27:$G$574,7,0)</f>
        <v>4. Validação EF</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x14ac:dyDescent="0.4">
      <c r="A133" s="31" t="str">
        <f t="shared" si="1"/>
        <v>cd_imv_out_certifvlr_aqcmnt_ambnt_edfc</v>
      </c>
      <c r="B133" s="172" t="s">
        <v>28</v>
      </c>
      <c r="C133" s="167" t="s">
        <v>54</v>
      </c>
      <c r="D133" s="163" t="s">
        <v>40</v>
      </c>
      <c r="E133" s="164" t="s">
        <v>120</v>
      </c>
      <c r="F133" s="163" t="s">
        <v>138</v>
      </c>
      <c r="G133" s="165" t="str">
        <f>VLOOKUP(A133,Plano_V3!$A$27:$G$574,7,0)</f>
        <v>4. Validação EF</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x14ac:dyDescent="0.4">
      <c r="A134" s="31" t="str">
        <f t="shared" si="1"/>
        <v>cd_imv_out_certifvlr_aqcmnt_ambnt_rfrc</v>
      </c>
      <c r="B134" s="172" t="s">
        <v>28</v>
      </c>
      <c r="C134" s="167" t="s">
        <v>54</v>
      </c>
      <c r="D134" s="163" t="s">
        <v>40</v>
      </c>
      <c r="E134" s="164" t="s">
        <v>120</v>
      </c>
      <c r="F134" s="163" t="s">
        <v>139</v>
      </c>
      <c r="G134" s="165" t="str">
        <f>VLOOKUP(A134,Plano_V3!$A$27:$G$574,7,0)</f>
        <v>4. Validação EF</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x14ac:dyDescent="0.4">
      <c r="A135" s="31" t="str">
        <f t="shared" si="1"/>
        <v>cd_imv_out_certifvlr_aqcmnt_ambnt_rnvv</v>
      </c>
      <c r="B135" s="172" t="s">
        <v>28</v>
      </c>
      <c r="C135" s="167" t="s">
        <v>54</v>
      </c>
      <c r="D135" s="163" t="s">
        <v>40</v>
      </c>
      <c r="E135" s="164" t="s">
        <v>120</v>
      </c>
      <c r="F135" s="163" t="s">
        <v>140</v>
      </c>
      <c r="G135" s="165" t="str">
        <f>VLOOKUP(A135,Plano_V3!$A$27:$G$574,7,0)</f>
        <v>4. Validação EF</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x14ac:dyDescent="0.4">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x14ac:dyDescent="0.4">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x14ac:dyDescent="0.4">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x14ac:dyDescent="0.4">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hidden="1" x14ac:dyDescent="0.4">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x14ac:dyDescent="0.4">
      <c r="A141" s="31" t="str">
        <f t="shared" si="2"/>
        <v>cd_imv_out_certifvlr_comp_trmc_cbrtrs</v>
      </c>
      <c r="B141" s="172" t="s">
        <v>28</v>
      </c>
      <c r="C141" s="167" t="s">
        <v>54</v>
      </c>
      <c r="D141" s="163" t="s">
        <v>40</v>
      </c>
      <c r="E141" s="164" t="s">
        <v>120</v>
      </c>
      <c r="F141" s="163" t="s">
        <v>145</v>
      </c>
      <c r="G141" s="165" t="str">
        <f>VLOOKUP(A141,Plano_V3!$A$27:$G$574,7,0)</f>
        <v>4. Validação EF</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x14ac:dyDescent="0.4">
      <c r="A142" s="31" t="str">
        <f t="shared" si="2"/>
        <v>cd_imv_out_certifvlr_comp_trmc_jnls</v>
      </c>
      <c r="B142" s="172" t="s">
        <v>28</v>
      </c>
      <c r="C142" s="167" t="s">
        <v>54</v>
      </c>
      <c r="D142" s="163" t="s">
        <v>40</v>
      </c>
      <c r="E142" s="164" t="s">
        <v>120</v>
      </c>
      <c r="F142" s="163" t="s">
        <v>146</v>
      </c>
      <c r="G142" s="165" t="str">
        <f>VLOOKUP(A142,Plano_V3!$A$27:$G$574,7,0)</f>
        <v>4. Validação EF</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x14ac:dyDescent="0.4">
      <c r="A143" s="31" t="str">
        <f t="shared" si="2"/>
        <v>cd_imv_out_certifvlr_comp_trmc_prds</v>
      </c>
      <c r="B143" s="172" t="s">
        <v>28</v>
      </c>
      <c r="C143" s="167" t="s">
        <v>54</v>
      </c>
      <c r="D143" s="163" t="s">
        <v>40</v>
      </c>
      <c r="E143" s="164" t="s">
        <v>120</v>
      </c>
      <c r="F143" s="163" t="s">
        <v>147</v>
      </c>
      <c r="G143" s="165" t="str">
        <f>VLOOKUP(A143,Plano_V3!$A$27:$G$574,7,0)</f>
        <v>4. Validação EF</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x14ac:dyDescent="0.4">
      <c r="A144" s="31" t="str">
        <f t="shared" si="2"/>
        <v>cd_imv_out_certifvlr_comp_trmc_pvmnts</v>
      </c>
      <c r="B144" s="172" t="s">
        <v>28</v>
      </c>
      <c r="C144" s="167" t="s">
        <v>54</v>
      </c>
      <c r="D144" s="163" t="s">
        <v>40</v>
      </c>
      <c r="E144" s="164" t="s">
        <v>120</v>
      </c>
      <c r="F144" s="163" t="s">
        <v>148</v>
      </c>
      <c r="G144" s="165" t="str">
        <f>VLOOKUP(A144,Plano_V3!$A$27:$G$574,7,0)</f>
        <v>4. Validação EF</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x14ac:dyDescent="0.4">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x14ac:dyDescent="0.4">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x14ac:dyDescent="0.4">
      <c r="A147" s="31" t="str">
        <f t="shared" si="2"/>
        <v>cd_imv_out_certifvlr_drc_estc_aqcmnt</v>
      </c>
      <c r="B147" s="172" t="s">
        <v>28</v>
      </c>
      <c r="C147" s="167" t="s">
        <v>54</v>
      </c>
      <c r="D147" s="163" t="s">
        <v>40</v>
      </c>
      <c r="E147" s="164" t="s">
        <v>120</v>
      </c>
      <c r="F147" s="163" t="s">
        <v>151</v>
      </c>
      <c r="G147" s="165" t="str">
        <f>VLOOKUP(A147,Plano_V3!$A$27:$G$574,7,0)</f>
        <v>4. Validação EF</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x14ac:dyDescent="0.4">
      <c r="A148" s="31" t="str">
        <f t="shared" si="2"/>
        <v>cd_imv_out_certifvlr_drc_estc_arrfcmnt</v>
      </c>
      <c r="B148" s="172" t="s">
        <v>28</v>
      </c>
      <c r="C148" s="167" t="s">
        <v>54</v>
      </c>
      <c r="D148" s="163" t="s">
        <v>40</v>
      </c>
      <c r="E148" s="164" t="s">
        <v>120</v>
      </c>
      <c r="F148" s="163" t="s">
        <v>152</v>
      </c>
      <c r="G148" s="165" t="str">
        <f>VLOOKUP(A148,Plano_V3!$A$27:$G$574,7,0)</f>
        <v>4. Validação EF</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hidden="1" x14ac:dyDescent="0.4">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x14ac:dyDescent="0.4">
      <c r="A150" s="31" t="str">
        <f t="shared" si="2"/>
        <v>cd_imv_out_certifvlr_emss_co2</v>
      </c>
      <c r="B150" s="172" t="s">
        <v>28</v>
      </c>
      <c r="C150" s="167" t="s">
        <v>54</v>
      </c>
      <c r="D150" s="163" t="s">
        <v>40</v>
      </c>
      <c r="E150" s="164" t="s">
        <v>120</v>
      </c>
      <c r="F150" s="163" t="s">
        <v>153</v>
      </c>
      <c r="G150" s="165" t="str">
        <f>VLOOKUP(A150,Plano_V3!$A$27:$G$574,7,0)</f>
        <v>4. Validação EF</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x14ac:dyDescent="0.4">
      <c r="A151" s="31" t="str">
        <f t="shared" si="2"/>
        <v>cd_imv_out_certifvlr_enrg_eltc_vntldr</v>
      </c>
      <c r="B151" s="172" t="s">
        <v>28</v>
      </c>
      <c r="C151" s="167" t="s">
        <v>54</v>
      </c>
      <c r="D151" s="163" t="s">
        <v>40</v>
      </c>
      <c r="E151" s="164" t="s">
        <v>120</v>
      </c>
      <c r="F151" s="163" t="s">
        <v>154</v>
      </c>
      <c r="G151" s="165" t="str">
        <f>VLOOKUP(A151,Plano_V3!$A$27:$G$574,7,0)</f>
        <v>4. Validação EF</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x14ac:dyDescent="0.4">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x14ac:dyDescent="0.4">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x14ac:dyDescent="0.4">
      <c r="A154" s="31" t="str">
        <f t="shared" si="2"/>
        <v>cd_imv_out_certifvlr_enrg_renew</v>
      </c>
      <c r="B154" s="172" t="s">
        <v>28</v>
      </c>
      <c r="C154" s="167" t="s">
        <v>54</v>
      </c>
      <c r="D154" s="163" t="s">
        <v>40</v>
      </c>
      <c r="E154" s="164" t="s">
        <v>120</v>
      </c>
      <c r="F154" s="163" t="s">
        <v>157</v>
      </c>
      <c r="G154" s="165" t="str">
        <f>VLOOKUP(A154,Plano_V3!$A$27:$G$574,7,0)</f>
        <v>4. Validação EF</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x14ac:dyDescent="0.4">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x14ac:dyDescent="0.4">
      <c r="A156" s="31" t="str">
        <f t="shared" si="2"/>
        <v>cd_imv_out_certifvlr_enrg_utl_arrfcmnt</v>
      </c>
      <c r="B156" s="172" t="s">
        <v>28</v>
      </c>
      <c r="C156" s="167" t="s">
        <v>54</v>
      </c>
      <c r="D156" s="163" t="s">
        <v>40</v>
      </c>
      <c r="E156" s="164" t="s">
        <v>120</v>
      </c>
      <c r="F156" s="163" t="s">
        <v>159</v>
      </c>
      <c r="G156" s="165" t="str">
        <f>VLOOKUP(A156,Plano_V3!$A$27:$G$574,7,0)</f>
        <v>4. Validação EF</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x14ac:dyDescent="0.4">
      <c r="A157" s="31" t="str">
        <f t="shared" si="2"/>
        <v>cd_imv_out_certifvlr_grs_dia</v>
      </c>
      <c r="B157" s="172" t="s">
        <v>28</v>
      </c>
      <c r="C157" s="167" t="s">
        <v>54</v>
      </c>
      <c r="D157" s="163" t="s">
        <v>40</v>
      </c>
      <c r="E157" s="164" t="s">
        <v>120</v>
      </c>
      <c r="F157" s="163" t="s">
        <v>160</v>
      </c>
      <c r="G157" s="165" t="str">
        <f>VLOOKUP(A157,Plano_V3!$A$27:$G$574,7,0)</f>
        <v>4. Validação EF</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x14ac:dyDescent="0.4">
      <c r="A158" s="31" t="str">
        <f t="shared" si="2"/>
        <v>cd_imv_out_certifvlr_ncssdd_enrg_prmr</v>
      </c>
      <c r="B158" s="172" t="s">
        <v>28</v>
      </c>
      <c r="C158" s="167" t="s">
        <v>54</v>
      </c>
      <c r="D158" s="163" t="s">
        <v>40</v>
      </c>
      <c r="E158" s="164" t="s">
        <v>120</v>
      </c>
      <c r="F158" s="163" t="s">
        <v>161</v>
      </c>
      <c r="G158" s="165" t="str">
        <f>VLOOKUP(A158,Plano_V3!$A$27:$G$574,7,0)</f>
        <v>4. Validação EF</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x14ac:dyDescent="0.4">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x14ac:dyDescent="0.4">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x14ac:dyDescent="0.4">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x14ac:dyDescent="0.4">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x14ac:dyDescent="0.4">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x14ac:dyDescent="0.4">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x14ac:dyDescent="0.4">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x14ac:dyDescent="0.4">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x14ac:dyDescent="0.4">
      <c r="A167" s="31" t="str">
        <f t="shared" si="2"/>
        <v>cd_imv_out_certifvlr_prds_gnhs_vr_jnl</v>
      </c>
      <c r="B167" s="172" t="s">
        <v>28</v>
      </c>
      <c r="C167" s="167" t="s">
        <v>54</v>
      </c>
      <c r="D167" s="163" t="s">
        <v>40</v>
      </c>
      <c r="E167" s="164" t="s">
        <v>120</v>
      </c>
      <c r="F167" s="163" t="s">
        <v>170</v>
      </c>
      <c r="G167" s="165" t="str">
        <f>VLOOKUP(A167,Plano_V3!$A$27:$G$574,7,0)</f>
        <v>4. Validação EF</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x14ac:dyDescent="0.4">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x14ac:dyDescent="0.4">
      <c r="A169" s="31" t="str">
        <f t="shared" si="2"/>
        <v>cd_imv_out_certifvlr_prds_gnhs_vr_rfrc</v>
      </c>
      <c r="B169" s="172" t="s">
        <v>28</v>
      </c>
      <c r="C169" s="167" t="s">
        <v>54</v>
      </c>
      <c r="D169" s="163" t="s">
        <v>40</v>
      </c>
      <c r="E169" s="164" t="s">
        <v>120</v>
      </c>
      <c r="F169" s="163" t="s">
        <v>172</v>
      </c>
      <c r="G169" s="165" t="str">
        <f>VLOOKUP(A169,Plano_V3!$A$27:$G$574,7,0)</f>
        <v>4. Validação EF</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x14ac:dyDescent="0.4">
      <c r="A170" s="31" t="str">
        <f t="shared" si="2"/>
        <v>cd_imv_out_certifvlr_rdc_anl_estmd_ftr</v>
      </c>
      <c r="B170" s="172" t="s">
        <v>28</v>
      </c>
      <c r="C170" s="167" t="s">
        <v>54</v>
      </c>
      <c r="D170" s="163" t="s">
        <v>40</v>
      </c>
      <c r="E170" s="164" t="s">
        <v>120</v>
      </c>
      <c r="F170" s="163" t="s">
        <v>173</v>
      </c>
      <c r="G170" s="165" t="str">
        <f>VLOOKUP(A170,Plano_V3!$A$27:$G$574,7,0)</f>
        <v>4. Validação EF</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x14ac:dyDescent="0.4">
      <c r="A171" s="31" t="str">
        <f t="shared" si="2"/>
        <v>cd_imv_out_certifvlr_tmprtr_md_extrr</v>
      </c>
      <c r="B171" s="172" t="s">
        <v>28</v>
      </c>
      <c r="C171" s="167" t="s">
        <v>54</v>
      </c>
      <c r="D171" s="163" t="s">
        <v>40</v>
      </c>
      <c r="E171" s="164" t="s">
        <v>120</v>
      </c>
      <c r="F171" s="163" t="s">
        <v>174</v>
      </c>
      <c r="G171" s="165" t="str">
        <f>VLOOKUP(A171,Plano_V3!$A$27:$G$574,7,0)</f>
        <v>4. Validação EF</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x14ac:dyDescent="0.4">
      <c r="A172" s="31" t="str">
        <f t="shared" si="2"/>
        <v>cd_imv_out_certifzn_clmtc_invrn</v>
      </c>
      <c r="B172" s="172" t="s">
        <v>28</v>
      </c>
      <c r="C172" s="167" t="s">
        <v>54</v>
      </c>
      <c r="D172" s="163" t="s">
        <v>40</v>
      </c>
      <c r="E172" s="164" t="s">
        <v>120</v>
      </c>
      <c r="F172" s="163" t="s">
        <v>175</v>
      </c>
      <c r="G172" s="165" t="str">
        <f>VLOOKUP(A172,Plano_V3!$A$27:$G$574,7,0)</f>
        <v>4. Validação EF</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x14ac:dyDescent="0.4">
      <c r="A173" s="31" t="str">
        <f t="shared" si="2"/>
        <v>cd_imv_out_certifzn_clmtc_vr</v>
      </c>
      <c r="B173" s="172" t="s">
        <v>28</v>
      </c>
      <c r="C173" s="167" t="s">
        <v>54</v>
      </c>
      <c r="D173" s="163" t="s">
        <v>40</v>
      </c>
      <c r="E173" s="164" t="s">
        <v>120</v>
      </c>
      <c r="F173" s="163" t="s">
        <v>176</v>
      </c>
      <c r="G173" s="165" t="str">
        <f>VLOOKUP(A173,Plano_V3!$A$27:$G$574,7,0)</f>
        <v>4. Validação EF</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x14ac:dyDescent="0.4">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x14ac:dyDescent="0.4">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x14ac:dyDescent="0.4">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x14ac:dyDescent="0.4">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x14ac:dyDescent="0.4">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x14ac:dyDescent="0.4">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x14ac:dyDescent="0.4">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x14ac:dyDescent="0.4">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x14ac:dyDescent="0.4">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x14ac:dyDescent="0.4">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x14ac:dyDescent="0.4">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x14ac:dyDescent="0.4">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x14ac:dyDescent="0.4">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x14ac:dyDescent="0.4">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x14ac:dyDescent="0.4">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x14ac:dyDescent="0.4">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x14ac:dyDescent="0.4">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x14ac:dyDescent="0.4">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x14ac:dyDescent="0.4">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x14ac:dyDescent="0.4">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x14ac:dyDescent="0.4">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x14ac:dyDescent="0.4">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x14ac:dyDescent="0.4">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x14ac:dyDescent="0.4">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x14ac:dyDescent="0.4">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x14ac:dyDescent="0.4">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x14ac:dyDescent="0.4">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x14ac:dyDescent="0.4">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x14ac:dyDescent="0.4">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x14ac:dyDescent="0.4">
      <c r="A203" s="31" t="str">
        <f t="shared" si="3"/>
        <v>modesg_inp_emss_vclsn.a.</v>
      </c>
      <c r="B203" s="172" t="s">
        <v>28</v>
      </c>
      <c r="C203" s="167" t="s">
        <v>178</v>
      </c>
      <c r="D203" s="163" t="s">
        <v>36</v>
      </c>
      <c r="E203" s="164" t="s">
        <v>205</v>
      </c>
      <c r="F203" s="163" t="s">
        <v>38</v>
      </c>
      <c r="G203" s="165" t="str">
        <f>VLOOKUP(A203,Plano_V3!$A$27:$G$574,7,0)</f>
        <v>6. Em implementação (re-especificação)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x14ac:dyDescent="0.4">
      <c r="A204" s="31" t="str">
        <f t="shared" si="3"/>
        <v>modesg_inp_km_medios_emss_vclsn.a.</v>
      </c>
      <c r="B204" s="172" t="s">
        <v>28</v>
      </c>
      <c r="C204" s="167" t="s">
        <v>178</v>
      </c>
      <c r="D204" s="163" t="s">
        <v>36</v>
      </c>
      <c r="E204" s="164" t="s">
        <v>206</v>
      </c>
      <c r="F204" s="163" t="s">
        <v>38</v>
      </c>
      <c r="G204" s="165" t="str">
        <f>VLOOKUP(A204,Plano_V3!$A$27:$G$574,7,0)</f>
        <v>6. Em implementação (re-especificação)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x14ac:dyDescent="0.4">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x14ac:dyDescent="0.4">
      <c r="A206" s="31" t="str">
        <f t="shared" si="3"/>
        <v>modesg_inp_nfrd_alinhamento_taxn.a.</v>
      </c>
      <c r="B206" s="172" t="s">
        <v>28</v>
      </c>
      <c r="C206" s="167" t="s">
        <v>178</v>
      </c>
      <c r="D206" s="163" t="s">
        <v>36</v>
      </c>
      <c r="E206" s="164" t="s">
        <v>208</v>
      </c>
      <c r="F206" s="163" t="s">
        <v>38</v>
      </c>
      <c r="G206" s="165" t="str">
        <f>VLOOKUP(A206,Plano_V3!$A$27:$G$574,7,0)</f>
        <v>6. Em implementação (re-especificação)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x14ac:dyDescent="0.4">
      <c r="A207" s="31" t="str">
        <f t="shared" si="3"/>
        <v>modesg_inp_risco_fisicon.a.</v>
      </c>
      <c r="B207" s="172" t="s">
        <v>28</v>
      </c>
      <c r="C207" s="167" t="s">
        <v>178</v>
      </c>
      <c r="D207" s="163" t="s">
        <v>36</v>
      </c>
      <c r="E207" s="164" t="s">
        <v>209</v>
      </c>
      <c r="F207" s="163" t="s">
        <v>38</v>
      </c>
      <c r="G207" s="165" t="str">
        <f>VLOOKUP(A207,Plano_V3!$A$27:$G$574,7,0)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x14ac:dyDescent="0.4">
      <c r="A208" s="31" t="str">
        <f t="shared" si="3"/>
        <v>modesg_inp_emss_scibn.a.</v>
      </c>
      <c r="B208" s="172" t="s">
        <v>28</v>
      </c>
      <c r="C208" s="167" t="s">
        <v>178</v>
      </c>
      <c r="D208" s="163" t="s">
        <v>36</v>
      </c>
      <c r="E208" s="164" t="s">
        <v>210</v>
      </c>
      <c r="F208" s="163" t="s">
        <v>38</v>
      </c>
      <c r="G208" s="165" t="str">
        <f>VLOOKUP(A208,Plano_V3!$A$27:$G$574,7,0)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x14ac:dyDescent="0.4">
      <c r="A209" s="31" t="str">
        <f t="shared" si="3"/>
        <v>modesg_inp_emss_nacen.a.</v>
      </c>
      <c r="B209" s="172" t="s">
        <v>28</v>
      </c>
      <c r="C209" s="167" t="s">
        <v>178</v>
      </c>
      <c r="D209" s="163" t="s">
        <v>36</v>
      </c>
      <c r="E209" s="164" t="s">
        <v>211</v>
      </c>
      <c r="F209" s="163" t="s">
        <v>38</v>
      </c>
      <c r="G209" s="165" t="str">
        <f>VLOOKUP(A209,Plano_V3!$A$27:$G$574,7,0)</f>
        <v>6. Em implementação (re-especificação)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x14ac:dyDescent="0.4">
      <c r="A210" s="31" t="str">
        <f t="shared" si="3"/>
        <v>modesg_inp_emss_bens_imoveisn.a.</v>
      </c>
      <c r="B210" s="172" t="s">
        <v>28</v>
      </c>
      <c r="C210" s="167" t="s">
        <v>178</v>
      </c>
      <c r="D210" s="163" t="s">
        <v>36</v>
      </c>
      <c r="E210" s="164" t="s">
        <v>212</v>
      </c>
      <c r="F210" s="163" t="s">
        <v>38</v>
      </c>
      <c r="G210" s="165" t="str">
        <f>VLOOKUP(A210,Plano_V3!$A$27:$G$574,7,0)</f>
        <v>6. Em implementação (re-especificação)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x14ac:dyDescent="0.4">
      <c r="A211" s="31" t="str">
        <f t="shared" si="3"/>
        <v>modesg_inp_emss_vclsref_date</v>
      </c>
      <c r="B211" s="172" t="s">
        <v>28</v>
      </c>
      <c r="C211" s="167" t="s">
        <v>178</v>
      </c>
      <c r="D211" s="163" t="s">
        <v>40</v>
      </c>
      <c r="E211" s="164" t="s">
        <v>205</v>
      </c>
      <c r="F211" s="163" t="s">
        <v>73</v>
      </c>
      <c r="G211" s="165" t="str">
        <f>VLOOKUP(A211,Plano_V3!$A$27:$G$574,7,0)</f>
        <v>6. Em implementação (re-especificação)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x14ac:dyDescent="0.4">
      <c r="A212" s="31" t="str">
        <f t="shared" si="3"/>
        <v>modesg_inp_emss_vclsnome_regiao</v>
      </c>
      <c r="B212" s="172" t="s">
        <v>28</v>
      </c>
      <c r="C212" s="167" t="s">
        <v>178</v>
      </c>
      <c r="D212" s="163" t="s">
        <v>40</v>
      </c>
      <c r="E212" s="164" t="s">
        <v>205</v>
      </c>
      <c r="F212" s="163" t="s">
        <v>213</v>
      </c>
      <c r="G212" s="165" t="str">
        <f>VLOOKUP(A212,Plano_V3!$A$27:$G$574,7,0)</f>
        <v>6. Em implementação (re-especificação)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x14ac:dyDescent="0.4">
      <c r="A213" s="31" t="str">
        <f t="shared" si="3"/>
        <v>modesg_inp_emss_vclsnome_pais</v>
      </c>
      <c r="B213" s="172" t="s">
        <v>28</v>
      </c>
      <c r="C213" s="167" t="s">
        <v>178</v>
      </c>
      <c r="D213" s="163" t="s">
        <v>40</v>
      </c>
      <c r="E213" s="164" t="s">
        <v>205</v>
      </c>
      <c r="F213" s="163" t="s">
        <v>214</v>
      </c>
      <c r="G213" s="165" t="str">
        <f>VLOOKUP(A213,Plano_V3!$A$27:$G$574,7,0)</f>
        <v>6. Em implementação (re-especificação)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x14ac:dyDescent="0.4">
      <c r="A214" s="31" t="str">
        <f t="shared" si="3"/>
        <v>modesg_inp_emss_vclsnome_estado</v>
      </c>
      <c r="B214" s="172" t="s">
        <v>28</v>
      </c>
      <c r="C214" s="167" t="s">
        <v>178</v>
      </c>
      <c r="D214" s="163" t="s">
        <v>40</v>
      </c>
      <c r="E214" s="164" t="s">
        <v>205</v>
      </c>
      <c r="F214" s="163" t="s">
        <v>215</v>
      </c>
      <c r="G214" s="165" t="str">
        <f>VLOOKUP(A214,Plano_V3!$A$27:$G$574,7,0)</f>
        <v>6. Em implementação (re-especificação)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x14ac:dyDescent="0.4">
      <c r="A215" s="31" t="str">
        <f t="shared" si="3"/>
        <v>modesg_inp_emss_vclstipo_veiculo</v>
      </c>
      <c r="B215" s="172" t="s">
        <v>28</v>
      </c>
      <c r="C215" s="167" t="s">
        <v>178</v>
      </c>
      <c r="D215" s="163" t="s">
        <v>40</v>
      </c>
      <c r="E215" s="164" t="s">
        <v>205</v>
      </c>
      <c r="F215" s="163" t="s">
        <v>216</v>
      </c>
      <c r="G215" s="165" t="str">
        <f>VLOOKUP(A215,Plano_V3!$A$27:$G$574,7,0)</f>
        <v>6. Em implementação (re-especificação)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x14ac:dyDescent="0.4">
      <c r="A216" s="31" t="str">
        <f t="shared" si="3"/>
        <v>modesg_inp_emss_vclstipo_motor</v>
      </c>
      <c r="B216" s="172" t="s">
        <v>28</v>
      </c>
      <c r="C216" s="167" t="s">
        <v>178</v>
      </c>
      <c r="D216" s="163" t="s">
        <v>40</v>
      </c>
      <c r="E216" s="164" t="s">
        <v>205</v>
      </c>
      <c r="F216" s="163" t="s">
        <v>217</v>
      </c>
      <c r="G216" s="165" t="str">
        <f>VLOOKUP(A216,Plano_V3!$A$27:$G$574,7,0)</f>
        <v>6. Em implementação (re-especificação)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x14ac:dyDescent="0.4">
      <c r="A217" s="31" t="str">
        <f t="shared" si="3"/>
        <v>modesg_inp_emss_vclsmarca</v>
      </c>
      <c r="B217" s="172" t="s">
        <v>28</v>
      </c>
      <c r="C217" s="167" t="s">
        <v>178</v>
      </c>
      <c r="D217" s="163" t="s">
        <v>40</v>
      </c>
      <c r="E217" s="164" t="s">
        <v>205</v>
      </c>
      <c r="F217" s="163" t="s">
        <v>218</v>
      </c>
      <c r="G217" s="165" t="str">
        <f>VLOOKUP(A217,Plano_V3!$A$27:$G$574,7,0)</f>
        <v>6. Em implementação (re-especificação)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x14ac:dyDescent="0.4">
      <c r="A218" s="31" t="str">
        <f t="shared" si="3"/>
        <v>modesg_inp_emss_vclsmodelo</v>
      </c>
      <c r="B218" s="172" t="s">
        <v>28</v>
      </c>
      <c r="C218" s="167" t="s">
        <v>178</v>
      </c>
      <c r="D218" s="163" t="s">
        <v>40</v>
      </c>
      <c r="E218" s="164" t="s">
        <v>205</v>
      </c>
      <c r="F218" s="163" t="s">
        <v>219</v>
      </c>
      <c r="G218" s="165" t="str">
        <f>VLOOKUP(A218,Plano_V3!$A$27:$G$574,7,0)</f>
        <v>6. Em implementação (re-especificação)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x14ac:dyDescent="0.4">
      <c r="A219" s="31" t="str">
        <f t="shared" si="3"/>
        <v>modesg_inp_emss_vclsdata_level_5</v>
      </c>
      <c r="B219" s="172" t="s">
        <v>28</v>
      </c>
      <c r="C219" s="167" t="s">
        <v>178</v>
      </c>
      <c r="D219" s="163" t="s">
        <v>40</v>
      </c>
      <c r="E219" s="164" t="s">
        <v>205</v>
      </c>
      <c r="F219" s="163" t="s">
        <v>220</v>
      </c>
      <c r="G219" s="165" t="str">
        <f>VLOOKUP(A219,Plano_V3!$A$27:$G$574,7,0)</f>
        <v>6. Em implementação (re-especificação)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x14ac:dyDescent="0.4">
      <c r="A220" s="31" t="str">
        <f t="shared" si="3"/>
        <v>modesg_inp_emss_vclsnome_unidade_funcional</v>
      </c>
      <c r="B220" s="172" t="s">
        <v>28</v>
      </c>
      <c r="C220" s="167" t="s">
        <v>178</v>
      </c>
      <c r="D220" s="163" t="s">
        <v>40</v>
      </c>
      <c r="E220" s="164" t="s">
        <v>205</v>
      </c>
      <c r="F220" s="163" t="s">
        <v>221</v>
      </c>
      <c r="G220" s="165" t="str">
        <f>VLOOKUP(A220,Plano_V3!$A$27:$G$574,7,0)</f>
        <v>6. Em implementação (re-especificação)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x14ac:dyDescent="0.4">
      <c r="A221" s="31" t="str">
        <f t="shared" si="3"/>
        <v>modesg_inp_emss_vclsunidade_funcional</v>
      </c>
      <c r="B221" s="172" t="s">
        <v>28</v>
      </c>
      <c r="C221" s="167" t="s">
        <v>178</v>
      </c>
      <c r="D221" s="163" t="s">
        <v>40</v>
      </c>
      <c r="E221" s="164" t="s">
        <v>205</v>
      </c>
      <c r="F221" s="163" t="s">
        <v>222</v>
      </c>
      <c r="G221" s="165" t="str">
        <f>VLOOKUP(A221,Plano_V3!$A$27:$G$574,7,0)</f>
        <v>6. Em implementação (re-especificação)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x14ac:dyDescent="0.4">
      <c r="A222" s="31" t="str">
        <f t="shared" si="3"/>
        <v>modesg_inp_emss_vclsnome_fator_emissao</v>
      </c>
      <c r="B222" s="172" t="s">
        <v>28</v>
      </c>
      <c r="C222" s="167" t="s">
        <v>178</v>
      </c>
      <c r="D222" s="163" t="s">
        <v>40</v>
      </c>
      <c r="E222" s="164" t="s">
        <v>205</v>
      </c>
      <c r="F222" s="163" t="s">
        <v>223</v>
      </c>
      <c r="G222" s="165" t="str">
        <f>VLOOKUP(A222,Plano_V3!$A$27:$G$574,7,0)</f>
        <v>6. Em implementação (re-especificação)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x14ac:dyDescent="0.4">
      <c r="A223" s="31" t="str">
        <f t="shared" si="3"/>
        <v>modesg_inp_emss_vclsunidade_fator_de_emissao</v>
      </c>
      <c r="B223" s="172" t="s">
        <v>28</v>
      </c>
      <c r="C223" s="167" t="s">
        <v>178</v>
      </c>
      <c r="D223" s="163" t="s">
        <v>40</v>
      </c>
      <c r="E223" s="164" t="s">
        <v>205</v>
      </c>
      <c r="F223" s="163" t="s">
        <v>224</v>
      </c>
      <c r="G223" s="165" t="str">
        <f>VLOOKUP(A223,Plano_V3!$A$27:$G$574,7,0)</f>
        <v>6. Em implementação (re-especificação)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x14ac:dyDescent="0.4">
      <c r="A224" s="31" t="str">
        <f t="shared" si="3"/>
        <v>modesg_inp_emss_vclsscore_qualidade</v>
      </c>
      <c r="B224" s="172" t="s">
        <v>28</v>
      </c>
      <c r="C224" s="167" t="s">
        <v>178</v>
      </c>
      <c r="D224" s="163" t="s">
        <v>40</v>
      </c>
      <c r="E224" s="164" t="s">
        <v>205</v>
      </c>
      <c r="F224" s="163" t="s">
        <v>50</v>
      </c>
      <c r="G224" s="165" t="str">
        <f>VLOOKUP(A224,Plano_V3!$A$27:$G$574,7,0)</f>
        <v>6. Em implementação (re-especificação)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x14ac:dyDescent="0.4">
      <c r="A225" s="31" t="str">
        <f t="shared" si="3"/>
        <v>modesg_inp_emss_vclsscp1_ftr_emss</v>
      </c>
      <c r="B225" s="172" t="s">
        <v>28</v>
      </c>
      <c r="C225" s="167" t="s">
        <v>178</v>
      </c>
      <c r="D225" s="163" t="s">
        <v>40</v>
      </c>
      <c r="E225" s="164" t="s">
        <v>205</v>
      </c>
      <c r="F225" s="163" t="s">
        <v>225</v>
      </c>
      <c r="G225" s="165" t="str">
        <f>VLOOKUP(A225,Plano_V3!$A$27:$G$574,7,0)</f>
        <v>6. Em implementação (re-especificação)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x14ac:dyDescent="0.4">
      <c r="A226" s="31" t="str">
        <f t="shared" si="3"/>
        <v>modesg_inp_emss_vclsscp2_ftr_emss</v>
      </c>
      <c r="B226" s="172" t="s">
        <v>28</v>
      </c>
      <c r="C226" s="167" t="s">
        <v>178</v>
      </c>
      <c r="D226" s="163" t="s">
        <v>40</v>
      </c>
      <c r="E226" s="164" t="s">
        <v>205</v>
      </c>
      <c r="F226" s="163" t="s">
        <v>226</v>
      </c>
      <c r="G226" s="165" t="str">
        <f>VLOOKUP(A226,Plano_V3!$A$27:$G$574,7,0)</f>
        <v>6. Em implementação (re-especificação)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x14ac:dyDescent="0.4">
      <c r="A227" s="31" t="str">
        <f t="shared" si="3"/>
        <v>modesg_inp_emss_vclsscp3_ftr_emss</v>
      </c>
      <c r="B227" s="172" t="s">
        <v>28</v>
      </c>
      <c r="C227" s="167" t="s">
        <v>178</v>
      </c>
      <c r="D227" s="163" t="s">
        <v>40</v>
      </c>
      <c r="E227" s="164" t="s">
        <v>205</v>
      </c>
      <c r="F227" s="163" t="s">
        <v>227</v>
      </c>
      <c r="G227" s="165" t="str">
        <f>VLOOKUP(A227,Plano_V3!$A$27:$G$574,7,0)</f>
        <v>6. Em implementação (re-especificação)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x14ac:dyDescent="0.4">
      <c r="A228" s="31" t="str">
        <f t="shared" si="3"/>
        <v>modesg_inp_km_medios_emss_vclsref_date</v>
      </c>
      <c r="B228" s="172" t="s">
        <v>28</v>
      </c>
      <c r="C228" s="167" t="s">
        <v>178</v>
      </c>
      <c r="D228" s="163" t="s">
        <v>40</v>
      </c>
      <c r="E228" s="164" t="s">
        <v>206</v>
      </c>
      <c r="F228" s="163" t="s">
        <v>73</v>
      </c>
      <c r="G228" s="165" t="str">
        <f>VLOOKUP(A228,Plano_V3!$A$27:$G$574,7,0)</f>
        <v>6. Em implementação (re-especificação)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x14ac:dyDescent="0.4">
      <c r="A229" s="31" t="str">
        <f t="shared" si="3"/>
        <v>modesg_inp_km_medios_emss_vclsnome_pais</v>
      </c>
      <c r="B229" s="172" t="s">
        <v>28</v>
      </c>
      <c r="C229" s="167" t="s">
        <v>178</v>
      </c>
      <c r="D229" s="163" t="s">
        <v>40</v>
      </c>
      <c r="E229" s="164" t="s">
        <v>206</v>
      </c>
      <c r="F229" s="163" t="s">
        <v>214</v>
      </c>
      <c r="G229" s="165" t="str">
        <f>VLOOKUP(A229,Plano_V3!$A$27:$G$574,7,0)</f>
        <v>6. Em implementação (re-especificação)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x14ac:dyDescent="0.4">
      <c r="A230" s="31" t="str">
        <f t="shared" si="3"/>
        <v>modesg_inp_km_medios_emss_vclstipo_vcl</v>
      </c>
      <c r="B230" s="172" t="s">
        <v>28</v>
      </c>
      <c r="C230" s="167" t="s">
        <v>178</v>
      </c>
      <c r="D230" s="163" t="s">
        <v>40</v>
      </c>
      <c r="E230" s="164" t="s">
        <v>206</v>
      </c>
      <c r="F230" s="163" t="s">
        <v>228</v>
      </c>
      <c r="G230" s="165" t="str">
        <f>VLOOKUP(A230,Plano_V3!$A$27:$G$574,7,0)</f>
        <v>6. Em implementação (re-especificação)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x14ac:dyDescent="0.4">
      <c r="A231" s="31" t="str">
        <f t="shared" si="3"/>
        <v>modesg_inp_km_medios_emss_vclstipo_motor</v>
      </c>
      <c r="B231" s="172" t="s">
        <v>28</v>
      </c>
      <c r="C231" s="167" t="s">
        <v>178</v>
      </c>
      <c r="D231" s="163" t="s">
        <v>40</v>
      </c>
      <c r="E231" s="164" t="s">
        <v>206</v>
      </c>
      <c r="F231" s="163" t="s">
        <v>217</v>
      </c>
      <c r="G231" s="165" t="str">
        <f>VLOOKUP(A231,Plano_V3!$A$27:$G$574,7,0)</f>
        <v>6. Em implementação (re-especificação)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x14ac:dyDescent="0.4">
      <c r="A232" s="31" t="str">
        <f t="shared" si="3"/>
        <v>modesg_inp_km_medios_emss_vclsdata_level_5</v>
      </c>
      <c r="B232" s="172" t="s">
        <v>28</v>
      </c>
      <c r="C232" s="167" t="s">
        <v>178</v>
      </c>
      <c r="D232" s="163" t="s">
        <v>40</v>
      </c>
      <c r="E232" s="164" t="s">
        <v>206</v>
      </c>
      <c r="F232" s="163" t="s">
        <v>220</v>
      </c>
      <c r="G232" s="165" t="str">
        <f>VLOOKUP(A232,Plano_V3!$A$27:$G$574,7,0)</f>
        <v>6. Em implementação (re-especificação)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x14ac:dyDescent="0.4">
      <c r="A233" s="31" t="str">
        <f t="shared" si="3"/>
        <v>modesg_inp_km_medios_emss_vclsmedia_km</v>
      </c>
      <c r="B233" s="172" t="s">
        <v>28</v>
      </c>
      <c r="C233" s="167" t="s">
        <v>178</v>
      </c>
      <c r="D233" s="163" t="s">
        <v>40</v>
      </c>
      <c r="E233" s="164" t="s">
        <v>206</v>
      </c>
      <c r="F233" s="163" t="s">
        <v>229</v>
      </c>
      <c r="G233" s="165" t="str">
        <f>VLOOKUP(A233,Plano_V3!$A$27:$G$574,7,0)</f>
        <v>6. Em implementação (re-especificação)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x14ac:dyDescent="0.4">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x14ac:dyDescent="0.4">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x14ac:dyDescent="0.4">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x14ac:dyDescent="0.4">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x14ac:dyDescent="0.4">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x14ac:dyDescent="0.4">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x14ac:dyDescent="0.4">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x14ac:dyDescent="0.4">
      <c r="A241" s="31" t="str">
        <f t="shared" si="3"/>
        <v>modesg_inp_nfrd_alinhamento_taxref_date</v>
      </c>
      <c r="B241" s="172" t="s">
        <v>28</v>
      </c>
      <c r="C241" s="167" t="s">
        <v>178</v>
      </c>
      <c r="D241" s="163" t="s">
        <v>40</v>
      </c>
      <c r="E241" s="164" t="s">
        <v>208</v>
      </c>
      <c r="F241" s="163" t="s">
        <v>73</v>
      </c>
      <c r="G241" s="165" t="str">
        <f>VLOOKUP(A241,Plano_V3!$A$27:$G$574,7,0)</f>
        <v>6. Em implementação (re-especificação)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x14ac:dyDescent="0.4">
      <c r="A242" s="31" t="str">
        <f t="shared" si="3"/>
        <v>modesg_inp_nfrd_alinhamento_taxccli_kgl</v>
      </c>
      <c r="B242" s="172" t="s">
        <v>28</v>
      </c>
      <c r="C242" s="167" t="s">
        <v>178</v>
      </c>
      <c r="D242" s="163" t="s">
        <v>40</v>
      </c>
      <c r="E242" s="164" t="s">
        <v>208</v>
      </c>
      <c r="F242" s="163" t="s">
        <v>232</v>
      </c>
      <c r="G242" s="165" t="str">
        <f>VLOOKUP(A242,Plano_V3!$A$27:$G$574,7,0)</f>
        <v>6. Em implementação (re-especificação)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x14ac:dyDescent="0.4">
      <c r="A243" s="31" t="str">
        <f t="shared" si="3"/>
        <v>modesg_inp_nfrd_alinhamento_taxclei</v>
      </c>
      <c r="B243" s="172" t="s">
        <v>28</v>
      </c>
      <c r="C243" s="167" t="s">
        <v>178</v>
      </c>
      <c r="D243" s="163" t="s">
        <v>40</v>
      </c>
      <c r="E243" s="164" t="s">
        <v>208</v>
      </c>
      <c r="F243" s="163" t="s">
        <v>231</v>
      </c>
      <c r="G243" s="165" t="str">
        <f>VLOOKUP(A243,Plano_V3!$A$27:$G$574,7,0)</f>
        <v>6. Em implementação (re-especificação)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x14ac:dyDescent="0.4">
      <c r="A244" s="31" t="str">
        <f t="shared" si="3"/>
        <v>modesg_inp_nfrd_alinhamento_taxperm_id</v>
      </c>
      <c r="B244" s="172" t="s">
        <v>28</v>
      </c>
      <c r="C244" s="167" t="s">
        <v>178</v>
      </c>
      <c r="D244" s="163" t="s">
        <v>40</v>
      </c>
      <c r="E244" s="164" t="s">
        <v>208</v>
      </c>
      <c r="F244" s="163" t="s">
        <v>235</v>
      </c>
      <c r="G244" s="165" t="str">
        <f>VLOOKUP(A244,Plano_V3!$A$27:$G$574,7,0)</f>
        <v>6. Em implementação (re-especificação)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x14ac:dyDescent="0.4">
      <c r="A245" s="31" t="str">
        <f t="shared" si="3"/>
        <v>modesg_inp_nfrd_alinhamento_taxnome_entidade</v>
      </c>
      <c r="B245" s="172" t="s">
        <v>28</v>
      </c>
      <c r="C245" s="167" t="s">
        <v>178</v>
      </c>
      <c r="D245" s="163" t="s">
        <v>40</v>
      </c>
      <c r="E245" s="164" t="s">
        <v>208</v>
      </c>
      <c r="F245" s="163" t="s">
        <v>233</v>
      </c>
      <c r="G245" s="165" t="str">
        <f>VLOOKUP(A245,Plano_V3!$A$27:$G$574,7,0)</f>
        <v>6. Em implementação (re-especificação)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x14ac:dyDescent="0.4">
      <c r="A246" s="31" t="str">
        <f t="shared" si="3"/>
        <v>modesg_inp_nfrd_alinhamento_taxnome_pais</v>
      </c>
      <c r="B246" s="172" t="s">
        <v>28</v>
      </c>
      <c r="C246" s="167" t="s">
        <v>178</v>
      </c>
      <c r="D246" s="163" t="s">
        <v>40</v>
      </c>
      <c r="E246" s="164" t="s">
        <v>208</v>
      </c>
      <c r="F246" s="163" t="s">
        <v>214</v>
      </c>
      <c r="G246" s="165" t="str">
        <f>VLOOKUP(A246,Plano_V3!$A$27:$G$574,7,0)</f>
        <v>6. Em implementação (re-especificação)</v>
      </c>
      <c r="H246" s="165"/>
      <c r="I246" s="175" t="s">
        <v>504</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x14ac:dyDescent="0.4">
      <c r="A247" s="31" t="str">
        <f t="shared" si="3"/>
        <v>modesg_inp_nfrd_alinhamento_taxflg_nfrd</v>
      </c>
      <c r="B247" s="172" t="s">
        <v>28</v>
      </c>
      <c r="C247" s="167" t="s">
        <v>178</v>
      </c>
      <c r="D247" s="163" t="s">
        <v>40</v>
      </c>
      <c r="E247" s="164" t="s">
        <v>208</v>
      </c>
      <c r="F247" s="163" t="s">
        <v>236</v>
      </c>
      <c r="G247" s="165" t="str">
        <f>VLOOKUP(A247,Plano_V3!$A$27:$G$574,7,0)</f>
        <v>6. Em implementação (re-especificação)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x14ac:dyDescent="0.4">
      <c r="A248" s="31" t="str">
        <f t="shared" si="3"/>
        <v>modesg_inp_nfrd_alinhamento_taxcca_trnvr_ttl_elgbl</v>
      </c>
      <c r="B248" s="172" t="s">
        <v>28</v>
      </c>
      <c r="C248" s="167" t="s">
        <v>178</v>
      </c>
      <c r="D248" s="163" t="s">
        <v>40</v>
      </c>
      <c r="E248" s="164" t="s">
        <v>208</v>
      </c>
      <c r="F248" s="163" t="s">
        <v>237</v>
      </c>
      <c r="G248" s="165" t="str">
        <f>VLOOKUP(A248,Plano_V3!$A$27:$G$574,7,0)</f>
        <v>6. Em implementação (re-especificação)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x14ac:dyDescent="0.4">
      <c r="A249" s="31" t="str">
        <f t="shared" si="3"/>
        <v>modesg_inp_nfrd_alinhamento_taxcca_trnvr_enblng_alignd</v>
      </c>
      <c r="B249" s="172" t="s">
        <v>28</v>
      </c>
      <c r="C249" s="167" t="s">
        <v>178</v>
      </c>
      <c r="D249" s="163" t="s">
        <v>40</v>
      </c>
      <c r="E249" s="164" t="s">
        <v>208</v>
      </c>
      <c r="F249" s="163" t="s">
        <v>238</v>
      </c>
      <c r="G249" s="165" t="str">
        <f>VLOOKUP(A249,Plano_V3!$A$27:$G$574,7,0)</f>
        <v>6. Em implementação (re-especificação)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x14ac:dyDescent="0.4">
      <c r="A250" s="31" t="str">
        <f t="shared" si="3"/>
        <v>modesg_inp_nfrd_alinhamento_taxcca_turnover_own_prfrmnce_algnd</v>
      </c>
      <c r="B250" s="172" t="s">
        <v>28</v>
      </c>
      <c r="C250" s="167" t="s">
        <v>178</v>
      </c>
      <c r="D250" s="163" t="s">
        <v>40</v>
      </c>
      <c r="E250" s="164" t="s">
        <v>208</v>
      </c>
      <c r="F250" s="163" t="s">
        <v>239</v>
      </c>
      <c r="G250" s="165" t="str">
        <f>VLOOKUP(A250,Plano_V3!$A$27:$G$574,7,0)</f>
        <v>6. Em implementação (re-especificação)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x14ac:dyDescent="0.4">
      <c r="A251" s="31" t="str">
        <f t="shared" si="3"/>
        <v>modesg_inp_nfrd_alinhamento_taxcca_capex_ttl_elgbl</v>
      </c>
      <c r="B251" s="172" t="s">
        <v>28</v>
      </c>
      <c r="C251" s="167" t="s">
        <v>178</v>
      </c>
      <c r="D251" s="163" t="s">
        <v>40</v>
      </c>
      <c r="E251" s="164" t="s">
        <v>208</v>
      </c>
      <c r="F251" s="163" t="s">
        <v>240</v>
      </c>
      <c r="G251" s="165" t="str">
        <f>VLOOKUP(A251,Plano_V3!$A$27:$G$574,7,0)</f>
        <v>6. Em implementação (re-especificação)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x14ac:dyDescent="0.4">
      <c r="A252" s="31" t="str">
        <f t="shared" si="3"/>
        <v>modesg_inp_nfrd_alinhamento_taxcca_capex_enblng_algnd</v>
      </c>
      <c r="B252" s="172" t="s">
        <v>28</v>
      </c>
      <c r="C252" s="167" t="s">
        <v>178</v>
      </c>
      <c r="D252" s="163" t="s">
        <v>40</v>
      </c>
      <c r="E252" s="164" t="s">
        <v>208</v>
      </c>
      <c r="F252" s="163" t="s">
        <v>241</v>
      </c>
      <c r="G252" s="165" t="str">
        <f>VLOOKUP(A252,Plano_V3!$A$27:$G$574,7,0)</f>
        <v>6. Em implementação (re-especificação)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x14ac:dyDescent="0.4">
      <c r="A253" s="31" t="str">
        <f t="shared" si="3"/>
        <v>modesg_inp_nfrd_alinhamento_taxcca_capex_own_prfrmnce_algnd</v>
      </c>
      <c r="B253" s="172" t="s">
        <v>28</v>
      </c>
      <c r="C253" s="167" t="s">
        <v>178</v>
      </c>
      <c r="D253" s="163" t="s">
        <v>40</v>
      </c>
      <c r="E253" s="164" t="s">
        <v>208</v>
      </c>
      <c r="F253" s="163" t="s">
        <v>242</v>
      </c>
      <c r="G253" s="165" t="str">
        <f>VLOOKUP(A253,Plano_V3!$A$27:$G$574,7,0)</f>
        <v>6. Em implementação (re-especificação)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x14ac:dyDescent="0.4">
      <c r="A254" s="31" t="str">
        <f t="shared" si="3"/>
        <v>modesg_inp_nfrd_alinhamento_taxccm_trnvr_ttl_elgbl</v>
      </c>
      <c r="B254" s="172" t="s">
        <v>28</v>
      </c>
      <c r="C254" s="167" t="s">
        <v>178</v>
      </c>
      <c r="D254" s="163" t="s">
        <v>40</v>
      </c>
      <c r="E254" s="164" t="s">
        <v>208</v>
      </c>
      <c r="F254" s="163" t="s">
        <v>243</v>
      </c>
      <c r="G254" s="165" t="str">
        <f>VLOOKUP(A254,Plano_V3!$A$27:$G$574,7,0)</f>
        <v>6. Em implementação (re-especificação)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x14ac:dyDescent="0.4">
      <c r="A255" s="31" t="str">
        <f t="shared" si="3"/>
        <v>modesg_inp_nfrd_alinhamento_taxccm_trnvr_enblng_algnd</v>
      </c>
      <c r="B255" s="172" t="s">
        <v>28</v>
      </c>
      <c r="C255" s="167" t="s">
        <v>178</v>
      </c>
      <c r="D255" s="163" t="s">
        <v>40</v>
      </c>
      <c r="E255" s="164" t="s">
        <v>208</v>
      </c>
      <c r="F255" s="163" t="s">
        <v>244</v>
      </c>
      <c r="G255" s="165" t="str">
        <f>VLOOKUP(A255,Plano_V3!$A$27:$G$574,7,0)</f>
        <v>6. Em implementação (re-especificação)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x14ac:dyDescent="0.4">
      <c r="A256" s="31" t="str">
        <f t="shared" si="3"/>
        <v>modesg_inp_nfrd_alinhamento_taxccm_trnvr_trnstn_alignd</v>
      </c>
      <c r="B256" s="172" t="s">
        <v>28</v>
      </c>
      <c r="C256" s="167" t="s">
        <v>178</v>
      </c>
      <c r="D256" s="163" t="s">
        <v>40</v>
      </c>
      <c r="E256" s="164" t="s">
        <v>208</v>
      </c>
      <c r="F256" s="163" t="s">
        <v>245</v>
      </c>
      <c r="G256" s="165" t="str">
        <f>VLOOKUP(A256,Plano_V3!$A$27:$G$574,7,0)</f>
        <v>6. Em implementação (re-especificação)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x14ac:dyDescent="0.4">
      <c r="A257" s="31" t="str">
        <f t="shared" si="3"/>
        <v>modesg_inp_nfrd_alinhamento_taxccm_trnvr_own_prfrmnce_algnd</v>
      </c>
      <c r="B257" s="172" t="s">
        <v>28</v>
      </c>
      <c r="C257" s="167" t="s">
        <v>178</v>
      </c>
      <c r="D257" s="163" t="s">
        <v>40</v>
      </c>
      <c r="E257" s="164" t="s">
        <v>208</v>
      </c>
      <c r="F257" s="163" t="s">
        <v>246</v>
      </c>
      <c r="G257" s="165" t="str">
        <f>VLOOKUP(A257,Plano_V3!$A$27:$G$574,7,0)</f>
        <v>6. Em implementação (re-especificação)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x14ac:dyDescent="0.4">
      <c r="A258" s="31" t="str">
        <f t="shared" si="3"/>
        <v>modesg_inp_nfrd_alinhamento_taxccm_capex_ttl_elgbl</v>
      </c>
      <c r="B258" s="172" t="s">
        <v>28</v>
      </c>
      <c r="C258" s="167" t="s">
        <v>178</v>
      </c>
      <c r="D258" s="163" t="s">
        <v>40</v>
      </c>
      <c r="E258" s="164" t="s">
        <v>208</v>
      </c>
      <c r="F258" s="163" t="s">
        <v>247</v>
      </c>
      <c r="G258" s="165" t="str">
        <f>VLOOKUP(A258,Plano_V3!$A$27:$G$574,7,0)</f>
        <v>6. Em implementação (re-especificação)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x14ac:dyDescent="0.4">
      <c r="A259" s="31" t="str">
        <f t="shared" si="3"/>
        <v>modesg_inp_nfrd_alinhamento_taxccm_capex_enblng_algnd</v>
      </c>
      <c r="B259" s="172" t="s">
        <v>28</v>
      </c>
      <c r="C259" s="167" t="s">
        <v>178</v>
      </c>
      <c r="D259" s="163" t="s">
        <v>40</v>
      </c>
      <c r="E259" s="164" t="s">
        <v>208</v>
      </c>
      <c r="F259" s="163" t="s">
        <v>248</v>
      </c>
      <c r="G259" s="165" t="str">
        <f>VLOOKUP(A259,Plano_V3!$A$27:$G$574,7,0)</f>
        <v>6. Em implementação (re-especificação)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x14ac:dyDescent="0.4">
      <c r="A260" s="31" t="str">
        <f t="shared" si="3"/>
        <v>modesg_inp_nfrd_alinhamento_taxccm_capex_trnstn_algnd</v>
      </c>
      <c r="B260" s="172" t="s">
        <v>28</v>
      </c>
      <c r="C260" s="167" t="s">
        <v>178</v>
      </c>
      <c r="D260" s="163" t="s">
        <v>40</v>
      </c>
      <c r="E260" s="164" t="s">
        <v>208</v>
      </c>
      <c r="F260" s="163" t="s">
        <v>249</v>
      </c>
      <c r="G260" s="165" t="str">
        <f>VLOOKUP(A260,Plano_V3!$A$27:$G$574,7,0)</f>
        <v>6. Em implementação (re-especificação)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x14ac:dyDescent="0.4">
      <c r="A261" s="31" t="str">
        <f t="shared" si="3"/>
        <v>modesg_inp_nfrd_alinhamento_taxccm_capex_own_prfrmnce_algnd</v>
      </c>
      <c r="B261" s="172" t="s">
        <v>28</v>
      </c>
      <c r="C261" s="167" t="s">
        <v>178</v>
      </c>
      <c r="D261" s="163" t="s">
        <v>40</v>
      </c>
      <c r="E261" s="164" t="s">
        <v>208</v>
      </c>
      <c r="F261" s="163" t="s">
        <v>250</v>
      </c>
      <c r="G261" s="165" t="str">
        <f>VLOOKUP(A261,Plano_V3!$A$27:$G$574,7,0)</f>
        <v>6. Em implementação (re-especificação)</v>
      </c>
      <c r="H261" s="165" t="s">
        <v>480</v>
      </c>
      <c r="I261" s="174" t="s">
        <v>503</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x14ac:dyDescent="0.4">
      <c r="A262" s="31" t="str">
        <f t="shared" si="3"/>
        <v>modesg_inp_nfrd_alinhamento_taxppc_trnvr_ttl_elgbl</v>
      </c>
      <c r="B262" s="172" t="s">
        <v>28</v>
      </c>
      <c r="C262" s="167" t="s">
        <v>178</v>
      </c>
      <c r="D262" s="163" t="s">
        <v>40</v>
      </c>
      <c r="E262" s="164" t="s">
        <v>208</v>
      </c>
      <c r="F262" s="163" t="s">
        <v>251</v>
      </c>
      <c r="G262" s="165" t="str">
        <f>VLOOKUP(A262,Plano_V3!$A$27:$G$574,7,0)</f>
        <v>6. Em implementação (re-especificação)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x14ac:dyDescent="0.4">
      <c r="A263" s="31" t="str">
        <f t="shared" si="3"/>
        <v>modesg_inp_nfrd_alinhamento_taxppc_turnover_own_prfrmnce_algnd</v>
      </c>
      <c r="B263" s="172" t="s">
        <v>28</v>
      </c>
      <c r="C263" s="167" t="s">
        <v>178</v>
      </c>
      <c r="D263" s="163" t="s">
        <v>40</v>
      </c>
      <c r="E263" s="164" t="s">
        <v>208</v>
      </c>
      <c r="F263" s="163" t="s">
        <v>252</v>
      </c>
      <c r="G263" s="165" t="str">
        <f>VLOOKUP(A263,Plano_V3!$A$27:$G$574,7,0)</f>
        <v>6. Em implementação (re-especificação)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x14ac:dyDescent="0.4">
      <c r="A264" s="31" t="str">
        <f t="shared" si="3"/>
        <v>modesg_inp_nfrd_alinhamento_taxppc_capex_ttl_elgbl</v>
      </c>
      <c r="B264" s="172" t="s">
        <v>28</v>
      </c>
      <c r="C264" s="167" t="s">
        <v>178</v>
      </c>
      <c r="D264" s="163" t="s">
        <v>40</v>
      </c>
      <c r="E264" s="164" t="s">
        <v>208</v>
      </c>
      <c r="F264" s="163" t="s">
        <v>253</v>
      </c>
      <c r="G264" s="165" t="str">
        <f>VLOOKUP(A264,Plano_V3!$A$27:$G$574,7,0)</f>
        <v>6. Em implementação (re-especificação)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x14ac:dyDescent="0.4">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6. Em implementação (re-especificação)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x14ac:dyDescent="0.4">
      <c r="A266" s="31" t="str">
        <f t="shared" si="4"/>
        <v>modesg_inp_nfrd_alinhamento_taxbio_trnvr_ttl_elgbl</v>
      </c>
      <c r="B266" s="172" t="s">
        <v>28</v>
      </c>
      <c r="C266" s="167" t="s">
        <v>178</v>
      </c>
      <c r="D266" s="163" t="s">
        <v>40</v>
      </c>
      <c r="E266" s="164" t="s">
        <v>208</v>
      </c>
      <c r="F266" s="163" t="s">
        <v>255</v>
      </c>
      <c r="G266" s="165" t="str">
        <f>VLOOKUP(A266,Plano_V3!$A$27:$G$574,7,0)</f>
        <v>6. Em implementação (re-especificação)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x14ac:dyDescent="0.4">
      <c r="A267" s="31" t="str">
        <f t="shared" si="4"/>
        <v>modesg_inp_nfrd_alinhamento_taxbio_turnover_own_prfrmnce_algnd</v>
      </c>
      <c r="B267" s="172" t="s">
        <v>28</v>
      </c>
      <c r="C267" s="167" t="s">
        <v>178</v>
      </c>
      <c r="D267" s="163" t="s">
        <v>40</v>
      </c>
      <c r="E267" s="164" t="s">
        <v>208</v>
      </c>
      <c r="F267" s="163" t="s">
        <v>256</v>
      </c>
      <c r="G267" s="165" t="str">
        <f>VLOOKUP(A267,Plano_V3!$A$27:$G$574,7,0)</f>
        <v>6. Em implementação (re-especificação)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x14ac:dyDescent="0.4">
      <c r="A268" s="31" t="str">
        <f t="shared" si="4"/>
        <v>modesg_inp_nfrd_alinhamento_taxbio_capex_ttl_elgbl</v>
      </c>
      <c r="B268" s="172" t="s">
        <v>28</v>
      </c>
      <c r="C268" s="167" t="s">
        <v>178</v>
      </c>
      <c r="D268" s="163" t="s">
        <v>40</v>
      </c>
      <c r="E268" s="164" t="s">
        <v>208</v>
      </c>
      <c r="F268" s="163" t="s">
        <v>257</v>
      </c>
      <c r="G268" s="165" t="str">
        <f>VLOOKUP(A268,Plano_V3!$A$27:$G$574,7,0)</f>
        <v>6. Em implementação (re-especificação)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x14ac:dyDescent="0.4">
      <c r="A269" s="31" t="str">
        <f t="shared" si="4"/>
        <v>modesg_inp_nfrd_alinhamento_taxbio_capex_own_prfrmnce_algnd</v>
      </c>
      <c r="B269" s="172" t="s">
        <v>28</v>
      </c>
      <c r="C269" s="167" t="s">
        <v>178</v>
      </c>
      <c r="D269" s="163" t="s">
        <v>40</v>
      </c>
      <c r="E269" s="164" t="s">
        <v>208</v>
      </c>
      <c r="F269" s="163" t="s">
        <v>258</v>
      </c>
      <c r="G269" s="165" t="str">
        <f>VLOOKUP(A269,Plano_V3!$A$27:$G$574,7,0)</f>
        <v>6. Em implementação (re-especificação)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x14ac:dyDescent="0.4">
      <c r="A270" s="31" t="str">
        <f t="shared" si="4"/>
        <v>modesg_inp_nfrd_alinhamento_taxwtr_trnvr_ttl_elgbl</v>
      </c>
      <c r="B270" s="172" t="s">
        <v>28</v>
      </c>
      <c r="C270" s="167" t="s">
        <v>178</v>
      </c>
      <c r="D270" s="163" t="s">
        <v>40</v>
      </c>
      <c r="E270" s="164" t="s">
        <v>208</v>
      </c>
      <c r="F270" s="163" t="s">
        <v>259</v>
      </c>
      <c r="G270" s="165" t="str">
        <f>VLOOKUP(A270,Plano_V3!$A$27:$G$574,7,0)</f>
        <v>6. Em implementação (re-especificação)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x14ac:dyDescent="0.4">
      <c r="A271" s="31" t="str">
        <f t="shared" si="4"/>
        <v>modesg_inp_nfrd_alinhamento_taxwtr_trnvr_enblng_alignd</v>
      </c>
      <c r="B271" s="172" t="s">
        <v>28</v>
      </c>
      <c r="C271" s="167" t="s">
        <v>178</v>
      </c>
      <c r="D271" s="163" t="s">
        <v>40</v>
      </c>
      <c r="E271" s="164" t="s">
        <v>208</v>
      </c>
      <c r="F271" s="163" t="s">
        <v>260</v>
      </c>
      <c r="G271" s="165" t="str">
        <f>VLOOKUP(A271,Plano_V3!$A$27:$G$574,7,0)</f>
        <v>6. Em implementação (re-especificação)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x14ac:dyDescent="0.4">
      <c r="A272" s="31" t="str">
        <f t="shared" si="4"/>
        <v>modesg_inp_nfrd_alinhamento_taxwtr_turnover_own_prfrmnce_algnd</v>
      </c>
      <c r="B272" s="172" t="s">
        <v>28</v>
      </c>
      <c r="C272" s="167" t="s">
        <v>178</v>
      </c>
      <c r="D272" s="163" t="s">
        <v>40</v>
      </c>
      <c r="E272" s="164" t="s">
        <v>208</v>
      </c>
      <c r="F272" s="163" t="s">
        <v>261</v>
      </c>
      <c r="G272" s="165" t="str">
        <f>VLOOKUP(A272,Plano_V3!$A$27:$G$574,7,0)</f>
        <v>6. Em implementação (re-especificação)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x14ac:dyDescent="0.4">
      <c r="A273" s="31" t="str">
        <f t="shared" si="4"/>
        <v>modesg_inp_nfrd_alinhamento_taxwtr_capex_ttl_elgbl</v>
      </c>
      <c r="B273" s="172" t="s">
        <v>28</v>
      </c>
      <c r="C273" s="167" t="s">
        <v>178</v>
      </c>
      <c r="D273" s="163" t="s">
        <v>40</v>
      </c>
      <c r="E273" s="164" t="s">
        <v>208</v>
      </c>
      <c r="F273" s="163" t="s">
        <v>262</v>
      </c>
      <c r="G273" s="165" t="str">
        <f>VLOOKUP(A273,Plano_V3!$A$27:$G$574,7,0)</f>
        <v>6. Em implementação (re-especificação)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x14ac:dyDescent="0.4">
      <c r="A274" s="31" t="str">
        <f t="shared" si="4"/>
        <v>modesg_inp_nfrd_alinhamento_taxwtr_capex_enblng_algnd</v>
      </c>
      <c r="B274" s="172" t="s">
        <v>28</v>
      </c>
      <c r="C274" s="167" t="s">
        <v>178</v>
      </c>
      <c r="D274" s="163" t="s">
        <v>40</v>
      </c>
      <c r="E274" s="164" t="s">
        <v>208</v>
      </c>
      <c r="F274" s="163" t="s">
        <v>263</v>
      </c>
      <c r="G274" s="165" t="str">
        <f>VLOOKUP(A274,Plano_V3!$A$27:$G$574,7,0)</f>
        <v>6. Em implementação (re-especificação)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x14ac:dyDescent="0.4">
      <c r="A275" s="31" t="str">
        <f t="shared" si="4"/>
        <v>modesg_inp_nfrd_alinhamento_taxwtr_capex_own_prfrmnce_algnd</v>
      </c>
      <c r="B275" s="172" t="s">
        <v>28</v>
      </c>
      <c r="C275" s="167" t="s">
        <v>178</v>
      </c>
      <c r="D275" s="163" t="s">
        <v>40</v>
      </c>
      <c r="E275" s="164" t="s">
        <v>208</v>
      </c>
      <c r="F275" s="163" t="s">
        <v>264</v>
      </c>
      <c r="G275" s="165" t="str">
        <f>VLOOKUP(A275,Plano_V3!$A$27:$G$574,7,0)</f>
        <v>6. Em implementação (re-especificação)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x14ac:dyDescent="0.4">
      <c r="A276" s="31" t="str">
        <f t="shared" si="4"/>
        <v>modesg_inp_nfrd_alinhamento_taxce_trnvr_ttl_elgbl</v>
      </c>
      <c r="B276" s="172" t="s">
        <v>28</v>
      </c>
      <c r="C276" s="167" t="s">
        <v>178</v>
      </c>
      <c r="D276" s="163" t="s">
        <v>40</v>
      </c>
      <c r="E276" s="164" t="s">
        <v>208</v>
      </c>
      <c r="F276" s="163" t="s">
        <v>265</v>
      </c>
      <c r="G276" s="165" t="str">
        <f>VLOOKUP(A276,Plano_V3!$A$27:$G$574,7,0)</f>
        <v>6. Em implementação (re-especificação)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x14ac:dyDescent="0.4">
      <c r="A277" s="31" t="str">
        <f t="shared" si="4"/>
        <v>modesg_inp_nfrd_alinhamento_taxce_trnvr_enblng_alignd</v>
      </c>
      <c r="B277" s="172" t="s">
        <v>28</v>
      </c>
      <c r="C277" s="167" t="s">
        <v>178</v>
      </c>
      <c r="D277" s="163" t="s">
        <v>40</v>
      </c>
      <c r="E277" s="164" t="s">
        <v>208</v>
      </c>
      <c r="F277" s="163" t="s">
        <v>266</v>
      </c>
      <c r="G277" s="165" t="str">
        <f>VLOOKUP(A277,Plano_V3!$A$27:$G$574,7,0)</f>
        <v>6. Em implementação (re-especificação)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x14ac:dyDescent="0.4">
      <c r="A278" s="31" t="str">
        <f t="shared" si="4"/>
        <v>modesg_inp_nfrd_alinhamento_taxce_turnover_own_prfrmnce_algnd</v>
      </c>
      <c r="B278" s="172" t="s">
        <v>28</v>
      </c>
      <c r="C278" s="167" t="s">
        <v>178</v>
      </c>
      <c r="D278" s="163" t="s">
        <v>40</v>
      </c>
      <c r="E278" s="164" t="s">
        <v>208</v>
      </c>
      <c r="F278" s="163" t="s">
        <v>267</v>
      </c>
      <c r="G278" s="165" t="str">
        <f>VLOOKUP(A278,Plano_V3!$A$27:$G$574,7,0)</f>
        <v>6. Em implementação (re-especificação)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x14ac:dyDescent="0.4">
      <c r="A279" s="31" t="str">
        <f t="shared" si="4"/>
        <v>modesg_inp_nfrd_alinhamento_taxce_capex_ttl_elgbl</v>
      </c>
      <c r="B279" s="172" t="s">
        <v>28</v>
      </c>
      <c r="C279" s="167" t="s">
        <v>178</v>
      </c>
      <c r="D279" s="163" t="s">
        <v>40</v>
      </c>
      <c r="E279" s="164" t="s">
        <v>208</v>
      </c>
      <c r="F279" s="163" t="s">
        <v>268</v>
      </c>
      <c r="G279" s="165" t="str">
        <f>VLOOKUP(A279,Plano_V3!$A$27:$G$574,7,0)</f>
        <v>6. Em implementação (re-especificação)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x14ac:dyDescent="0.4">
      <c r="A280" s="31" t="str">
        <f t="shared" si="4"/>
        <v>modesg_inp_nfrd_alinhamento_taxce_capex_enblng_algnd</v>
      </c>
      <c r="B280" s="172" t="s">
        <v>28</v>
      </c>
      <c r="C280" s="167" t="s">
        <v>178</v>
      </c>
      <c r="D280" s="163" t="s">
        <v>40</v>
      </c>
      <c r="E280" s="164" t="s">
        <v>208</v>
      </c>
      <c r="F280" s="163" t="s">
        <v>269</v>
      </c>
      <c r="G280" s="165" t="str">
        <f>VLOOKUP(A280,Plano_V3!$A$27:$G$574,7,0)</f>
        <v>6. Em implementação (re-especificação)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x14ac:dyDescent="0.4">
      <c r="A281" s="31" t="str">
        <f t="shared" si="4"/>
        <v>modesg_inp_nfrd_alinhamento_taxce_capex_own_prfrmnce_algnd</v>
      </c>
      <c r="B281" s="172" t="s">
        <v>28</v>
      </c>
      <c r="C281" s="167" t="s">
        <v>178</v>
      </c>
      <c r="D281" s="163" t="s">
        <v>40</v>
      </c>
      <c r="E281" s="164" t="s">
        <v>208</v>
      </c>
      <c r="F281" s="163" t="s">
        <v>270</v>
      </c>
      <c r="G281" s="165" t="str">
        <f>VLOOKUP(A281,Plano_V3!$A$27:$G$574,7,0)</f>
        <v>6. Em implementação (re-especificação)</v>
      </c>
      <c r="H281" s="165" t="s">
        <v>480</v>
      </c>
      <c r="I281" s="175" t="s">
        <v>504</v>
      </c>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x14ac:dyDescent="0.4">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x14ac:dyDescent="0.4">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x14ac:dyDescent="0.4">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x14ac:dyDescent="0.4">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x14ac:dyDescent="0.4">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x14ac:dyDescent="0.4">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x14ac:dyDescent="0.4">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x14ac:dyDescent="0.4">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x14ac:dyDescent="0.4">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x14ac:dyDescent="0.4">
      <c r="A291" s="31" t="str">
        <f t="shared" si="4"/>
        <v>modesg_inp_emss_scibisin</v>
      </c>
      <c r="B291" s="172" t="s">
        <v>28</v>
      </c>
      <c r="C291" s="167" t="s">
        <v>178</v>
      </c>
      <c r="D291" s="163" t="s">
        <v>40</v>
      </c>
      <c r="E291" s="164" t="s">
        <v>210</v>
      </c>
      <c r="F291" s="163" t="s">
        <v>230</v>
      </c>
      <c r="G291" s="165" t="str">
        <f>VLOOKUP(A291,Plano_V3!$A$27:$G$574,7,0)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x14ac:dyDescent="0.4">
      <c r="A292" s="31" t="str">
        <f t="shared" si="4"/>
        <v>modesg_inp_emss_scibclei</v>
      </c>
      <c r="B292" s="172" t="s">
        <v>28</v>
      </c>
      <c r="C292" s="167" t="s">
        <v>178</v>
      </c>
      <c r="D292" s="163" t="s">
        <v>40</v>
      </c>
      <c r="E292" s="164" t="s">
        <v>210</v>
      </c>
      <c r="F292" s="163" t="s">
        <v>231</v>
      </c>
      <c r="G292" s="165" t="str">
        <f>VLOOKUP(A292,Plano_V3!$A$27:$G$574,7,0)</f>
        <v>1. Concluído</v>
      </c>
      <c r="H292" s="165" t="s">
        <v>477</v>
      </c>
      <c r="I292" s="190"/>
      <c r="J292" s="186" t="str">
        <f>IF(VLOOKUP(A292,'Aux - pivots1'!$A:$E,3,0)=0, "",VLOOKUP(A292,'Aux - pivots1'!$A:$E,3,0))</f>
        <v/>
      </c>
      <c r="K292" s="186" t="str">
        <f>IF(VLOOKUP(A292,'Aux - pivots1'!$A:$E,4,0)=0, "",VLOOKUP(A292,'Aux - pivots1'!$A:$E,4,0))</f>
        <v/>
      </c>
      <c r="L292" s="186" t="str">
        <f>IF(VLOOKUP(A292,'Aux - pivots1'!$A:$E,5,0)=0, "",VLOOKUP(A292,'Aux - pivots1'!$A:$E,5,0))</f>
        <v/>
      </c>
    </row>
    <row r="293" spans="1:12" ht="16.2" hidden="1" x14ac:dyDescent="0.4">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x14ac:dyDescent="0.4">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6">
        <f>IF(VLOOKUP(A294,'Aux - pivots1'!$A:$E,3,0)=0, "",VLOOKUP(A294,'Aux - pivots1'!$A:$E,3,0))</f>
        <v>45491</v>
      </c>
      <c r="K294" s="186" t="str">
        <f>IF(VLOOKUP(A294,'Aux - pivots1'!$A:$E,4,0)=0, "",VLOOKUP(A294,'Aux - pivots1'!$A:$E,4,0))</f>
        <v/>
      </c>
      <c r="L294" s="186">
        <f>IF(VLOOKUP(A294,'Aux - pivots1'!$A:$E,5,0)=0, "",VLOOKUP(A294,'Aux - pivots1'!$A:$E,5,0))</f>
        <v>45499</v>
      </c>
    </row>
    <row r="295" spans="1:12" ht="16.2" hidden="1" x14ac:dyDescent="0.4">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x14ac:dyDescent="0.4">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x14ac:dyDescent="0.4">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x14ac:dyDescent="0.4">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x14ac:dyDescent="0.4">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x14ac:dyDescent="0.4">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x14ac:dyDescent="0.4">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x14ac:dyDescent="0.4">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x14ac:dyDescent="0.4">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x14ac:dyDescent="0.4">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90"/>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x14ac:dyDescent="0.4">
      <c r="A305" s="31" t="str">
        <f t="shared" si="4"/>
        <v>modesg_inp_emss_naceref_date</v>
      </c>
      <c r="B305" s="172" t="s">
        <v>28</v>
      </c>
      <c r="C305" s="167" t="s">
        <v>178</v>
      </c>
      <c r="D305" s="163" t="s">
        <v>40</v>
      </c>
      <c r="E305" s="164" t="s">
        <v>211</v>
      </c>
      <c r="F305" s="163" t="s">
        <v>73</v>
      </c>
      <c r="G305" s="165" t="str">
        <f>VLOOKUP(A305,Plano_V3!$A$27:$G$574,7,0)</f>
        <v>6. Em implementação (re-especificação)</v>
      </c>
      <c r="H305" s="165" t="s">
        <v>480</v>
      </c>
      <c r="I305" s="174" t="s">
        <v>503</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x14ac:dyDescent="0.4">
      <c r="A306" s="31" t="str">
        <f t="shared" si="4"/>
        <v>modesg_inp_emss_naceano</v>
      </c>
      <c r="B306" s="172" t="s">
        <v>28</v>
      </c>
      <c r="C306" s="167" t="s">
        <v>178</v>
      </c>
      <c r="D306" s="163" t="s">
        <v>40</v>
      </c>
      <c r="E306" s="164" t="s">
        <v>211</v>
      </c>
      <c r="F306" s="163" t="s">
        <v>288</v>
      </c>
      <c r="G306" s="165" t="str">
        <f>VLOOKUP(A306,Plano_V3!$A$27:$G$574,7,0)</f>
        <v>6. Em implementação (re-especificação)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x14ac:dyDescent="0.4">
      <c r="A307" s="31" t="str">
        <f t="shared" si="4"/>
        <v>modesg_inp_emss_nacenome_regiao</v>
      </c>
      <c r="B307" s="172" t="s">
        <v>28</v>
      </c>
      <c r="C307" s="167" t="s">
        <v>178</v>
      </c>
      <c r="D307" s="163" t="s">
        <v>40</v>
      </c>
      <c r="E307" s="164" t="s">
        <v>211</v>
      </c>
      <c r="F307" s="163" t="s">
        <v>213</v>
      </c>
      <c r="G307" s="165" t="str">
        <f>VLOOKUP(A307,Plano_V3!$A$27:$G$574,7,0)</f>
        <v>6. Em implementação (re-especificação)</v>
      </c>
      <c r="H307" s="165" t="s">
        <v>480</v>
      </c>
      <c r="I307" s="175" t="s">
        <v>504</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x14ac:dyDescent="0.4">
      <c r="A308" s="31" t="str">
        <f t="shared" si="4"/>
        <v>modesg_inp_emss_nacecod_nace_esg</v>
      </c>
      <c r="B308" s="172" t="s">
        <v>28</v>
      </c>
      <c r="C308" s="167" t="s">
        <v>178</v>
      </c>
      <c r="D308" s="163" t="s">
        <v>40</v>
      </c>
      <c r="E308" s="164" t="s">
        <v>211</v>
      </c>
      <c r="F308" s="163" t="s">
        <v>272</v>
      </c>
      <c r="G308" s="165" t="str">
        <f>VLOOKUP(A308,Plano_V3!$A$27:$G$574,7,0)</f>
        <v>6. Em implementação (re-especificação)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x14ac:dyDescent="0.4">
      <c r="A309" s="31" t="str">
        <f t="shared" si="4"/>
        <v>modesg_inp_emss_nacecod_class_indust</v>
      </c>
      <c r="B309" s="172" t="s">
        <v>28</v>
      </c>
      <c r="C309" s="167" t="s">
        <v>178</v>
      </c>
      <c r="D309" s="163" t="s">
        <v>40</v>
      </c>
      <c r="E309" s="164" t="s">
        <v>211</v>
      </c>
      <c r="F309" s="163" t="s">
        <v>289</v>
      </c>
      <c r="G309" s="165" t="str">
        <f>VLOOKUP(A309,Plano_V3!$A$27:$G$574,7,0)</f>
        <v>6. Em implementação (re-especificação)</v>
      </c>
      <c r="H309" s="165" t="s">
        <v>480</v>
      </c>
      <c r="I309" s="174" t="s">
        <v>503</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x14ac:dyDescent="0.4">
      <c r="A310" s="31" t="str">
        <f t="shared" si="4"/>
        <v>modesg_inp_emss_naceclassification_level_1</v>
      </c>
      <c r="B310" s="172" t="s">
        <v>28</v>
      </c>
      <c r="C310" s="167" t="s">
        <v>178</v>
      </c>
      <c r="D310" s="163" t="s">
        <v>40</v>
      </c>
      <c r="E310" s="164" t="s">
        <v>211</v>
      </c>
      <c r="F310" s="163" t="s">
        <v>290</v>
      </c>
      <c r="G310" s="165" t="str">
        <f>VLOOKUP(A310,Plano_V3!$A$27:$G$574,7,0)</f>
        <v>6. Em implementação (re-especificação)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x14ac:dyDescent="0.4">
      <c r="A311" s="31" t="str">
        <f t="shared" si="4"/>
        <v>modesg_inp_emss_naceasset_class</v>
      </c>
      <c r="B311" s="172" t="s">
        <v>28</v>
      </c>
      <c r="C311" s="167" t="s">
        <v>178</v>
      </c>
      <c r="D311" s="163" t="s">
        <v>40</v>
      </c>
      <c r="E311" s="164" t="s">
        <v>211</v>
      </c>
      <c r="F311" s="163" t="s">
        <v>291</v>
      </c>
      <c r="G311" s="165" t="str">
        <f>VLOOKUP(A311,Plano_V3!$A$27:$G$574,7,0)</f>
        <v>6. Em implementação (re-especificação)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x14ac:dyDescent="0.4">
      <c r="A312" s="31" t="str">
        <f t="shared" si="4"/>
        <v>modesg_inp_emss_nacemethodology_option</v>
      </c>
      <c r="B312" s="172" t="s">
        <v>28</v>
      </c>
      <c r="C312" s="167" t="s">
        <v>178</v>
      </c>
      <c r="D312" s="163" t="s">
        <v>40</v>
      </c>
      <c r="E312" s="164" t="s">
        <v>211</v>
      </c>
      <c r="F312" s="163" t="s">
        <v>292</v>
      </c>
      <c r="G312" s="165" t="str">
        <f>VLOOKUP(A312,Plano_V3!$A$27:$G$574,7,0)</f>
        <v>6. Em implementação (re-especificação)</v>
      </c>
      <c r="H312" s="165" t="s">
        <v>480</v>
      </c>
      <c r="I312" s="175" t="s">
        <v>504</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x14ac:dyDescent="0.4">
      <c r="A313" s="31" t="str">
        <f t="shared" si="4"/>
        <v>modesg_inp_emss_naceunidade_funcional</v>
      </c>
      <c r="B313" s="172" t="s">
        <v>28</v>
      </c>
      <c r="C313" s="167" t="s">
        <v>178</v>
      </c>
      <c r="D313" s="163" t="s">
        <v>40</v>
      </c>
      <c r="E313" s="164" t="s">
        <v>211</v>
      </c>
      <c r="F313" s="163" t="s">
        <v>222</v>
      </c>
      <c r="G313" s="165" t="str">
        <f>VLOOKUP(A313,Plano_V3!$A$27:$G$574,7,0)</f>
        <v>6. Em implementação (re-especificação)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x14ac:dyDescent="0.4">
      <c r="A314" s="31" t="str">
        <f t="shared" si="4"/>
        <v>modesg_inp_emss_naceunidades_fator_de_emissao</v>
      </c>
      <c r="B314" s="172" t="s">
        <v>28</v>
      </c>
      <c r="C314" s="167" t="s">
        <v>178</v>
      </c>
      <c r="D314" s="163" t="s">
        <v>40</v>
      </c>
      <c r="E314" s="164" t="s">
        <v>211</v>
      </c>
      <c r="F314" s="163" t="s">
        <v>293</v>
      </c>
      <c r="G314" s="165" t="str">
        <f>VLOOKUP(A314,Plano_V3!$A$27:$G$574,7,0)</f>
        <v>6. Em implementação (re-especificação)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x14ac:dyDescent="0.4">
      <c r="A315" s="31" t="str">
        <f t="shared" si="4"/>
        <v>modesg_inp_emss_nacescore_qualidade</v>
      </c>
      <c r="B315" s="172" t="s">
        <v>28</v>
      </c>
      <c r="C315" s="167" t="s">
        <v>178</v>
      </c>
      <c r="D315" s="163" t="s">
        <v>40</v>
      </c>
      <c r="E315" s="164" t="s">
        <v>211</v>
      </c>
      <c r="F315" s="163" t="s">
        <v>50</v>
      </c>
      <c r="G315" s="165" t="str">
        <f>VLOOKUP(A315,Plano_V3!$A$27:$G$574,7,0)</f>
        <v>6. Em implementação (re-especificação)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x14ac:dyDescent="0.4">
      <c r="A316" s="31" t="str">
        <f t="shared" si="4"/>
        <v>modesg_inp_emss_nacescp1_ftr_emss</v>
      </c>
      <c r="B316" s="172" t="s">
        <v>28</v>
      </c>
      <c r="C316" s="167" t="s">
        <v>178</v>
      </c>
      <c r="D316" s="163" t="s">
        <v>40</v>
      </c>
      <c r="E316" s="164" t="s">
        <v>211</v>
      </c>
      <c r="F316" s="163" t="s">
        <v>225</v>
      </c>
      <c r="G316" s="165" t="str">
        <f>VLOOKUP(A316,Plano_V3!$A$27:$G$574,7,0)</f>
        <v>6. Em implementação (re-especificação)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x14ac:dyDescent="0.4">
      <c r="A317" s="31" t="str">
        <f t="shared" si="4"/>
        <v>modesg_inp_emss_nacescp2_ftr_emss</v>
      </c>
      <c r="B317" s="172" t="s">
        <v>28</v>
      </c>
      <c r="C317" s="167" t="s">
        <v>178</v>
      </c>
      <c r="D317" s="163" t="s">
        <v>40</v>
      </c>
      <c r="E317" s="164" t="s">
        <v>211</v>
      </c>
      <c r="F317" s="163" t="s">
        <v>226</v>
      </c>
      <c r="G317" s="165" t="str">
        <f>VLOOKUP(A317,Plano_V3!$A$27:$G$574,7,0)</f>
        <v>6. Em implementação (re-especificação)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x14ac:dyDescent="0.4">
      <c r="A318" s="31" t="str">
        <f t="shared" si="4"/>
        <v>modesg_inp_emss_nacescp3_ftr_emss</v>
      </c>
      <c r="B318" s="172" t="s">
        <v>28</v>
      </c>
      <c r="C318" s="167" t="s">
        <v>178</v>
      </c>
      <c r="D318" s="163" t="s">
        <v>40</v>
      </c>
      <c r="E318" s="164" t="s">
        <v>211</v>
      </c>
      <c r="F318" s="163" t="s">
        <v>227</v>
      </c>
      <c r="G318" s="165" t="str">
        <f>VLOOKUP(A318,Plano_V3!$A$27:$G$574,7,0)</f>
        <v>6. Em implementação (re-especificação)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x14ac:dyDescent="0.4">
      <c r="A319" s="31" t="str">
        <f t="shared" si="4"/>
        <v>modesg_inp_emss_bens_imoveisref_date</v>
      </c>
      <c r="B319" s="172" t="s">
        <v>28</v>
      </c>
      <c r="C319" s="167" t="s">
        <v>178</v>
      </c>
      <c r="D319" s="163" t="s">
        <v>40</v>
      </c>
      <c r="E319" s="164" t="s">
        <v>212</v>
      </c>
      <c r="F319" s="163" t="s">
        <v>73</v>
      </c>
      <c r="G319" s="165" t="str">
        <f>VLOOKUP(A319,Plano_V3!$A$27:$G$574,7,0)</f>
        <v>6. Em implementação (re-especificação)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x14ac:dyDescent="0.4">
      <c r="A320" s="31" t="str">
        <f t="shared" si="4"/>
        <v>modesg_inp_emss_bens_imoveisnome_pais</v>
      </c>
      <c r="B320" s="172" t="s">
        <v>28</v>
      </c>
      <c r="C320" s="167" t="s">
        <v>178</v>
      </c>
      <c r="D320" s="163" t="s">
        <v>40</v>
      </c>
      <c r="E320" s="164" t="s">
        <v>212</v>
      </c>
      <c r="F320" s="163" t="s">
        <v>214</v>
      </c>
      <c r="G320" s="165" t="str">
        <f>VLOOKUP(A320,Plano_V3!$A$27:$G$574,7,0)</f>
        <v>6. Em implementação (re-especificação)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x14ac:dyDescent="0.4">
      <c r="A321" s="31" t="str">
        <f t="shared" si="4"/>
        <v>modesg_inp_emss_bens_imoveisnome_estado</v>
      </c>
      <c r="B321" s="172" t="s">
        <v>28</v>
      </c>
      <c r="C321" s="167" t="s">
        <v>178</v>
      </c>
      <c r="D321" s="163" t="s">
        <v>40</v>
      </c>
      <c r="E321" s="164" t="s">
        <v>212</v>
      </c>
      <c r="F321" s="163" t="s">
        <v>215</v>
      </c>
      <c r="G321" s="165" t="str">
        <f>VLOOKUP(A321,Plano_V3!$A$27:$G$574,7,0)</f>
        <v>6. Em implementação (re-especificação)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x14ac:dyDescent="0.4">
      <c r="A322" s="31" t="str">
        <f t="shared" si="4"/>
        <v>modesg_inp_emss_bens_imoveisasset_class</v>
      </c>
      <c r="B322" s="172" t="s">
        <v>28</v>
      </c>
      <c r="C322" s="167" t="s">
        <v>178</v>
      </c>
      <c r="D322" s="163" t="s">
        <v>40</v>
      </c>
      <c r="E322" s="164" t="s">
        <v>212</v>
      </c>
      <c r="F322" s="163" t="s">
        <v>291</v>
      </c>
      <c r="G322" s="165" t="str">
        <f>VLOOKUP(A322,Plano_V3!$A$27:$G$574,7,0)</f>
        <v>6. Em implementação (re-especificação)</v>
      </c>
      <c r="H322" s="165" t="s">
        <v>480</v>
      </c>
      <c r="I322" s="174" t="s">
        <v>503</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x14ac:dyDescent="0.4">
      <c r="A323" s="31" t="str">
        <f t="shared" si="4"/>
        <v>modesg_inp_emss_bens_imoveisemission_factor_type</v>
      </c>
      <c r="B323" s="172" t="s">
        <v>28</v>
      </c>
      <c r="C323" s="167" t="s">
        <v>178</v>
      </c>
      <c r="D323" s="163" t="s">
        <v>40</v>
      </c>
      <c r="E323" s="164" t="s">
        <v>212</v>
      </c>
      <c r="F323" s="163" t="s">
        <v>294</v>
      </c>
      <c r="G323" s="165" t="str">
        <f>VLOOKUP(A323,Plano_V3!$A$27:$G$574,7,0)</f>
        <v>6. Em implementação (re-especificação)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x14ac:dyDescent="0.4">
      <c r="A324" s="31" t="str">
        <f t="shared" si="4"/>
        <v>modesg_inp_emss_bens_imoveisnome_regiao</v>
      </c>
      <c r="B324" s="172" t="s">
        <v>28</v>
      </c>
      <c r="C324" s="167" t="s">
        <v>178</v>
      </c>
      <c r="D324" s="163" t="s">
        <v>40</v>
      </c>
      <c r="E324" s="164" t="s">
        <v>212</v>
      </c>
      <c r="F324" s="163" t="s">
        <v>213</v>
      </c>
      <c r="G324" s="165" t="str">
        <f>VLOOKUP(A324,Plano_V3!$A$27:$G$574,7,0)</f>
        <v>6. Em implementação (re-especificação)</v>
      </c>
      <c r="H324" s="165" t="s">
        <v>480</v>
      </c>
      <c r="I324" s="175" t="s">
        <v>504</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x14ac:dyDescent="0.4">
      <c r="A325" s="31" t="str">
        <f t="shared" si="4"/>
        <v>modesg_inp_emss_bens_imoveistipo_bem</v>
      </c>
      <c r="B325" s="172" t="s">
        <v>28</v>
      </c>
      <c r="C325" s="167" t="s">
        <v>178</v>
      </c>
      <c r="D325" s="163" t="s">
        <v>40</v>
      </c>
      <c r="E325" s="164" t="s">
        <v>212</v>
      </c>
      <c r="F325" s="163" t="s">
        <v>295</v>
      </c>
      <c r="G325" s="165" t="str">
        <f>VLOOKUP(A325,Plano_V3!$A$27:$G$574,7,0)</f>
        <v>6. Em implementação (re-especificação)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x14ac:dyDescent="0.4">
      <c r="A326" s="31" t="str">
        <f t="shared" si="4"/>
        <v>modesg_inp_emss_bens_imoveistipo_finalidade_bem</v>
      </c>
      <c r="B326" s="172" t="s">
        <v>28</v>
      </c>
      <c r="C326" s="167" t="s">
        <v>178</v>
      </c>
      <c r="D326" s="163" t="s">
        <v>40</v>
      </c>
      <c r="E326" s="164" t="s">
        <v>212</v>
      </c>
      <c r="F326" s="163" t="s">
        <v>296</v>
      </c>
      <c r="G326" s="165" t="str">
        <f>VLOOKUP(A326,Plano_V3!$A$27:$G$574,7,0)</f>
        <v>6. Em implementação (re-especificação)</v>
      </c>
      <c r="H326" s="165" t="s">
        <v>480</v>
      </c>
      <c r="I326" s="174" t="s">
        <v>503</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x14ac:dyDescent="0.4">
      <c r="A327" s="31" t="str">
        <f t="shared" si="4"/>
        <v>modesg_inp_emss_bens_imoveisepc</v>
      </c>
      <c r="B327" s="172" t="s">
        <v>28</v>
      </c>
      <c r="C327" s="167" t="s">
        <v>178</v>
      </c>
      <c r="D327" s="163" t="s">
        <v>40</v>
      </c>
      <c r="E327" s="164" t="s">
        <v>212</v>
      </c>
      <c r="F327" s="163" t="s">
        <v>47</v>
      </c>
      <c r="G327" s="165" t="str">
        <f>VLOOKUP(A327,Plano_V3!$A$27:$G$574,7,0)</f>
        <v>6. Em implementação (re-especificação)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x14ac:dyDescent="0.4">
      <c r="A328" s="31" t="str">
        <f t="shared" si="4"/>
        <v>modesg_inp_emss_bens_imoveisflg_ftr_emss_area</v>
      </c>
      <c r="B328" s="172" t="s">
        <v>28</v>
      </c>
      <c r="C328" s="167" t="s">
        <v>178</v>
      </c>
      <c r="D328" s="163" t="s">
        <v>40</v>
      </c>
      <c r="E328" s="164" t="s">
        <v>212</v>
      </c>
      <c r="F328" s="163" t="s">
        <v>297</v>
      </c>
      <c r="G328" s="165" t="str">
        <f>VLOOKUP(A328,Plano_V3!$A$27:$G$574,7,0)</f>
        <v>6. Em implementação (re-especificação)</v>
      </c>
      <c r="H328" s="165" t="s">
        <v>480</v>
      </c>
      <c r="I328" s="176" t="s">
        <v>504</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x14ac:dyDescent="0.4">
      <c r="A329" s="31" t="str">
        <f t="shared" ref="A329:A392" si="5">E329&amp;F329</f>
        <v>modesg_inp_emss_bens_imoveisnome_unidade_funcional</v>
      </c>
      <c r="B329" s="172" t="s">
        <v>28</v>
      </c>
      <c r="C329" s="167" t="s">
        <v>178</v>
      </c>
      <c r="D329" s="163" t="s">
        <v>40</v>
      </c>
      <c r="E329" s="164" t="s">
        <v>212</v>
      </c>
      <c r="F329" s="163" t="s">
        <v>221</v>
      </c>
      <c r="G329" s="165" t="str">
        <f>VLOOKUP(A329,Plano_V3!$A$27:$G$574,7,0)</f>
        <v>6. Em implementação (re-especificação)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x14ac:dyDescent="0.4">
      <c r="A330" s="31" t="str">
        <f t="shared" si="5"/>
        <v>modesg_inp_emss_bens_imoveisunidade_funcional</v>
      </c>
      <c r="B330" s="172" t="s">
        <v>28</v>
      </c>
      <c r="C330" s="167" t="s">
        <v>178</v>
      </c>
      <c r="D330" s="163" t="s">
        <v>40</v>
      </c>
      <c r="E330" s="164" t="s">
        <v>212</v>
      </c>
      <c r="F330" s="163" t="s">
        <v>222</v>
      </c>
      <c r="G330" s="165" t="str">
        <f>VLOOKUP(A330,Plano_V3!$A$27:$G$574,7,0)</f>
        <v>6. Em implementação (re-especificação)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x14ac:dyDescent="0.4">
      <c r="A331" s="31" t="str">
        <f t="shared" si="5"/>
        <v>modesg_inp_emss_bens_imoveisnome_fator_emissao</v>
      </c>
      <c r="B331" s="172" t="s">
        <v>28</v>
      </c>
      <c r="C331" s="167" t="s">
        <v>178</v>
      </c>
      <c r="D331" s="163" t="s">
        <v>40</v>
      </c>
      <c r="E331" s="164" t="s">
        <v>212</v>
      </c>
      <c r="F331" s="163" t="s">
        <v>223</v>
      </c>
      <c r="G331" s="165" t="str">
        <f>VLOOKUP(A331,Plano_V3!$A$27:$G$574,7,0)</f>
        <v>6. Em implementação (re-especificação)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x14ac:dyDescent="0.4">
      <c r="A332" s="31" t="str">
        <f t="shared" si="5"/>
        <v>modesg_inp_emss_bens_imoveisunidade_fator_emissao</v>
      </c>
      <c r="B332" s="172" t="s">
        <v>28</v>
      </c>
      <c r="C332" s="167" t="s">
        <v>178</v>
      </c>
      <c r="D332" s="163" t="s">
        <v>40</v>
      </c>
      <c r="E332" s="164" t="s">
        <v>212</v>
      </c>
      <c r="F332" s="163" t="s">
        <v>298</v>
      </c>
      <c r="G332" s="165" t="str">
        <f>VLOOKUP(A332,Plano_V3!$A$27:$G$574,7,0)</f>
        <v>6. Em implementação (re-especificação)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x14ac:dyDescent="0.4">
      <c r="A333" s="31" t="str">
        <f t="shared" si="5"/>
        <v>modesg_inp_emss_bens_imoveisscore_qualidade</v>
      </c>
      <c r="B333" s="172" t="s">
        <v>28</v>
      </c>
      <c r="C333" s="167" t="s">
        <v>178</v>
      </c>
      <c r="D333" s="163" t="s">
        <v>40</v>
      </c>
      <c r="E333" s="164" t="s">
        <v>212</v>
      </c>
      <c r="F333" s="163" t="s">
        <v>50</v>
      </c>
      <c r="G333" s="165" t="str">
        <f>VLOOKUP(A333,Plano_V3!$A$27:$G$574,7,0)</f>
        <v>6. Em implementação (re-especificação)</v>
      </c>
      <c r="H333" s="165" t="s">
        <v>480</v>
      </c>
      <c r="I333" s="174" t="s">
        <v>503</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x14ac:dyDescent="0.4">
      <c r="A334" s="31" t="str">
        <f t="shared" si="5"/>
        <v>modesg_inp_emss_bens_imoveisscp_ftr_emss_ano1</v>
      </c>
      <c r="B334" s="172" t="s">
        <v>28</v>
      </c>
      <c r="C334" s="167" t="s">
        <v>178</v>
      </c>
      <c r="D334" s="163" t="s">
        <v>40</v>
      </c>
      <c r="E334" s="164" t="s">
        <v>212</v>
      </c>
      <c r="F334" s="163" t="s">
        <v>299</v>
      </c>
      <c r="G334" s="165" t="str">
        <f>VLOOKUP(A334,Plano_V3!$A$27:$G$574,7,0)</f>
        <v>6. Em implementação (re-especificação)</v>
      </c>
      <c r="H334" s="165" t="s">
        <v>480</v>
      </c>
      <c r="I334" s="176" t="s">
        <v>504</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x14ac:dyDescent="0.4">
      <c r="A335" s="31" t="str">
        <f t="shared" si="5"/>
        <v>modesg_inp_emss_bens_imoveisscp1_ftr_emss</v>
      </c>
      <c r="B335" s="172" t="s">
        <v>28</v>
      </c>
      <c r="C335" s="167" t="s">
        <v>178</v>
      </c>
      <c r="D335" s="163" t="s">
        <v>40</v>
      </c>
      <c r="E335" s="164" t="s">
        <v>212</v>
      </c>
      <c r="F335" s="163" t="s">
        <v>225</v>
      </c>
      <c r="G335" s="165" t="str">
        <f>VLOOKUP(A335,Plano_V3!$A$27:$G$574,7,0)</f>
        <v>6. Em implementação (re-especificação)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x14ac:dyDescent="0.4">
      <c r="A336" s="31" t="str">
        <f t="shared" si="5"/>
        <v>modesg_inp_emss_bens_imoveisscp2_ftr_emss</v>
      </c>
      <c r="B336" s="172" t="s">
        <v>28</v>
      </c>
      <c r="C336" s="167" t="s">
        <v>178</v>
      </c>
      <c r="D336" s="163" t="s">
        <v>40</v>
      </c>
      <c r="E336" s="164" t="s">
        <v>212</v>
      </c>
      <c r="F336" s="163" t="s">
        <v>226</v>
      </c>
      <c r="G336" s="165" t="str">
        <f>VLOOKUP(A336,Plano_V3!$A$27:$G$574,7,0)</f>
        <v>6. Em implementação (re-especificação)</v>
      </c>
      <c r="H336" s="165" t="s">
        <v>480</v>
      </c>
      <c r="I336" s="174" t="s">
        <v>503</v>
      </c>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x14ac:dyDescent="0.4">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x14ac:dyDescent="0.4">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x14ac:dyDescent="0.4">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x14ac:dyDescent="0.4">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x14ac:dyDescent="0.4">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90"/>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x14ac:dyDescent="0.4">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x14ac:dyDescent="0.4">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x14ac:dyDescent="0.4">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x14ac:dyDescent="0.4">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x14ac:dyDescent="0.4">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x14ac:dyDescent="0.4">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x14ac:dyDescent="0.4">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x14ac:dyDescent="0.4">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90"/>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x14ac:dyDescent="0.4">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x14ac:dyDescent="0.4">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x14ac:dyDescent="0.4">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90"/>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x14ac:dyDescent="0.4">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x14ac:dyDescent="0.4">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x14ac:dyDescent="0.4">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x14ac:dyDescent="0.4">
      <c r="A356" s="31" t="str">
        <f t="shared" si="5"/>
        <v>modesg_out_empr_info_nfinn.a.</v>
      </c>
      <c r="B356" s="172" t="s">
        <v>28</v>
      </c>
      <c r="C356" s="167" t="s">
        <v>301</v>
      </c>
      <c r="D356" s="163" t="s">
        <v>36</v>
      </c>
      <c r="E356" s="164" t="s">
        <v>312</v>
      </c>
      <c r="F356" s="163" t="s">
        <v>38</v>
      </c>
      <c r="G356" s="165" t="str">
        <f>VLOOKUP(A356,Plano_V3!$A$27:$G$574,7,0)</f>
        <v>6. Em implementação (re-especificação)</v>
      </c>
      <c r="H356" s="165" t="s">
        <v>177</v>
      </c>
      <c r="I356" s="190"/>
      <c r="J356" s="186" t="str">
        <f>IF(VLOOKUP(A356,'Aux - pivots1'!$A:$E,3,0)=0, "",VLOOKUP(A356,'Aux - pivots1'!$A:$E,3,0))</f>
        <v/>
      </c>
      <c r="K356" s="186" t="str">
        <f>IF(VLOOKUP(A356,'Aux - pivots1'!$A:$E,4,0)=0, "",VLOOKUP(A356,'Aux - pivots1'!$A:$E,4,0))</f>
        <v/>
      </c>
      <c r="L356" s="186" t="str">
        <f>IF(VLOOKUP(A356,'Aux - pivots1'!$A:$E,5,0)=0, "",VLOOKUP(A356,'Aux - pivots1'!$A:$E,5,0))</f>
        <v/>
      </c>
    </row>
    <row r="357" spans="1:12" ht="16.2" hidden="1" x14ac:dyDescent="0.4">
      <c r="A357" s="31" t="str">
        <f t="shared" si="5"/>
        <v>modesg_out_empr_info_nfincca_capex_enblng_algnd</v>
      </c>
      <c r="B357" s="172" t="s">
        <v>28</v>
      </c>
      <c r="C357" s="167" t="s">
        <v>301</v>
      </c>
      <c r="D357" s="163" t="s">
        <v>40</v>
      </c>
      <c r="E357" s="164" t="s">
        <v>312</v>
      </c>
      <c r="F357" s="163" t="s">
        <v>241</v>
      </c>
      <c r="G357" s="165" t="str">
        <f>VLOOKUP(A357,Plano_V3!$A$27:$G$574,7,0)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x14ac:dyDescent="0.4">
      <c r="A358" s="31" t="str">
        <f t="shared" si="5"/>
        <v>modesg_out_empr_info_nfincca_capex_own_prfrmnce_algnd</v>
      </c>
      <c r="B358" s="172" t="s">
        <v>28</v>
      </c>
      <c r="C358" s="167" t="s">
        <v>301</v>
      </c>
      <c r="D358" s="163" t="s">
        <v>40</v>
      </c>
      <c r="E358" s="164" t="s">
        <v>312</v>
      </c>
      <c r="F358" s="163" t="s">
        <v>242</v>
      </c>
      <c r="G358" s="165" t="str">
        <f>VLOOKUP(A358,Plano_V3!$A$27:$G$574,7,0)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x14ac:dyDescent="0.4">
      <c r="A359" s="31" t="str">
        <f t="shared" si="5"/>
        <v>modesg_out_empr_info_nfincca_capex_ttl_elgbl</v>
      </c>
      <c r="B359" s="172" t="s">
        <v>28</v>
      </c>
      <c r="C359" s="167" t="s">
        <v>301</v>
      </c>
      <c r="D359" s="163" t="s">
        <v>40</v>
      </c>
      <c r="E359" s="164" t="s">
        <v>312</v>
      </c>
      <c r="F359" s="163" t="s">
        <v>240</v>
      </c>
      <c r="G359" s="165" t="str">
        <f>VLOOKUP(A359,Plano_V3!$A$27:$G$574,7,0)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x14ac:dyDescent="0.4">
      <c r="A360" s="31" t="str">
        <f t="shared" si="5"/>
        <v>modesg_out_empr_info_nfincca_trnvr_enblng_alignd</v>
      </c>
      <c r="B360" s="172" t="s">
        <v>28</v>
      </c>
      <c r="C360" s="167" t="s">
        <v>301</v>
      </c>
      <c r="D360" s="163" t="s">
        <v>40</v>
      </c>
      <c r="E360" s="164" t="s">
        <v>312</v>
      </c>
      <c r="F360" s="163" t="s">
        <v>238</v>
      </c>
      <c r="G360" s="165" t="str">
        <f>VLOOKUP(A360,Plano_V3!$A$27:$G$574,7,0)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x14ac:dyDescent="0.4">
      <c r="A361" s="31" t="str">
        <f t="shared" si="5"/>
        <v>modesg_out_empr_info_nfincca_trnvr_ttl_elgbl</v>
      </c>
      <c r="B361" s="172" t="s">
        <v>28</v>
      </c>
      <c r="C361" s="167" t="s">
        <v>301</v>
      </c>
      <c r="D361" s="163" t="s">
        <v>40</v>
      </c>
      <c r="E361" s="164" t="s">
        <v>312</v>
      </c>
      <c r="F361" s="163" t="s">
        <v>237</v>
      </c>
      <c r="G361" s="165" t="str">
        <f>VLOOKUP(A361,Plano_V3!$A$27:$G$574,7,0)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x14ac:dyDescent="0.4">
      <c r="A362" s="31" t="str">
        <f t="shared" si="5"/>
        <v>modesg_out_empr_info_nfincca_turnover_own_prfrmnce_algnd</v>
      </c>
      <c r="B362" s="172" t="s">
        <v>28</v>
      </c>
      <c r="C362" s="167" t="s">
        <v>301</v>
      </c>
      <c r="D362" s="163" t="s">
        <v>40</v>
      </c>
      <c r="E362" s="164" t="s">
        <v>312</v>
      </c>
      <c r="F362" s="163" t="s">
        <v>239</v>
      </c>
      <c r="G362" s="165" t="str">
        <f>VLOOKUP(A362,Plano_V3!$A$27:$G$574,7,0)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x14ac:dyDescent="0.4">
      <c r="A363" s="31" t="str">
        <f t="shared" si="5"/>
        <v>modesg_out_empr_info_nfinccm_capex_enblng_algnd</v>
      </c>
      <c r="B363" s="172" t="s">
        <v>28</v>
      </c>
      <c r="C363" s="167" t="s">
        <v>301</v>
      </c>
      <c r="D363" s="163" t="s">
        <v>40</v>
      </c>
      <c r="E363" s="164" t="s">
        <v>312</v>
      </c>
      <c r="F363" s="163" t="s">
        <v>248</v>
      </c>
      <c r="G363" s="165" t="str">
        <f>VLOOKUP(A363,Plano_V3!$A$27:$G$574,7,0)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x14ac:dyDescent="0.4">
      <c r="A364" s="31" t="str">
        <f t="shared" si="5"/>
        <v>modesg_out_empr_info_nfinccm_capex_own_prfrmnce_algnd</v>
      </c>
      <c r="B364" s="172" t="s">
        <v>28</v>
      </c>
      <c r="C364" s="167" t="s">
        <v>301</v>
      </c>
      <c r="D364" s="163" t="s">
        <v>40</v>
      </c>
      <c r="E364" s="164" t="s">
        <v>312</v>
      </c>
      <c r="F364" s="163" t="s">
        <v>250</v>
      </c>
      <c r="G364" s="165" t="str">
        <f>VLOOKUP(A364,Plano_V3!$A$27:$G$574,7,0)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x14ac:dyDescent="0.4">
      <c r="A365" s="31" t="str">
        <f t="shared" si="5"/>
        <v>modesg_out_empr_info_nfinccm_capex_trnstn_algnd</v>
      </c>
      <c r="B365" s="172" t="s">
        <v>28</v>
      </c>
      <c r="C365" s="167" t="s">
        <v>301</v>
      </c>
      <c r="D365" s="163" t="s">
        <v>40</v>
      </c>
      <c r="E365" s="164" t="s">
        <v>312</v>
      </c>
      <c r="F365" s="163" t="s">
        <v>249</v>
      </c>
      <c r="G365" s="165" t="str">
        <f>VLOOKUP(A365,Plano_V3!$A$27:$G$574,7,0)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x14ac:dyDescent="0.4">
      <c r="A366" s="31" t="str">
        <f t="shared" si="5"/>
        <v>modesg_out_empr_info_nfinccm_capex_ttl_elgbl</v>
      </c>
      <c r="B366" s="172" t="s">
        <v>28</v>
      </c>
      <c r="C366" s="167" t="s">
        <v>301</v>
      </c>
      <c r="D366" s="163" t="s">
        <v>40</v>
      </c>
      <c r="E366" s="164" t="s">
        <v>312</v>
      </c>
      <c r="F366" s="163" t="s">
        <v>247</v>
      </c>
      <c r="G366" s="165" t="str">
        <f>VLOOKUP(A366,Plano_V3!$A$27:$G$574,7,0)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x14ac:dyDescent="0.4">
      <c r="A367" s="31" t="str">
        <f t="shared" si="5"/>
        <v>modesg_out_empr_info_nfinccm_trnvr_enblng_algnd</v>
      </c>
      <c r="B367" s="172" t="s">
        <v>28</v>
      </c>
      <c r="C367" s="167" t="s">
        <v>301</v>
      </c>
      <c r="D367" s="163" t="s">
        <v>40</v>
      </c>
      <c r="E367" s="164" t="s">
        <v>312</v>
      </c>
      <c r="F367" s="163" t="s">
        <v>244</v>
      </c>
      <c r="G367" s="165" t="str">
        <f>VLOOKUP(A367,Plano_V3!$A$27:$G$574,7,0)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x14ac:dyDescent="0.4">
      <c r="A368" s="31" t="str">
        <f t="shared" si="5"/>
        <v>modesg_out_empr_info_nfinccm_trnvr_own_prfrmnce_algnd</v>
      </c>
      <c r="B368" s="172" t="s">
        <v>28</v>
      </c>
      <c r="C368" s="167" t="s">
        <v>301</v>
      </c>
      <c r="D368" s="163" t="s">
        <v>40</v>
      </c>
      <c r="E368" s="164" t="s">
        <v>312</v>
      </c>
      <c r="F368" s="163" t="s">
        <v>246</v>
      </c>
      <c r="G368" s="165" t="str">
        <f>VLOOKUP(A368,Plano_V3!$A$27:$G$574,7,0)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x14ac:dyDescent="0.4">
      <c r="A369" s="31" t="str">
        <f t="shared" si="5"/>
        <v>modesg_out_empr_info_nfinccm_trnvr_trnstn_alignd</v>
      </c>
      <c r="B369" s="172" t="s">
        <v>28</v>
      </c>
      <c r="C369" s="167" t="s">
        <v>301</v>
      </c>
      <c r="D369" s="163" t="s">
        <v>40</v>
      </c>
      <c r="E369" s="164" t="s">
        <v>312</v>
      </c>
      <c r="F369" s="163" t="s">
        <v>245</v>
      </c>
      <c r="G369" s="165" t="str">
        <f>VLOOKUP(A369,Plano_V3!$A$27:$G$574,7,0)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x14ac:dyDescent="0.4">
      <c r="A370" s="31" t="str">
        <f t="shared" si="5"/>
        <v>modesg_out_empr_info_nfinccm_trnvr_ttl_elgbl</v>
      </c>
      <c r="B370" s="172" t="s">
        <v>28</v>
      </c>
      <c r="C370" s="167" t="s">
        <v>301</v>
      </c>
      <c r="D370" s="163" t="s">
        <v>40</v>
      </c>
      <c r="E370" s="164" t="s">
        <v>312</v>
      </c>
      <c r="F370" s="163" t="s">
        <v>243</v>
      </c>
      <c r="G370" s="165" t="str">
        <f>VLOOKUP(A370,Plano_V3!$A$27:$G$574,7,0)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x14ac:dyDescent="0.4">
      <c r="A371" s="31" t="str">
        <f t="shared" si="5"/>
        <v>modesg_out_empr_info_nfincod_nace_esg</v>
      </c>
      <c r="B371" s="172" t="s">
        <v>28</v>
      </c>
      <c r="C371" s="167" t="s">
        <v>301</v>
      </c>
      <c r="D371" s="163" t="s">
        <v>40</v>
      </c>
      <c r="E371" s="164" t="s">
        <v>312</v>
      </c>
      <c r="F371" s="163" t="s">
        <v>272</v>
      </c>
      <c r="G371" s="165" t="str">
        <f>VLOOKUP(A371,Plano_V3!$A$27:$G$574,7,0)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x14ac:dyDescent="0.4">
      <c r="A372" s="31" t="str">
        <f t="shared" si="5"/>
        <v>modesg_out_empr_info_nfinflg_emprs_excl_paris</v>
      </c>
      <c r="B372" s="172" t="s">
        <v>28</v>
      </c>
      <c r="C372" s="167" t="s">
        <v>301</v>
      </c>
      <c r="D372" s="163" t="s">
        <v>40</v>
      </c>
      <c r="E372" s="164" t="s">
        <v>312</v>
      </c>
      <c r="F372" s="163" t="s">
        <v>314</v>
      </c>
      <c r="G372" s="165" t="str">
        <f>VLOOKUP(A372,Plano_V3!$A$27:$G$574,7,0)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x14ac:dyDescent="0.4">
      <c r="A373" s="31" t="str">
        <f t="shared" si="5"/>
        <v>modesg_out_empr_info_nfinflg_nfrd</v>
      </c>
      <c r="B373" s="172" t="s">
        <v>28</v>
      </c>
      <c r="C373" s="167" t="s">
        <v>301</v>
      </c>
      <c r="D373" s="163" t="s">
        <v>40</v>
      </c>
      <c r="E373" s="164" t="s">
        <v>312</v>
      </c>
      <c r="F373" s="163" t="s">
        <v>236</v>
      </c>
      <c r="G373" s="165" t="str">
        <f>VLOOKUP(A373,Plano_V3!$A$27:$G$574,7,0)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x14ac:dyDescent="0.4">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x14ac:dyDescent="0.4">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x14ac:dyDescent="0.4">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x14ac:dyDescent="0.4">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x14ac:dyDescent="0.4">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x14ac:dyDescent="0.4">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x14ac:dyDescent="0.4">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x14ac:dyDescent="0.4">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x14ac:dyDescent="0.4">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x14ac:dyDescent="0.4">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6">
        <f>IF(VLOOKUP(A383,'Aux - pivots1'!$A:$E,3,0)=0, "",VLOOKUP(A383,'Aux - pivots1'!$A:$E,3,0))</f>
        <v>45490</v>
      </c>
      <c r="K383" s="186">
        <f>IF(VLOOKUP(A383,'Aux - pivots1'!$A:$E,4,0)=0, "",VLOOKUP(A383,'Aux - pivots1'!$A:$E,4,0))</f>
        <v>45504</v>
      </c>
      <c r="L383" s="186">
        <f>IF(VLOOKUP(A383,'Aux - pivots1'!$A:$E,5,0)=0, "",VLOOKUP(A383,'Aux - pivots1'!$A:$E,5,0))</f>
        <v>45504</v>
      </c>
    </row>
    <row r="384" spans="1:12" ht="16.2" hidden="1" x14ac:dyDescent="0.4">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90"/>
      <c r="J384" s="186" t="str">
        <f>IF(VLOOKUP(A384,'Aux - pivots1'!$A:$E,3,0)=0, "",VLOOKUP(A384,'Aux - pivots1'!$A:$E,3,0))</f>
        <v/>
      </c>
      <c r="K384" s="186" t="str">
        <f>IF(VLOOKUP(A384,'Aux - pivots1'!$A:$E,4,0)=0, "",VLOOKUP(A384,'Aux - pivots1'!$A:$E,4,0))</f>
        <v/>
      </c>
      <c r="L384" s="186" t="str">
        <f>IF(VLOOKUP(A384,'Aux - pivots1'!$A:$E,5,0)=0, "",VLOOKUP(A384,'Aux - pivots1'!$A:$E,5,0))</f>
        <v/>
      </c>
    </row>
    <row r="385" spans="1:12" ht="16.2" hidden="1" x14ac:dyDescent="0.4">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x14ac:dyDescent="0.4">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x14ac:dyDescent="0.4">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6">
        <f>IF(VLOOKUP(A387,'Aux - pivots1'!$A:$E,3,0)=0, "",VLOOKUP(A387,'Aux - pivots1'!$A:$E,3,0))</f>
        <v>45490</v>
      </c>
      <c r="K387" s="186">
        <f>IF(VLOOKUP(A387,'Aux - pivots1'!$A:$E,4,0)=0, "",VLOOKUP(A387,'Aux - pivots1'!$A:$E,4,0))</f>
        <v>45504</v>
      </c>
      <c r="L387" s="186">
        <f>IF(VLOOKUP(A387,'Aux - pivots1'!$A:$E,5,0)=0, "",VLOOKUP(A387,'Aux - pivots1'!$A:$E,5,0))</f>
        <v>45504</v>
      </c>
    </row>
    <row r="388" spans="1:12" ht="16.2" hidden="1" x14ac:dyDescent="0.4">
      <c r="A388" s="31" t="str">
        <f t="shared" si="5"/>
        <v>modesg_out_empr_info_nfinzcliente</v>
      </c>
      <c r="B388" s="172" t="s">
        <v>28</v>
      </c>
      <c r="C388" s="167" t="s">
        <v>301</v>
      </c>
      <c r="D388" s="163" t="s">
        <v>40</v>
      </c>
      <c r="E388" s="164" t="s">
        <v>312</v>
      </c>
      <c r="F388" s="163" t="s">
        <v>203</v>
      </c>
      <c r="G388" s="165" t="str">
        <f>VLOOKUP(A388,Plano_V3!$A$27:$G$574,7,0)</f>
        <v>6. Em implementação (re-especificação)</v>
      </c>
      <c r="H388" s="165" t="s">
        <v>477</v>
      </c>
      <c r="I388" s="190" t="s">
        <v>1864</v>
      </c>
      <c r="J388" s="186" t="str">
        <f>IF(VLOOKUP(A388,'Aux - pivots1'!$A:$E,3,0)=0, "",VLOOKUP(A388,'Aux - pivots1'!$A:$E,3,0))</f>
        <v/>
      </c>
      <c r="K388" s="186" t="str">
        <f>IF(VLOOKUP(A388,'Aux - pivots1'!$A:$E,4,0)=0, "",VLOOKUP(A388,'Aux - pivots1'!$A:$E,4,0))</f>
        <v/>
      </c>
      <c r="L388" s="186" t="str">
        <f>IF(VLOOKUP(A388,'Aux - pivots1'!$A:$E,5,0)=0, "",VLOOKUP(A388,'Aux - pivots1'!$A:$E,5,0))</f>
        <v/>
      </c>
    </row>
    <row r="389" spans="1:12" ht="16.2" hidden="1" x14ac:dyDescent="0.4">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6">
        <f>IF(VLOOKUP(A389,'Aux - pivots1'!$A:$E,3,0)=0, "",VLOOKUP(A389,'Aux - pivots1'!$A:$E,3,0))</f>
        <v>45506</v>
      </c>
      <c r="K389" s="186" t="str">
        <f>IF(VLOOKUP(A389,'Aux - pivots1'!$A:$E,4,0)=0, "",VLOOKUP(A389,'Aux - pivots1'!$A:$E,4,0))</f>
        <v/>
      </c>
      <c r="L389" s="186" t="str">
        <f>IF(VLOOKUP(A389,'Aux - pivots1'!$A:$E,5,0)=0, "",VLOOKUP(A389,'Aux - pivots1'!$A:$E,5,0))</f>
        <v/>
      </c>
    </row>
    <row r="390" spans="1:12" ht="16.2" hidden="1" x14ac:dyDescent="0.4">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x14ac:dyDescent="0.4">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x14ac:dyDescent="0.4">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x14ac:dyDescent="0.4">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90"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x14ac:dyDescent="0.4">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x14ac:dyDescent="0.4">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x14ac:dyDescent="0.4">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x14ac:dyDescent="0.4">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x14ac:dyDescent="0.4">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90"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x14ac:dyDescent="0.4">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x14ac:dyDescent="0.4">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x14ac:dyDescent="0.4">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x14ac:dyDescent="0.4">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x14ac:dyDescent="0.4">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x14ac:dyDescent="0.4">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90" t="s">
        <v>506</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x14ac:dyDescent="0.4">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x14ac:dyDescent="0.4">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x14ac:dyDescent="0.4">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x14ac:dyDescent="0.4">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x14ac:dyDescent="0.4">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x14ac:dyDescent="0.4">
      <c r="A410" s="31" t="str">
        <f t="shared" si="6"/>
        <v>modesg_out_sfcs_taxon_europeiaordem</v>
      </c>
      <c r="B410" s="172" t="s">
        <v>28</v>
      </c>
      <c r="C410" s="167" t="s">
        <v>301</v>
      </c>
      <c r="D410" s="163" t="s">
        <v>40</v>
      </c>
      <c r="E410" s="164" t="s">
        <v>320</v>
      </c>
      <c r="F410" s="163" t="s">
        <v>322</v>
      </c>
      <c r="G410" s="165" t="str">
        <f>VLOOKUP(A410,Plano_V3!$A$27:$G$574,7,0)</f>
        <v>7. Por iniciar</v>
      </c>
      <c r="H410" s="165" t="s">
        <v>30</v>
      </c>
      <c r="I410" s="175" t="s">
        <v>502</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x14ac:dyDescent="0.4">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x14ac:dyDescent="0.4">
      <c r="A412" s="31" t="str">
        <f t="shared" si="6"/>
        <v>modesg_out_sfcs_taxon_europeianome_ctgr_sfcs</v>
      </c>
      <c r="B412" s="172" t="s">
        <v>28</v>
      </c>
      <c r="C412" s="167" t="s">
        <v>301</v>
      </c>
      <c r="D412" s="163" t="s">
        <v>40</v>
      </c>
      <c r="E412" s="164" t="s">
        <v>320</v>
      </c>
      <c r="F412" s="163" t="s">
        <v>198</v>
      </c>
      <c r="G412" s="165" t="str">
        <f>VLOOKUP(A412,Plano_V3!$A$27:$G$574,7,0)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x14ac:dyDescent="0.4">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x14ac:dyDescent="0.4">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x14ac:dyDescent="0.4">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x14ac:dyDescent="0.4">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x14ac:dyDescent="0.4">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90"/>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x14ac:dyDescent="0.4">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x14ac:dyDescent="0.4">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x14ac:dyDescent="0.4">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x14ac:dyDescent="0.4">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x14ac:dyDescent="0.4">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x14ac:dyDescent="0.4">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x14ac:dyDescent="0.4">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x14ac:dyDescent="0.4">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x14ac:dyDescent="0.4">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x14ac:dyDescent="0.4">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x14ac:dyDescent="0.4">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x14ac:dyDescent="0.4">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x14ac:dyDescent="0.4">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x14ac:dyDescent="0.4">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x14ac:dyDescent="0.4">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x14ac:dyDescent="0.4">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x14ac:dyDescent="0.4">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x14ac:dyDescent="0.4">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x14ac:dyDescent="0.4">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x14ac:dyDescent="0.4">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x14ac:dyDescent="0.4">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x14ac:dyDescent="0.4">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x14ac:dyDescent="0.4">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x14ac:dyDescent="0.4">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x14ac:dyDescent="0.4">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x14ac:dyDescent="0.4">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x14ac:dyDescent="0.4">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x14ac:dyDescent="0.4">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x14ac:dyDescent="0.4">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x14ac:dyDescent="0.4">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x14ac:dyDescent="0.4">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x14ac:dyDescent="0.4">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x14ac:dyDescent="0.4">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x14ac:dyDescent="0.4">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x14ac:dyDescent="0.4">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x14ac:dyDescent="0.4">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x14ac:dyDescent="0.4">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x14ac:dyDescent="0.4">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x14ac:dyDescent="0.4">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x14ac:dyDescent="0.4">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x14ac:dyDescent="0.4">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x14ac:dyDescent="0.4">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x14ac:dyDescent="0.4">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x14ac:dyDescent="0.4">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x14ac:dyDescent="0.4">
      <c r="A462" s="31" t="str">
        <f t="shared" si="7"/>
        <v>lt004_protectionflg_act_physcl_rsk</v>
      </c>
      <c r="B462" s="172" t="s">
        <v>28</v>
      </c>
      <c r="C462" s="167" t="s">
        <v>28</v>
      </c>
      <c r="D462" s="163" t="s">
        <v>40</v>
      </c>
      <c r="E462" s="166" t="s">
        <v>356</v>
      </c>
      <c r="F462" s="166" t="s">
        <v>345</v>
      </c>
      <c r="G462" s="165" t="str">
        <f>VLOOKUP(A462,Plano_V3!$A$27:$G$574,7,0)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x14ac:dyDescent="0.4">
      <c r="A463" s="31" t="str">
        <f t="shared" si="7"/>
        <v>lt004_protectionflg_chrnc_physcl_rsk</v>
      </c>
      <c r="B463" s="172" t="s">
        <v>28</v>
      </c>
      <c r="C463" s="167" t="s">
        <v>28</v>
      </c>
      <c r="D463" s="163" t="s">
        <v>40</v>
      </c>
      <c r="E463" s="166" t="s">
        <v>356</v>
      </c>
      <c r="F463" s="166" t="s">
        <v>346</v>
      </c>
      <c r="G463" s="165" t="str">
        <f>VLOOKUP(A463,Plano_V3!$A$27:$G$574,7,0)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x14ac:dyDescent="0.4">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x14ac:dyDescent="0.4">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x14ac:dyDescent="0.4">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x14ac:dyDescent="0.4">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x14ac:dyDescent="0.4">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x14ac:dyDescent="0.4">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x14ac:dyDescent="0.4">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x14ac:dyDescent="0.4">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x14ac:dyDescent="0.4">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x14ac:dyDescent="0.4">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x14ac:dyDescent="0.4">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x14ac:dyDescent="0.4">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x14ac:dyDescent="0.4">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x14ac:dyDescent="0.4">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x14ac:dyDescent="0.4">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x14ac:dyDescent="0.4">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x14ac:dyDescent="0.4">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x14ac:dyDescent="0.4">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x14ac:dyDescent="0.4">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x14ac:dyDescent="0.4">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x14ac:dyDescent="0.4">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x14ac:dyDescent="0.4">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x14ac:dyDescent="0.4">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x14ac:dyDescent="0.4">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x14ac:dyDescent="0.4">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x14ac:dyDescent="0.4">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x14ac:dyDescent="0.4">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x14ac:dyDescent="0.4">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x14ac:dyDescent="0.4">
      <c r="A492" s="31" t="str">
        <f t="shared" si="7"/>
        <v>lt002_instrumentdt_rfrnc</v>
      </c>
      <c r="B492" s="172" t="s">
        <v>28</v>
      </c>
      <c r="C492" s="167" t="s">
        <v>28</v>
      </c>
      <c r="D492" s="163" t="s">
        <v>40</v>
      </c>
      <c r="E492" s="166" t="s">
        <v>367</v>
      </c>
      <c r="F492" s="166" t="s">
        <v>386</v>
      </c>
      <c r="G492" s="165" t="str">
        <f>VLOOKUP(A492,Plano_V3!$A$27:$G$574,7,0)</f>
        <v>1. Concluído</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x14ac:dyDescent="0.4">
      <c r="A493" s="31" t="str">
        <f t="shared" si="7"/>
        <v>lt002_instrumentinstrmnt_id</v>
      </c>
      <c r="B493" s="172" t="s">
        <v>28</v>
      </c>
      <c r="C493" s="167" t="s">
        <v>28</v>
      </c>
      <c r="D493" s="163" t="s">
        <v>40</v>
      </c>
      <c r="E493" s="166" t="s">
        <v>367</v>
      </c>
      <c r="F493" s="166" t="s">
        <v>388</v>
      </c>
      <c r="G493" s="165" t="str">
        <f>VLOOKUP(A493,Plano_V3!$A$27:$G$574,7,0)</f>
        <v>1. Concluído</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x14ac:dyDescent="0.4">
      <c r="A494" s="31" t="str">
        <f t="shared" si="7"/>
        <v>lt002_instrumentdt_incptn</v>
      </c>
      <c r="B494" s="172" t="s">
        <v>28</v>
      </c>
      <c r="C494" s="167" t="s">
        <v>28</v>
      </c>
      <c r="D494" s="163" t="s">
        <v>40</v>
      </c>
      <c r="E494" s="166" t="s">
        <v>367</v>
      </c>
      <c r="F494" s="166" t="s">
        <v>389</v>
      </c>
      <c r="G494" s="165" t="str">
        <f>VLOOKUP(A494,Plano_V3!$A$27:$G$574,7,0)</f>
        <v>1. Concluído</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x14ac:dyDescent="0.4">
      <c r="A495" s="31" t="str">
        <f t="shared" si="7"/>
        <v>lt002_instrumentdflt_stts_instrmnt</v>
      </c>
      <c r="B495" s="172" t="s">
        <v>28</v>
      </c>
      <c r="C495" s="167" t="s">
        <v>28</v>
      </c>
      <c r="D495" s="163" t="s">
        <v>40</v>
      </c>
      <c r="E495" s="166" t="s">
        <v>367</v>
      </c>
      <c r="F495" s="166" t="s">
        <v>390</v>
      </c>
      <c r="G495" s="165" t="str">
        <f>VLOOKUP(A495,Plano_V3!$A$27:$G$574,7,0)</f>
        <v>1. Concluído</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x14ac:dyDescent="0.4">
      <c r="A496" s="31" t="str">
        <f t="shared" si="7"/>
        <v>lt002_instrumentimprmnt_stts</v>
      </c>
      <c r="B496" s="172" t="s">
        <v>28</v>
      </c>
      <c r="C496" s="167" t="s">
        <v>28</v>
      </c>
      <c r="D496" s="163" t="s">
        <v>40</v>
      </c>
      <c r="E496" s="166" t="s">
        <v>367</v>
      </c>
      <c r="F496" s="166" t="s">
        <v>391</v>
      </c>
      <c r="G496" s="165" t="str">
        <f>VLOOKUP(A496,Plano_V3!$A$27:$G$574,7,0)</f>
        <v>1. Concluído</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x14ac:dyDescent="0.4">
      <c r="A497" s="31" t="str">
        <f t="shared" si="7"/>
        <v>lt002_instrumentprfrmng_stts</v>
      </c>
      <c r="B497" s="172" t="s">
        <v>28</v>
      </c>
      <c r="C497" s="167" t="s">
        <v>28</v>
      </c>
      <c r="D497" s="163" t="s">
        <v>40</v>
      </c>
      <c r="E497" s="166" t="s">
        <v>367</v>
      </c>
      <c r="F497" s="166" t="s">
        <v>392</v>
      </c>
      <c r="G497" s="165" t="str">
        <f>VLOOKUP(A497,Plano_V3!$A$27:$G$574,7,0)</f>
        <v>1. Concluído</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x14ac:dyDescent="0.4">
      <c r="A498" s="31" t="str">
        <f t="shared" si="7"/>
        <v>lt002_instrumentprjct_fnnc_ln</v>
      </c>
      <c r="B498" s="172" t="s">
        <v>28</v>
      </c>
      <c r="C498" s="167" t="s">
        <v>28</v>
      </c>
      <c r="D498" s="163" t="s">
        <v>40</v>
      </c>
      <c r="E498" s="166" t="s">
        <v>367</v>
      </c>
      <c r="F498" s="166" t="s">
        <v>393</v>
      </c>
      <c r="G498" s="165" t="str">
        <f>VLOOKUP(A498,Plano_V3!$A$27:$G$574,7,0)</f>
        <v>1. Concluído</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x14ac:dyDescent="0.4">
      <c r="A499" s="31" t="str">
        <f t="shared" si="7"/>
        <v>lt002_instrumenttyp_instrmnt</v>
      </c>
      <c r="B499" s="172" t="s">
        <v>28</v>
      </c>
      <c r="C499" s="167" t="s">
        <v>28</v>
      </c>
      <c r="D499" s="163" t="s">
        <v>40</v>
      </c>
      <c r="E499" s="166" t="s">
        <v>367</v>
      </c>
      <c r="F499" s="166" t="s">
        <v>394</v>
      </c>
      <c r="G499" s="165" t="str">
        <f>VLOOKUP(A499,Plano_V3!$A$27:$G$574,7,0)</f>
        <v>1. Concluído</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x14ac:dyDescent="0.4">
      <c r="A500" s="31" t="str">
        <f t="shared" si="7"/>
        <v>lt002_instrumentgrss_crryng_amnt_instrmnt</v>
      </c>
      <c r="B500" s="172" t="s">
        <v>28</v>
      </c>
      <c r="C500" s="167" t="s">
        <v>28</v>
      </c>
      <c r="D500" s="163" t="s">
        <v>40</v>
      </c>
      <c r="E500" s="166" t="s">
        <v>367</v>
      </c>
      <c r="F500" s="166" t="s">
        <v>395</v>
      </c>
      <c r="G500" s="165" t="str">
        <f>VLOOKUP(A500,Plano_V3!$A$27:$G$574,7,0)</f>
        <v>1. Concluído</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x14ac:dyDescent="0.4">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x14ac:dyDescent="0.4">
      <c r="A502" s="31" t="str">
        <f t="shared" si="7"/>
        <v>lt002_instrumentaccntng_clssfctn</v>
      </c>
      <c r="B502" s="172" t="s">
        <v>28</v>
      </c>
      <c r="C502" s="167" t="s">
        <v>28</v>
      </c>
      <c r="D502" s="163" t="s">
        <v>40</v>
      </c>
      <c r="E502" s="166" t="s">
        <v>367</v>
      </c>
      <c r="F502" s="166" t="s">
        <v>397</v>
      </c>
      <c r="G502" s="165" t="str">
        <f>VLOOKUP(A502,Plano_V3!$A$27:$G$574,7,0)</f>
        <v>1. Concluído</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x14ac:dyDescent="0.4">
      <c r="A503" s="31" t="str">
        <f t="shared" si="7"/>
        <v>lt002_instrumentdt_lgl_fnl_mtrty</v>
      </c>
      <c r="B503" s="172" t="s">
        <v>28</v>
      </c>
      <c r="C503" s="167" t="s">
        <v>28</v>
      </c>
      <c r="D503" s="163" t="s">
        <v>40</v>
      </c>
      <c r="E503" s="166" t="s">
        <v>367</v>
      </c>
      <c r="F503" s="166" t="s">
        <v>398</v>
      </c>
      <c r="G503" s="165" t="str">
        <f>VLOOKUP(A503,Plano_V3!$A$27:$G$574,7,0)</f>
        <v>1. Concluído</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x14ac:dyDescent="0.4">
      <c r="A504" s="31" t="str">
        <f t="shared" si="7"/>
        <v>lt002_instrumentaccmltd_imprmnt_instrmnt</v>
      </c>
      <c r="B504" s="172" t="s">
        <v>28</v>
      </c>
      <c r="C504" s="167" t="s">
        <v>28</v>
      </c>
      <c r="D504" s="163" t="s">
        <v>40</v>
      </c>
      <c r="E504" s="166" t="s">
        <v>367</v>
      </c>
      <c r="F504" s="166" t="s">
        <v>399</v>
      </c>
      <c r="G504" s="165" t="str">
        <f>VLOOKUP(A504,Plano_V3!$A$27:$G$574,7,0)</f>
        <v>1. Concluído</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x14ac:dyDescent="0.4">
      <c r="A505" s="31" t="str">
        <f t="shared" si="7"/>
        <v>lt002_instrumentissr_cntry</v>
      </c>
      <c r="B505" s="172" t="s">
        <v>28</v>
      </c>
      <c r="C505" s="167" t="s">
        <v>28</v>
      </c>
      <c r="D505" s="163" t="s">
        <v>40</v>
      </c>
      <c r="E505" s="166" t="s">
        <v>367</v>
      </c>
      <c r="F505" s="166" t="s">
        <v>400</v>
      </c>
      <c r="G505" s="165" t="str">
        <f>VLOOKUP(A505,Plano_V3!$A$27:$G$574,7,0)</f>
        <v>1. Concluído</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x14ac:dyDescent="0.4">
      <c r="A506" s="31" t="str">
        <f t="shared" si="7"/>
        <v>lt002_instrumentissr_nace_sctr</v>
      </c>
      <c r="B506" s="172" t="s">
        <v>28</v>
      </c>
      <c r="C506" s="167" t="s">
        <v>28</v>
      </c>
      <c r="D506" s="163" t="s">
        <v>40</v>
      </c>
      <c r="E506" s="166" t="s">
        <v>367</v>
      </c>
      <c r="F506" s="166" t="s">
        <v>401</v>
      </c>
      <c r="G506" s="165" t="str">
        <f>VLOOKUP(A506,Plano_V3!$A$27:$G$574,7,0)</f>
        <v>1. Concluído</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x14ac:dyDescent="0.4">
      <c r="A507" s="31" t="str">
        <f t="shared" si="7"/>
        <v>lt002_instrumentprmry_asst_clssf</v>
      </c>
      <c r="B507" s="172" t="s">
        <v>28</v>
      </c>
      <c r="C507" s="167" t="s">
        <v>28</v>
      </c>
      <c r="D507" s="163" t="s">
        <v>40</v>
      </c>
      <c r="E507" s="166" t="s">
        <v>367</v>
      </c>
      <c r="F507" s="166" t="s">
        <v>402</v>
      </c>
      <c r="G507" s="165" t="str">
        <f>VLOOKUP(A507,Plano_V3!$A$27:$G$574,7,0)</f>
        <v>1. Concluído</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x14ac:dyDescent="0.4">
      <c r="A508" s="31" t="str">
        <f t="shared" si="7"/>
        <v>lt002_instrumentsubportfolio_id</v>
      </c>
      <c r="B508" s="172" t="s">
        <v>28</v>
      </c>
      <c r="C508" s="167" t="s">
        <v>28</v>
      </c>
      <c r="D508" s="163" t="s">
        <v>40</v>
      </c>
      <c r="E508" s="166" t="s">
        <v>367</v>
      </c>
      <c r="F508" s="166" t="s">
        <v>403</v>
      </c>
      <c r="G508" s="165" t="str">
        <f>VLOOKUP(A508,Plano_V3!$A$27:$G$574,7,0)</f>
        <v>1. Concluído</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x14ac:dyDescent="0.4">
      <c r="A509" s="31" t="str">
        <f t="shared" si="7"/>
        <v>lt002_instrumentcod_soc</v>
      </c>
      <c r="B509" s="172" t="s">
        <v>28</v>
      </c>
      <c r="C509" s="167" t="s">
        <v>28</v>
      </c>
      <c r="D509" s="163" t="s">
        <v>40</v>
      </c>
      <c r="E509" s="166" t="s">
        <v>367</v>
      </c>
      <c r="F509" s="166" t="s">
        <v>404</v>
      </c>
      <c r="G509" s="165" t="str">
        <f>VLOOKUP(A509,Plano_V3!$A$27:$G$574,7,0)</f>
        <v>1. Concluído</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x14ac:dyDescent="0.4">
      <c r="A510" s="31" t="str">
        <f t="shared" si="7"/>
        <v>lt002_instrumentlcl_instmrnt_id</v>
      </c>
      <c r="B510" s="172" t="s">
        <v>28</v>
      </c>
      <c r="C510" s="167" t="s">
        <v>28</v>
      </c>
      <c r="D510" s="163" t="s">
        <v>40</v>
      </c>
      <c r="E510" s="166" t="s">
        <v>367</v>
      </c>
      <c r="F510" s="166" t="s">
        <v>405</v>
      </c>
      <c r="G510" s="165" t="str">
        <f>VLOOKUP(A510,Plano_V3!$A$27:$G$574,7,0)</f>
        <v>1. Concluído</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x14ac:dyDescent="0.4">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x14ac:dyDescent="0.4">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x14ac:dyDescent="0.4">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x14ac:dyDescent="0.4">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x14ac:dyDescent="0.4">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x14ac:dyDescent="0.4">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30</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x14ac:dyDescent="0.4">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x14ac:dyDescent="0.4">
      <c r="A518" s="31" t="str">
        <f t="shared" si="7"/>
        <v>lt003_entitydt_rfrnc</v>
      </c>
      <c r="B518" s="172" t="s">
        <v>28</v>
      </c>
      <c r="C518" s="167" t="s">
        <v>28</v>
      </c>
      <c r="D518" s="163" t="s">
        <v>40</v>
      </c>
      <c r="E518" s="166" t="s">
        <v>323</v>
      </c>
      <c r="F518" s="166" t="s">
        <v>386</v>
      </c>
      <c r="G518" s="165" t="str">
        <f>VLOOKUP(A518,Plano_V3!$A$27:$G$574,7,0)</f>
        <v>1. Concluído</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x14ac:dyDescent="0.4">
      <c r="A519" s="31" t="str">
        <f t="shared" si="7"/>
        <v>lt003_entityentty_id</v>
      </c>
      <c r="B519" s="172" t="s">
        <v>28</v>
      </c>
      <c r="C519" s="167" t="s">
        <v>28</v>
      </c>
      <c r="D519" s="163" t="s">
        <v>40</v>
      </c>
      <c r="E519" s="166" t="s">
        <v>323</v>
      </c>
      <c r="F519" s="166" t="s">
        <v>413</v>
      </c>
      <c r="G519" s="165" t="str">
        <f>VLOOKUP(A519,Plano_V3!$A$27:$G$574,7,0)</f>
        <v>1. Concluído</v>
      </c>
      <c r="H519" s="165" t="s">
        <v>30</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x14ac:dyDescent="0.4">
      <c r="A520" s="31" t="str">
        <f t="shared" si="7"/>
        <v>lt003_entitylei</v>
      </c>
      <c r="B520" s="172" t="s">
        <v>28</v>
      </c>
      <c r="C520" s="167" t="s">
        <v>28</v>
      </c>
      <c r="D520" s="163" t="s">
        <v>40</v>
      </c>
      <c r="E520" s="166" t="s">
        <v>323</v>
      </c>
      <c r="F520" s="166" t="s">
        <v>414</v>
      </c>
      <c r="G520" s="165" t="str">
        <f>VLOOKUP(A520,Plano_V3!$A$27:$G$574,7,0)</f>
        <v>1. Concluído</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x14ac:dyDescent="0.4">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x14ac:dyDescent="0.4">
      <c r="A522" s="31" t="str">
        <f t="shared" si="8"/>
        <v>lt003_entitygrp_eqty</v>
      </c>
      <c r="B522" s="172" t="s">
        <v>28</v>
      </c>
      <c r="C522" s="167" t="s">
        <v>28</v>
      </c>
      <c r="D522" s="163" t="s">
        <v>40</v>
      </c>
      <c r="E522" s="166" t="s">
        <v>323</v>
      </c>
      <c r="F522" s="166" t="s">
        <v>416</v>
      </c>
      <c r="G522" s="165" t="str">
        <f>VLOOKUP(A522,Plano_V3!$A$27:$G$574,7,0)</f>
        <v>1. Concluído</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x14ac:dyDescent="0.4">
      <c r="A523" s="31" t="str">
        <f t="shared" si="8"/>
        <v>lt003_entityannl_trnvr_le</v>
      </c>
      <c r="B523" s="172" t="s">
        <v>28</v>
      </c>
      <c r="C523" s="167" t="s">
        <v>28</v>
      </c>
      <c r="D523" s="163" t="s">
        <v>40</v>
      </c>
      <c r="E523" s="166" t="s">
        <v>323</v>
      </c>
      <c r="F523" s="166" t="s">
        <v>417</v>
      </c>
      <c r="G523" s="165" t="str">
        <f>VLOOKUP(A523,Plano_V3!$A$27:$G$574,7,0)</f>
        <v>1. Concluído</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x14ac:dyDescent="0.4">
      <c r="A524" s="31" t="str">
        <f t="shared" si="8"/>
        <v>lt003_entityeqty</v>
      </c>
      <c r="B524" s="172" t="s">
        <v>28</v>
      </c>
      <c r="C524" s="167" t="s">
        <v>28</v>
      </c>
      <c r="D524" s="163" t="s">
        <v>40</v>
      </c>
      <c r="E524" s="166" t="s">
        <v>323</v>
      </c>
      <c r="F524" s="166" t="s">
        <v>418</v>
      </c>
      <c r="G524" s="165" t="str">
        <f>VLOOKUP(A524,Plano_V3!$A$27:$G$574,7,0)</f>
        <v>1. Concluído</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x14ac:dyDescent="0.4">
      <c r="A525" s="31" t="str">
        <f t="shared" si="8"/>
        <v>lt003_entitygrp_ttl_dbt</v>
      </c>
      <c r="B525" s="172" t="s">
        <v>28</v>
      </c>
      <c r="C525" s="167" t="s">
        <v>28</v>
      </c>
      <c r="D525" s="163" t="s">
        <v>40</v>
      </c>
      <c r="E525" s="166" t="s">
        <v>323</v>
      </c>
      <c r="F525" s="166" t="s">
        <v>419</v>
      </c>
      <c r="G525" s="165" t="str">
        <f>VLOOKUP(A525,Plano_V3!$A$27:$G$574,7,0)</f>
        <v>1. Concluído</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x14ac:dyDescent="0.4">
      <c r="A526" s="31" t="str">
        <f t="shared" si="8"/>
        <v>lt003_entityttl_dbt</v>
      </c>
      <c r="B526" s="172" t="s">
        <v>28</v>
      </c>
      <c r="C526" s="167" t="s">
        <v>28</v>
      </c>
      <c r="D526" s="163" t="s">
        <v>40</v>
      </c>
      <c r="E526" s="166" t="s">
        <v>323</v>
      </c>
      <c r="F526" s="166" t="s">
        <v>420</v>
      </c>
      <c r="G526" s="165" t="str">
        <f>VLOOKUP(A526,Plano_V3!$A$27:$G$574,7,0)</f>
        <v>1. Concluído</v>
      </c>
      <c r="H526" s="165" t="s">
        <v>177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x14ac:dyDescent="0.4">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x14ac:dyDescent="0.4">
      <c r="A528" s="31" t="str">
        <f t="shared" si="8"/>
        <v>lt004_protectiondt_rfrnc</v>
      </c>
      <c r="B528" s="172" t="s">
        <v>28</v>
      </c>
      <c r="C528" s="167" t="s">
        <v>28</v>
      </c>
      <c r="D528" s="163" t="s">
        <v>40</v>
      </c>
      <c r="E528" s="166" t="s">
        <v>356</v>
      </c>
      <c r="F528" s="166" t="s">
        <v>386</v>
      </c>
      <c r="G528" s="165" t="str">
        <f>VLOOKUP(A528,Plano_V3!$A$27:$G$574,7,0)</f>
        <v>1. Concluído</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x14ac:dyDescent="0.4">
      <c r="A529" s="31" t="str">
        <f t="shared" si="8"/>
        <v>lt004_protectionprtctn_id</v>
      </c>
      <c r="B529" s="172" t="s">
        <v>28</v>
      </c>
      <c r="C529" s="167" t="s">
        <v>28</v>
      </c>
      <c r="D529" s="163" t="s">
        <v>40</v>
      </c>
      <c r="E529" s="166" t="s">
        <v>356</v>
      </c>
      <c r="F529" s="166" t="s">
        <v>421</v>
      </c>
      <c r="G529" s="165" t="str">
        <f>VLOOKUP(A529,Plano_V3!$A$27:$G$574,7,0)</f>
        <v>4. Validação EF</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x14ac:dyDescent="0.4">
      <c r="A530" s="31" t="str">
        <f t="shared" si="8"/>
        <v>lt004_protectionrl_estt_clltrl_lctn</v>
      </c>
      <c r="B530" s="172" t="s">
        <v>28</v>
      </c>
      <c r="C530" s="167" t="s">
        <v>28</v>
      </c>
      <c r="D530" s="163" t="s">
        <v>40</v>
      </c>
      <c r="E530" s="166" t="s">
        <v>356</v>
      </c>
      <c r="F530" s="166" t="s">
        <v>422</v>
      </c>
      <c r="G530" s="165" t="str">
        <f>VLOOKUP(A530,Plano_V3!$A$27:$G$574,7,0)</f>
        <v>4. Validação EF</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x14ac:dyDescent="0.4">
      <c r="A531" s="31" t="str">
        <f t="shared" si="8"/>
        <v>lt004_protectionrl_estt_pst_cd</v>
      </c>
      <c r="B531" s="172" t="s">
        <v>28</v>
      </c>
      <c r="C531" s="167" t="s">
        <v>28</v>
      </c>
      <c r="D531" s="163" t="s">
        <v>40</v>
      </c>
      <c r="E531" s="166" t="s">
        <v>356</v>
      </c>
      <c r="F531" s="166" t="s">
        <v>423</v>
      </c>
      <c r="G531" s="165" t="str">
        <f>VLOOKUP(A531,Plano_V3!$A$27:$G$574,7,0)</f>
        <v>4. Validação EF</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x14ac:dyDescent="0.4">
      <c r="A532" s="31" t="str">
        <f t="shared" si="8"/>
        <v>lt004_protectiontyp_prtctn</v>
      </c>
      <c r="B532" s="172" t="s">
        <v>28</v>
      </c>
      <c r="C532" s="167" t="s">
        <v>28</v>
      </c>
      <c r="D532" s="163" t="s">
        <v>40</v>
      </c>
      <c r="E532" s="166" t="s">
        <v>356</v>
      </c>
      <c r="F532" s="166" t="s">
        <v>424</v>
      </c>
      <c r="G532" s="165" t="str">
        <f>VLOOKUP(A532,Plano_V3!$A$27:$G$574,7,0)</f>
        <v>4. Validação EF</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x14ac:dyDescent="0.4">
      <c r="A533" s="31" t="str">
        <f t="shared" si="8"/>
        <v>lt004_protectionorgnl_prtctn_vl</v>
      </c>
      <c r="B533" s="172" t="s">
        <v>28</v>
      </c>
      <c r="C533" s="167" t="s">
        <v>28</v>
      </c>
      <c r="D533" s="163" t="s">
        <v>40</v>
      </c>
      <c r="E533" s="166" t="s">
        <v>356</v>
      </c>
      <c r="F533" s="166" t="s">
        <v>425</v>
      </c>
      <c r="G533" s="165" t="str">
        <f>VLOOKUP(A533,Plano_V3!$A$27:$G$574,7,0)</f>
        <v>4. Validação EF</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x14ac:dyDescent="0.4">
      <c r="A534" s="31" t="str">
        <f t="shared" si="8"/>
        <v>lt004_protectionprtctn_vl</v>
      </c>
      <c r="B534" s="172" t="s">
        <v>28</v>
      </c>
      <c r="C534" s="167" t="s">
        <v>28</v>
      </c>
      <c r="D534" s="163" t="s">
        <v>40</v>
      </c>
      <c r="E534" s="166" t="s">
        <v>356</v>
      </c>
      <c r="F534" s="166" t="s">
        <v>426</v>
      </c>
      <c r="G534" s="165" t="str">
        <f>VLOOKUP(A534,Plano_V3!$A$27:$G$574,7,0)</f>
        <v>4. Validação EF</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x14ac:dyDescent="0.4">
      <c r="A535" s="31" t="str">
        <f t="shared" si="8"/>
        <v>lt004_protectioncod_soc</v>
      </c>
      <c r="B535" s="172" t="s">
        <v>28</v>
      </c>
      <c r="C535" s="167" t="s">
        <v>28</v>
      </c>
      <c r="D535" s="163" t="s">
        <v>40</v>
      </c>
      <c r="E535" s="166" t="s">
        <v>356</v>
      </c>
      <c r="F535" s="166" t="s">
        <v>404</v>
      </c>
      <c r="G535" s="165" t="str">
        <f>VLOOKUP(A535,Plano_V3!$A$27:$G$574,7,0)</f>
        <v>4. Validação EF</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x14ac:dyDescent="0.4">
      <c r="A536" s="31" t="str">
        <f t="shared" si="8"/>
        <v>lt005_instr_entdt_rfrnc</v>
      </c>
      <c r="B536" s="172" t="s">
        <v>28</v>
      </c>
      <c r="C536" s="167" t="s">
        <v>28</v>
      </c>
      <c r="D536" s="163" t="s">
        <v>40</v>
      </c>
      <c r="E536" s="166" t="s">
        <v>427</v>
      </c>
      <c r="F536" s="166" t="s">
        <v>386</v>
      </c>
      <c r="G536" s="165" t="str">
        <f>VLOOKUP(A536,Plano_V3!$A$27:$G$574,7,0)</f>
        <v>1. Concluído</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x14ac:dyDescent="0.4">
      <c r="A537" s="31" t="str">
        <f t="shared" si="8"/>
        <v>lt005_instr_ententty_id</v>
      </c>
      <c r="B537" s="172" t="s">
        <v>28</v>
      </c>
      <c r="C537" s="167" t="s">
        <v>28</v>
      </c>
      <c r="D537" s="163" t="s">
        <v>40</v>
      </c>
      <c r="E537" s="166" t="s">
        <v>427</v>
      </c>
      <c r="F537" s="166" t="s">
        <v>413</v>
      </c>
      <c r="G537" s="165" t="str">
        <f>VLOOKUP(A537,Plano_V3!$A$27:$G$574,7,0)</f>
        <v>1. Concluído</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x14ac:dyDescent="0.4">
      <c r="A538" s="31" t="str">
        <f t="shared" si="8"/>
        <v>lt005_instr_entinstrmnt_id</v>
      </c>
      <c r="B538" s="172" t="s">
        <v>28</v>
      </c>
      <c r="C538" s="167" t="s">
        <v>28</v>
      </c>
      <c r="D538" s="163" t="s">
        <v>40</v>
      </c>
      <c r="E538" s="166" t="s">
        <v>427</v>
      </c>
      <c r="F538" s="166" t="s">
        <v>388</v>
      </c>
      <c r="G538" s="165" t="str">
        <f>VLOOKUP(A538,Plano_V3!$A$27:$G$574,7,0)</f>
        <v>1. Concluído</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x14ac:dyDescent="0.4">
      <c r="A539" s="31" t="str">
        <f t="shared" si="8"/>
        <v>lt005_instr_entcod_soc</v>
      </c>
      <c r="B539" s="172" t="s">
        <v>28</v>
      </c>
      <c r="C539" s="167" t="s">
        <v>28</v>
      </c>
      <c r="D539" s="163" t="s">
        <v>40</v>
      </c>
      <c r="E539" s="166" t="s">
        <v>427</v>
      </c>
      <c r="F539" s="166" t="s">
        <v>404</v>
      </c>
      <c r="G539" s="165" t="str">
        <f>VLOOKUP(A539,Plano_V3!$A$27:$G$574,7,0)</f>
        <v>1. Concluído</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x14ac:dyDescent="0.4">
      <c r="A540" s="31" t="str">
        <f t="shared" si="8"/>
        <v>lt005_instr_entmn_entty_id</v>
      </c>
      <c r="B540" s="172" t="s">
        <v>28</v>
      </c>
      <c r="C540" s="167" t="s">
        <v>28</v>
      </c>
      <c r="D540" s="163" t="s">
        <v>40</v>
      </c>
      <c r="E540" s="166" t="s">
        <v>427</v>
      </c>
      <c r="F540" s="166" t="s">
        <v>428</v>
      </c>
      <c r="G540" s="165" t="str">
        <f>VLOOKUP(A540,Plano_V3!$A$27:$G$574,7,0)</f>
        <v>1. Concluído</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x14ac:dyDescent="0.4">
      <c r="A541" s="31" t="str">
        <f t="shared" si="8"/>
        <v>lt006_instr_protdt_rfrnc</v>
      </c>
      <c r="B541" s="172" t="s">
        <v>28</v>
      </c>
      <c r="C541" s="167" t="s">
        <v>28</v>
      </c>
      <c r="D541" s="163" t="s">
        <v>40</v>
      </c>
      <c r="E541" s="166" t="s">
        <v>429</v>
      </c>
      <c r="F541" s="166" t="s">
        <v>386</v>
      </c>
      <c r="G541" s="165" t="str">
        <f>VLOOKUP(A541,Plano_V3!$A$27:$G$574,7,0)</f>
        <v>1. Concluído</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x14ac:dyDescent="0.4">
      <c r="A542" s="31" t="str">
        <f t="shared" si="8"/>
        <v>lt006_instr_protinstrmnt_id</v>
      </c>
      <c r="B542" s="172" t="s">
        <v>28</v>
      </c>
      <c r="C542" s="167" t="s">
        <v>28</v>
      </c>
      <c r="D542" s="163" t="s">
        <v>40</v>
      </c>
      <c r="E542" s="166" t="s">
        <v>429</v>
      </c>
      <c r="F542" s="166" t="s">
        <v>388</v>
      </c>
      <c r="G542" s="165" t="str">
        <f>VLOOKUP(A542,Plano_V3!$A$27:$G$574,7,0)</f>
        <v>1. Concluído</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x14ac:dyDescent="0.4">
      <c r="A543" s="31" t="str">
        <f t="shared" si="8"/>
        <v>lt006_instr_protprtctn_id</v>
      </c>
      <c r="B543" s="172" t="s">
        <v>28</v>
      </c>
      <c r="C543" s="167" t="s">
        <v>28</v>
      </c>
      <c r="D543" s="163" t="s">
        <v>40</v>
      </c>
      <c r="E543" s="166" t="s">
        <v>429</v>
      </c>
      <c r="F543" s="166" t="s">
        <v>421</v>
      </c>
      <c r="G543" s="165" t="str">
        <f>VLOOKUP(A543,Plano_V3!$A$27:$G$574,7,0)</f>
        <v>1. Concluído</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x14ac:dyDescent="0.4">
      <c r="A544" s="31" t="str">
        <f t="shared" si="8"/>
        <v>lt006_instr_protprtctn_allctd_vl</v>
      </c>
      <c r="B544" s="172" t="s">
        <v>28</v>
      </c>
      <c r="C544" s="167" t="s">
        <v>28</v>
      </c>
      <c r="D544" s="163" t="s">
        <v>40</v>
      </c>
      <c r="E544" s="166" t="s">
        <v>429</v>
      </c>
      <c r="F544" s="166" t="s">
        <v>430</v>
      </c>
      <c r="G544" s="165" t="str">
        <f>VLOOKUP(A544,Plano_V3!$A$27:$G$574,7,0)</f>
        <v>1. Concluído</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x14ac:dyDescent="0.4">
      <c r="A545" s="31" t="str">
        <f t="shared" si="8"/>
        <v>lt006_instr_protcod_soc</v>
      </c>
      <c r="B545" s="172" t="s">
        <v>28</v>
      </c>
      <c r="C545" s="167" t="s">
        <v>28</v>
      </c>
      <c r="D545" s="163" t="s">
        <v>40</v>
      </c>
      <c r="E545" s="166" t="s">
        <v>429</v>
      </c>
      <c r="F545" s="166" t="s">
        <v>404</v>
      </c>
      <c r="G545" s="165" t="str">
        <f>VLOOKUP(A545,Plano_V3!$A$27:$G$574,7,0)</f>
        <v>1. Concluído</v>
      </c>
      <c r="H545" s="165" t="s">
        <v>30</v>
      </c>
      <c r="I545" s="174" t="s">
        <v>508</v>
      </c>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x14ac:dyDescent="0.4">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x14ac:dyDescent="0.4">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x14ac:dyDescent="0.4">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x14ac:dyDescent="0.4">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x14ac:dyDescent="0.4">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x14ac:dyDescent="0.4">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x14ac:dyDescent="0.4">
      <c r="A552" s="31" t="str">
        <f t="shared" si="8"/>
        <v>lt002_insrmntcod_soc</v>
      </c>
      <c r="B552" s="172" t="s">
        <v>32</v>
      </c>
      <c r="C552" s="167" t="s">
        <v>32</v>
      </c>
      <c r="D552" s="163" t="s">
        <v>40</v>
      </c>
      <c r="E552" s="166" t="s">
        <v>439</v>
      </c>
      <c r="F552" s="166" t="s">
        <v>404</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x14ac:dyDescent="0.4">
      <c r="A553" s="31" t="str">
        <f t="shared" si="8"/>
        <v>lt002_insrmntdt_rfrnc</v>
      </c>
      <c r="B553" s="172" t="s">
        <v>32</v>
      </c>
      <c r="C553" s="167" t="s">
        <v>32</v>
      </c>
      <c r="D553" s="163" t="s">
        <v>40</v>
      </c>
      <c r="E553" s="166" t="s">
        <v>439</v>
      </c>
      <c r="F553" s="166" t="s">
        <v>386</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x14ac:dyDescent="0.4">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x14ac:dyDescent="0.4">
      <c r="A555" s="31" t="str">
        <f t="shared" si="8"/>
        <v>lt002_insrmntidcmb</v>
      </c>
      <c r="B555" s="172" t="s">
        <v>32</v>
      </c>
      <c r="C555" s="167" t="s">
        <v>32</v>
      </c>
      <c r="D555" s="163" t="s">
        <v>40</v>
      </c>
      <c r="E555" s="166" t="s">
        <v>439</v>
      </c>
      <c r="F555" s="166" t="s">
        <v>411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x14ac:dyDescent="0.4">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90"/>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x14ac:dyDescent="0.4">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x14ac:dyDescent="0.4">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x14ac:dyDescent="0.4">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x14ac:dyDescent="0.4">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x14ac:dyDescent="0.4">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x14ac:dyDescent="0.4">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x14ac:dyDescent="0.4">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x14ac:dyDescent="0.4">
      <c r="A564" s="31" t="str">
        <f t="shared" si="8"/>
        <v>lt002_insrmntrwa</v>
      </c>
      <c r="B564" s="172" t="s">
        <v>32</v>
      </c>
      <c r="C564" s="167" t="s">
        <v>32</v>
      </c>
      <c r="D564" s="163" t="s">
        <v>40</v>
      </c>
      <c r="E564" s="166" t="s">
        <v>439</v>
      </c>
      <c r="F564" s="166" t="s">
        <v>442</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x14ac:dyDescent="0.4">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x14ac:dyDescent="0.4">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x14ac:dyDescent="0.4">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x14ac:dyDescent="0.4">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x14ac:dyDescent="0.4">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x14ac:dyDescent="0.4">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x14ac:dyDescent="0.4">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90"/>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x14ac:dyDescent="0.4">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x14ac:dyDescent="0.4">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x14ac:dyDescent="0.4">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x14ac:dyDescent="0.4">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x14ac:dyDescent="0.4">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x14ac:dyDescent="0.4">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x14ac:dyDescent="0.4">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x14ac:dyDescent="0.4">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x14ac:dyDescent="0.4">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x14ac:dyDescent="0.4">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x14ac:dyDescent="0.4">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x14ac:dyDescent="0.4">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x14ac:dyDescent="0.4">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x14ac:dyDescent="0.4">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x14ac:dyDescent="0.4">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x14ac:dyDescent="0.4">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x14ac:dyDescent="0.4">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x14ac:dyDescent="0.4">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x14ac:dyDescent="0.4">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x14ac:dyDescent="0.4">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x14ac:dyDescent="0.4">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x14ac:dyDescent="0.4">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x14ac:dyDescent="0.4">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6" t="str">
        <f>IF(VLOOKUP(A594,'Aux - pivots1'!$A:$E,3,0)=0, "",VLOOKUP(A594,'Aux - pivots1'!$A:$E,3,0))</f>
        <v/>
      </c>
      <c r="K594" s="186" t="str">
        <f>IF(VLOOKUP(A594,'Aux - pivots1'!$A:$E,4,0)=0, "",VLOOKUP(A594,'Aux - pivots1'!$A:$E,4,0))</f>
        <v/>
      </c>
      <c r="L594" s="186" t="str">
        <f>IF(VLOOKUP(A594,'Aux - pivots1'!$A:$E,5,0)=0, "",VLOOKUP(A594,'Aux - pivots1'!$A:$E,5,0))</f>
        <v/>
      </c>
    </row>
    <row r="595" spans="1:13" ht="16.2" hidden="1" x14ac:dyDescent="0.4">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x14ac:dyDescent="0.4">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6">
        <f>IF(VLOOKUP(A596,'Aux - pivots1'!$A:$E,3,0)=0, "",VLOOKUP(A596,'Aux - pivots1'!$A:$E,3,0))</f>
        <v>45471</v>
      </c>
      <c r="K596" s="186">
        <f>IF(VLOOKUP(A596,'Aux - pivots1'!$A:$E,4,0)=0, "",VLOOKUP(A596,'Aux - pivots1'!$A:$E,4,0))</f>
        <v>45481</v>
      </c>
      <c r="L596" s="186">
        <f>IF(VLOOKUP(A596,'Aux - pivots1'!$A:$E,5,0)=0, "",VLOOKUP(A596,'Aux - pivots1'!$A:$E,5,0))</f>
        <v>45481</v>
      </c>
    </row>
    <row r="597" spans="1:13" ht="16.2" hidden="1" x14ac:dyDescent="0.4">
      <c r="A597" s="31" t="str">
        <f t="shared" si="9"/>
        <v>modesg_inp_emss_nacenome_pais</v>
      </c>
      <c r="B597" s="172" t="s">
        <v>28</v>
      </c>
      <c r="C597" s="167" t="s">
        <v>178</v>
      </c>
      <c r="D597" s="163" t="s">
        <v>40</v>
      </c>
      <c r="E597" s="164" t="s">
        <v>211</v>
      </c>
      <c r="F597" s="163" t="s">
        <v>214</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x14ac:dyDescent="0.4">
      <c r="A598" s="31" t="str">
        <f t="shared" si="9"/>
        <v>modesg_inp_emss_nacearea_atividade</v>
      </c>
      <c r="B598" s="172" t="s">
        <v>28</v>
      </c>
      <c r="C598" s="167" t="s">
        <v>178</v>
      </c>
      <c r="D598" s="163" t="s">
        <v>40</v>
      </c>
      <c r="E598" s="164" t="s">
        <v>211</v>
      </c>
      <c r="F598" s="163" t="s">
        <v>510</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x14ac:dyDescent="0.4">
      <c r="A599" s="31" t="str">
        <f t="shared" si="9"/>
        <v>modesg_inp_emss_nacetipo_atividade</v>
      </c>
      <c r="B599" s="172" t="s">
        <v>28</v>
      </c>
      <c r="C599" s="167" t="s">
        <v>178</v>
      </c>
      <c r="D599" s="163" t="s">
        <v>40</v>
      </c>
      <c r="E599" s="164" t="s">
        <v>211</v>
      </c>
      <c r="F599" s="163" t="s">
        <v>511</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x14ac:dyDescent="0.4">
      <c r="A600" s="31" t="str">
        <f t="shared" si="9"/>
        <v>modesg_inp_emss_nacesub_tipo_atividade_1</v>
      </c>
      <c r="B600" s="172" t="s">
        <v>28</v>
      </c>
      <c r="C600" s="167" t="s">
        <v>178</v>
      </c>
      <c r="D600" s="163" t="s">
        <v>40</v>
      </c>
      <c r="E600" s="164" t="s">
        <v>211</v>
      </c>
      <c r="F600" s="163" t="s">
        <v>512</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x14ac:dyDescent="0.4">
      <c r="A601" s="31" t="str">
        <f t="shared" si="9"/>
        <v>modesg_inp_emss_nacesub_tipo_atividade_2</v>
      </c>
      <c r="B601" s="172" t="s">
        <v>28</v>
      </c>
      <c r="C601" s="167" t="s">
        <v>178</v>
      </c>
      <c r="D601" s="163" t="s">
        <v>40</v>
      </c>
      <c r="E601" s="164" t="s">
        <v>211</v>
      </c>
      <c r="F601" s="163" t="s">
        <v>513</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x14ac:dyDescent="0.4">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x14ac:dyDescent="0.4">
      <c r="A603" s="31" t="str">
        <f t="shared" si="9"/>
        <v>modesg_inp_emss_nacefator_emissao</v>
      </c>
      <c r="B603" s="172" t="s">
        <v>28</v>
      </c>
      <c r="C603" s="167" t="s">
        <v>178</v>
      </c>
      <c r="D603" s="163" t="s">
        <v>40</v>
      </c>
      <c r="E603" s="164" t="s">
        <v>211</v>
      </c>
      <c r="F603" s="163" t="s">
        <v>515</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x14ac:dyDescent="0.4">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x14ac:dyDescent="0.4">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6" t="str">
        <f>IF(VLOOKUP(A605,'Aux - pivots1'!$A:$E,3,0)=0, "",VLOOKUP(A605,'Aux - pivots1'!$A:$E,3,0))</f>
        <v/>
      </c>
      <c r="K605" s="186" t="str">
        <f>IF(VLOOKUP(A605,'Aux - pivots1'!$A:$E,4,0)=0, "",VLOOKUP(A605,'Aux - pivots1'!$A:$E,4,0))</f>
        <v/>
      </c>
      <c r="L605" s="186" t="str">
        <f>IF(VLOOKUP(A605,'Aux - pivots1'!$A:$E,5,0)=0, "",VLOOKUP(A605,'Aux - pivots1'!$A:$E,5,0))</f>
        <v/>
      </c>
      <c r="M605" s="31"/>
    </row>
    <row r="606" spans="1:13" ht="16.2" hidden="1" x14ac:dyDescent="0.4">
      <c r="A606" s="31" t="str">
        <f t="shared" si="9"/>
        <v>modesg_inp_km_medios_emss_vclsmedia_scp3_emss</v>
      </c>
      <c r="B606" s="177" t="s">
        <v>28</v>
      </c>
      <c r="C606" s="178" t="s">
        <v>178</v>
      </c>
      <c r="D606" s="179" t="s">
        <v>40</v>
      </c>
      <c r="E606" s="180" t="s">
        <v>206</v>
      </c>
      <c r="F606" s="179" t="s">
        <v>518</v>
      </c>
      <c r="G606" s="181" t="s">
        <v>476</v>
      </c>
      <c r="H606" s="165" t="s">
        <v>476</v>
      </c>
      <c r="I606" s="182" t="s">
        <v>503</v>
      </c>
      <c r="J606" s="186" t="str">
        <f>IF(VLOOKUP(A606,'Aux - pivots1'!$A:$E,3,0)=0, "",VLOOKUP(A606,'Aux - pivots1'!$A:$E,3,0))</f>
        <v/>
      </c>
      <c r="K606" s="186" t="str">
        <f>IF(VLOOKUP(A606,'Aux - pivots1'!$A:$E,4,0)=0, "",VLOOKUP(A606,'Aux - pivots1'!$A:$E,4,0))</f>
        <v/>
      </c>
      <c r="L606" s="18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9"/>
  <sheetViews>
    <sheetView zoomScale="70" zoomScaleNormal="70" workbookViewId="0">
      <selection activeCell="B5" sqref="B5"/>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62" t="s">
        <v>519</v>
      </c>
      <c r="B3" t="s">
        <v>520</v>
      </c>
      <c r="C3" t="s">
        <v>521</v>
      </c>
      <c r="D3" t="s">
        <v>522</v>
      </c>
      <c r="E3" t="s">
        <v>523</v>
      </c>
    </row>
    <row r="4" spans="1:5" x14ac:dyDescent="0.25">
      <c r="A4" t="s">
        <v>524</v>
      </c>
      <c r="B4">
        <v>4</v>
      </c>
    </row>
    <row r="5" spans="1:5" x14ac:dyDescent="0.25">
      <c r="A5" t="s">
        <v>525</v>
      </c>
      <c r="B5">
        <v>4</v>
      </c>
    </row>
    <row r="6" spans="1:5" x14ac:dyDescent="0.25">
      <c r="A6" t="s">
        <v>526</v>
      </c>
      <c r="B6">
        <v>4</v>
      </c>
    </row>
    <row r="7" spans="1:5" x14ac:dyDescent="0.25">
      <c r="A7" t="s">
        <v>527</v>
      </c>
      <c r="B7">
        <v>4</v>
      </c>
    </row>
    <row r="8" spans="1:5" x14ac:dyDescent="0.25">
      <c r="A8" t="s">
        <v>528</v>
      </c>
      <c r="B8">
        <v>4</v>
      </c>
    </row>
    <row r="9" spans="1:5" x14ac:dyDescent="0.25">
      <c r="A9" t="s">
        <v>529</v>
      </c>
      <c r="B9">
        <v>4</v>
      </c>
    </row>
    <row r="10" spans="1:5" x14ac:dyDescent="0.25">
      <c r="A10" t="s">
        <v>530</v>
      </c>
      <c r="B10">
        <v>4</v>
      </c>
    </row>
    <row r="11" spans="1:5" x14ac:dyDescent="0.25">
      <c r="A11" t="s">
        <v>531</v>
      </c>
      <c r="B11">
        <v>4</v>
      </c>
    </row>
    <row r="12" spans="1:5" x14ac:dyDescent="0.25">
      <c r="A12" t="s">
        <v>532</v>
      </c>
      <c r="B12">
        <v>4</v>
      </c>
    </row>
    <row r="13" spans="1:5" x14ac:dyDescent="0.25">
      <c r="A13" t="s">
        <v>533</v>
      </c>
      <c r="B13">
        <v>4</v>
      </c>
    </row>
    <row r="14" spans="1:5" x14ac:dyDescent="0.25">
      <c r="A14" t="s">
        <v>534</v>
      </c>
      <c r="B14">
        <v>4</v>
      </c>
    </row>
    <row r="15" spans="1:5" x14ac:dyDescent="0.25">
      <c r="A15" t="s">
        <v>535</v>
      </c>
      <c r="B15">
        <v>4</v>
      </c>
    </row>
    <row r="16" spans="1:5" x14ac:dyDescent="0.25">
      <c r="A16" t="s">
        <v>536</v>
      </c>
      <c r="B16">
        <v>4</v>
      </c>
    </row>
    <row r="17" spans="1:2" x14ac:dyDescent="0.25">
      <c r="A17" t="s">
        <v>537</v>
      </c>
      <c r="B17">
        <v>5</v>
      </c>
    </row>
    <row r="18" spans="1:2" x14ac:dyDescent="0.25">
      <c r="A18" t="s">
        <v>538</v>
      </c>
      <c r="B18">
        <v>1</v>
      </c>
    </row>
    <row r="19" spans="1:2" x14ac:dyDescent="0.25">
      <c r="A19" t="s">
        <v>539</v>
      </c>
      <c r="B19">
        <v>1</v>
      </c>
    </row>
    <row r="20" spans="1:2" x14ac:dyDescent="0.25">
      <c r="A20" t="s">
        <v>540</v>
      </c>
      <c r="B20">
        <v>1</v>
      </c>
    </row>
    <row r="21" spans="1:2" x14ac:dyDescent="0.25">
      <c r="A21" t="s">
        <v>541</v>
      </c>
      <c r="B21">
        <v>1</v>
      </c>
    </row>
    <row r="22" spans="1:2" x14ac:dyDescent="0.25">
      <c r="A22" t="s">
        <v>542</v>
      </c>
      <c r="B22">
        <v>1</v>
      </c>
    </row>
    <row r="23" spans="1:2" x14ac:dyDescent="0.25">
      <c r="A23" t="s">
        <v>543</v>
      </c>
      <c r="B23">
        <v>5</v>
      </c>
    </row>
    <row r="24" spans="1:2" x14ac:dyDescent="0.25">
      <c r="A24" t="s">
        <v>544</v>
      </c>
      <c r="B24">
        <v>1</v>
      </c>
    </row>
    <row r="25" spans="1:2" x14ac:dyDescent="0.25">
      <c r="A25" t="s">
        <v>545</v>
      </c>
      <c r="B25">
        <v>0</v>
      </c>
    </row>
    <row r="26" spans="1:2" x14ac:dyDescent="0.25">
      <c r="A26" t="s">
        <v>546</v>
      </c>
      <c r="B26">
        <v>5</v>
      </c>
    </row>
    <row r="27" spans="1:2" x14ac:dyDescent="0.25">
      <c r="A27" t="s">
        <v>547</v>
      </c>
      <c r="B27">
        <v>5</v>
      </c>
    </row>
    <row r="28" spans="1:2" x14ac:dyDescent="0.25">
      <c r="A28" t="s">
        <v>548</v>
      </c>
      <c r="B28">
        <v>1</v>
      </c>
    </row>
    <row r="29" spans="1:2" x14ac:dyDescent="0.25">
      <c r="A29" t="s">
        <v>549</v>
      </c>
      <c r="B29">
        <v>1</v>
      </c>
    </row>
    <row r="30" spans="1:2" x14ac:dyDescent="0.25">
      <c r="A30" t="s">
        <v>550</v>
      </c>
      <c r="B30">
        <v>1</v>
      </c>
    </row>
    <row r="31" spans="1:2" x14ac:dyDescent="0.25">
      <c r="A31" t="s">
        <v>551</v>
      </c>
      <c r="B31">
        <v>5</v>
      </c>
    </row>
    <row r="32" spans="1:2" x14ac:dyDescent="0.25">
      <c r="A32" t="s">
        <v>552</v>
      </c>
      <c r="B32">
        <v>5</v>
      </c>
    </row>
    <row r="33" spans="1:5" x14ac:dyDescent="0.25">
      <c r="A33" t="s">
        <v>553</v>
      </c>
      <c r="B33">
        <v>1</v>
      </c>
    </row>
    <row r="34" spans="1:5" x14ac:dyDescent="0.25">
      <c r="A34" t="s">
        <v>554</v>
      </c>
      <c r="B34">
        <v>1</v>
      </c>
    </row>
    <row r="35" spans="1:5" x14ac:dyDescent="0.25">
      <c r="A35" t="s">
        <v>555</v>
      </c>
      <c r="B35">
        <v>1</v>
      </c>
    </row>
    <row r="36" spans="1:5" x14ac:dyDescent="0.25">
      <c r="A36" t="s">
        <v>556</v>
      </c>
      <c r="B36">
        <v>1</v>
      </c>
    </row>
    <row r="37" spans="1:5" x14ac:dyDescent="0.25">
      <c r="A37" t="s">
        <v>557</v>
      </c>
      <c r="B37">
        <v>1</v>
      </c>
    </row>
    <row r="38" spans="1:5" x14ac:dyDescent="0.25">
      <c r="A38" t="s">
        <v>558</v>
      </c>
      <c r="B38">
        <v>1</v>
      </c>
    </row>
    <row r="39" spans="1:5" x14ac:dyDescent="0.25">
      <c r="A39" t="s">
        <v>559</v>
      </c>
      <c r="B39">
        <v>1</v>
      </c>
    </row>
    <row r="40" spans="1:5" x14ac:dyDescent="0.25">
      <c r="A40" t="s">
        <v>560</v>
      </c>
      <c r="B40">
        <v>1</v>
      </c>
    </row>
    <row r="41" spans="1:5" x14ac:dyDescent="0.25">
      <c r="A41" t="s">
        <v>561</v>
      </c>
      <c r="B41">
        <v>1</v>
      </c>
    </row>
    <row r="42" spans="1:5" x14ac:dyDescent="0.25">
      <c r="A42" t="s">
        <v>562</v>
      </c>
      <c r="B42">
        <v>1</v>
      </c>
    </row>
    <row r="43" spans="1:5" x14ac:dyDescent="0.25">
      <c r="A43" t="s">
        <v>563</v>
      </c>
      <c r="B43">
        <v>1</v>
      </c>
    </row>
    <row r="44" spans="1:5" x14ac:dyDescent="0.25">
      <c r="A44" t="s">
        <v>564</v>
      </c>
      <c r="B44">
        <v>1</v>
      </c>
    </row>
    <row r="45" spans="1:5" x14ac:dyDescent="0.25">
      <c r="A45" t="s">
        <v>565</v>
      </c>
      <c r="B45">
        <v>0</v>
      </c>
    </row>
    <row r="46" spans="1:5" x14ac:dyDescent="0.25">
      <c r="A46" t="s">
        <v>566</v>
      </c>
      <c r="B46">
        <v>1</v>
      </c>
      <c r="C46" s="185">
        <v>45491</v>
      </c>
      <c r="D46" s="185">
        <v>45495</v>
      </c>
      <c r="E46" s="185">
        <v>45495</v>
      </c>
    </row>
    <row r="47" spans="1:5" x14ac:dyDescent="0.25">
      <c r="A47" t="s">
        <v>567</v>
      </c>
      <c r="B47">
        <v>1</v>
      </c>
      <c r="C47" s="185">
        <v>45491</v>
      </c>
      <c r="D47" s="185">
        <v>45495</v>
      </c>
      <c r="E47" s="185">
        <v>45495</v>
      </c>
    </row>
    <row r="48" spans="1:5" x14ac:dyDescent="0.25">
      <c r="A48" t="s">
        <v>568</v>
      </c>
      <c r="B48">
        <v>1</v>
      </c>
    </row>
    <row r="49" spans="1:2" x14ac:dyDescent="0.25">
      <c r="A49" t="s">
        <v>569</v>
      </c>
      <c r="B49">
        <v>1</v>
      </c>
    </row>
    <row r="50" spans="1:2" x14ac:dyDescent="0.25">
      <c r="A50" t="s">
        <v>570</v>
      </c>
      <c r="B50">
        <v>1</v>
      </c>
    </row>
    <row r="51" spans="1:2" x14ac:dyDescent="0.25">
      <c r="A51" t="s">
        <v>571</v>
      </c>
      <c r="B51">
        <v>1</v>
      </c>
    </row>
    <row r="52" spans="1:2" x14ac:dyDescent="0.25">
      <c r="A52" t="s">
        <v>572</v>
      </c>
      <c r="B52">
        <v>1</v>
      </c>
    </row>
    <row r="53" spans="1:2" x14ac:dyDescent="0.25">
      <c r="A53" t="s">
        <v>573</v>
      </c>
      <c r="B53">
        <v>1</v>
      </c>
    </row>
    <row r="54" spans="1:2" x14ac:dyDescent="0.25">
      <c r="A54" t="s">
        <v>574</v>
      </c>
      <c r="B54">
        <v>4</v>
      </c>
    </row>
    <row r="55" spans="1:2" x14ac:dyDescent="0.25">
      <c r="A55" t="s">
        <v>575</v>
      </c>
      <c r="B55">
        <v>4</v>
      </c>
    </row>
    <row r="56" spans="1:2" x14ac:dyDescent="0.25">
      <c r="A56" t="s">
        <v>576</v>
      </c>
      <c r="B56">
        <v>4</v>
      </c>
    </row>
    <row r="57" spans="1:2" x14ac:dyDescent="0.25">
      <c r="A57" t="s">
        <v>577</v>
      </c>
      <c r="B57">
        <v>4</v>
      </c>
    </row>
    <row r="58" spans="1:2" x14ac:dyDescent="0.25">
      <c r="A58" t="s">
        <v>578</v>
      </c>
      <c r="B58">
        <v>4</v>
      </c>
    </row>
    <row r="59" spans="1:2" x14ac:dyDescent="0.25">
      <c r="A59" t="s">
        <v>579</v>
      </c>
      <c r="B59">
        <v>2</v>
      </c>
    </row>
    <row r="60" spans="1:2" x14ac:dyDescent="0.25">
      <c r="A60" t="s">
        <v>580</v>
      </c>
      <c r="B60">
        <v>4</v>
      </c>
    </row>
    <row r="61" spans="1:2" x14ac:dyDescent="0.25">
      <c r="A61" t="s">
        <v>581</v>
      </c>
      <c r="B61">
        <v>4</v>
      </c>
    </row>
    <row r="62" spans="1:2" x14ac:dyDescent="0.25">
      <c r="A62" t="s">
        <v>582</v>
      </c>
      <c r="B62">
        <v>4</v>
      </c>
    </row>
    <row r="63" spans="1:2" x14ac:dyDescent="0.25">
      <c r="A63" t="s">
        <v>583</v>
      </c>
      <c r="B63">
        <v>4</v>
      </c>
    </row>
    <row r="64" spans="1:2" x14ac:dyDescent="0.25">
      <c r="A64" t="s">
        <v>584</v>
      </c>
      <c r="B64">
        <v>4</v>
      </c>
    </row>
    <row r="65" spans="1:2" x14ac:dyDescent="0.25">
      <c r="A65" t="s">
        <v>585</v>
      </c>
      <c r="B65">
        <v>2</v>
      </c>
    </row>
    <row r="66" spans="1:2" x14ac:dyDescent="0.25">
      <c r="A66" t="s">
        <v>586</v>
      </c>
      <c r="B66">
        <v>1</v>
      </c>
    </row>
    <row r="67" spans="1:2" x14ac:dyDescent="0.25">
      <c r="A67" t="s">
        <v>587</v>
      </c>
      <c r="B67">
        <v>4</v>
      </c>
    </row>
    <row r="68" spans="1:2" x14ac:dyDescent="0.25">
      <c r="A68" t="s">
        <v>588</v>
      </c>
      <c r="B68">
        <v>2</v>
      </c>
    </row>
    <row r="69" spans="1:2" x14ac:dyDescent="0.25">
      <c r="A69" t="s">
        <v>589</v>
      </c>
      <c r="B69">
        <v>2</v>
      </c>
    </row>
    <row r="70" spans="1:2" x14ac:dyDescent="0.25">
      <c r="A70" t="s">
        <v>590</v>
      </c>
      <c r="B70">
        <v>4</v>
      </c>
    </row>
    <row r="71" spans="1:2" x14ac:dyDescent="0.25">
      <c r="A71" t="s">
        <v>591</v>
      </c>
      <c r="B71">
        <v>4</v>
      </c>
    </row>
    <row r="72" spans="1:2" x14ac:dyDescent="0.25">
      <c r="A72" t="s">
        <v>592</v>
      </c>
      <c r="B72">
        <v>4</v>
      </c>
    </row>
    <row r="73" spans="1:2" x14ac:dyDescent="0.25">
      <c r="A73" t="s">
        <v>593</v>
      </c>
      <c r="B73">
        <v>4</v>
      </c>
    </row>
    <row r="74" spans="1:2" x14ac:dyDescent="0.25">
      <c r="A74" t="s">
        <v>594</v>
      </c>
      <c r="B74">
        <v>4</v>
      </c>
    </row>
    <row r="75" spans="1:2" x14ac:dyDescent="0.25">
      <c r="A75" t="s">
        <v>595</v>
      </c>
      <c r="B75">
        <v>4</v>
      </c>
    </row>
    <row r="76" spans="1:2" x14ac:dyDescent="0.25">
      <c r="A76" t="s">
        <v>596</v>
      </c>
      <c r="B76">
        <v>4</v>
      </c>
    </row>
    <row r="77" spans="1:2" x14ac:dyDescent="0.25">
      <c r="A77" t="s">
        <v>597</v>
      </c>
      <c r="B77">
        <v>4</v>
      </c>
    </row>
    <row r="78" spans="1:2" x14ac:dyDescent="0.25">
      <c r="A78" t="s">
        <v>598</v>
      </c>
      <c r="B78">
        <v>4</v>
      </c>
    </row>
    <row r="79" spans="1:2" x14ac:dyDescent="0.25">
      <c r="A79" t="s">
        <v>599</v>
      </c>
      <c r="B79">
        <v>4</v>
      </c>
    </row>
    <row r="80" spans="1:2" x14ac:dyDescent="0.25">
      <c r="A80" t="s">
        <v>600</v>
      </c>
      <c r="B80">
        <v>4</v>
      </c>
    </row>
    <row r="81" spans="1:2" x14ac:dyDescent="0.25">
      <c r="A81" t="s">
        <v>601</v>
      </c>
      <c r="B81">
        <v>4</v>
      </c>
    </row>
    <row r="82" spans="1:2" x14ac:dyDescent="0.25">
      <c r="A82" t="s">
        <v>602</v>
      </c>
      <c r="B82">
        <v>2</v>
      </c>
    </row>
    <row r="83" spans="1:2" x14ac:dyDescent="0.25">
      <c r="A83" t="s">
        <v>603</v>
      </c>
      <c r="B83">
        <v>4</v>
      </c>
    </row>
    <row r="84" spans="1:2" x14ac:dyDescent="0.25">
      <c r="A84" t="s">
        <v>604</v>
      </c>
      <c r="B84">
        <v>4</v>
      </c>
    </row>
    <row r="85" spans="1:2" x14ac:dyDescent="0.25">
      <c r="A85" t="s">
        <v>605</v>
      </c>
      <c r="B85">
        <v>4</v>
      </c>
    </row>
    <row r="86" spans="1:2" x14ac:dyDescent="0.25">
      <c r="A86" t="s">
        <v>606</v>
      </c>
      <c r="B86">
        <v>4</v>
      </c>
    </row>
    <row r="87" spans="1:2" x14ac:dyDescent="0.25">
      <c r="A87" t="s">
        <v>607</v>
      </c>
      <c r="B87">
        <v>4</v>
      </c>
    </row>
    <row r="88" spans="1:2" x14ac:dyDescent="0.25">
      <c r="A88" t="s">
        <v>608</v>
      </c>
      <c r="B88">
        <v>4</v>
      </c>
    </row>
    <row r="89" spans="1:2" x14ac:dyDescent="0.25">
      <c r="A89" t="s">
        <v>609</v>
      </c>
      <c r="B89">
        <v>4</v>
      </c>
    </row>
    <row r="90" spans="1:2" x14ac:dyDescent="0.25">
      <c r="A90" t="s">
        <v>610</v>
      </c>
      <c r="B90">
        <v>4</v>
      </c>
    </row>
    <row r="91" spans="1:2" x14ac:dyDescent="0.25">
      <c r="A91" t="s">
        <v>611</v>
      </c>
      <c r="B91">
        <v>2</v>
      </c>
    </row>
    <row r="92" spans="1:2" x14ac:dyDescent="0.25">
      <c r="A92" t="s">
        <v>612</v>
      </c>
      <c r="B92">
        <v>4</v>
      </c>
    </row>
    <row r="93" spans="1:2" x14ac:dyDescent="0.25">
      <c r="A93" t="s">
        <v>613</v>
      </c>
      <c r="B93">
        <v>4</v>
      </c>
    </row>
    <row r="94" spans="1:2" x14ac:dyDescent="0.25">
      <c r="A94" t="s">
        <v>614</v>
      </c>
      <c r="B94">
        <v>4</v>
      </c>
    </row>
    <row r="95" spans="1:2" x14ac:dyDescent="0.25">
      <c r="A95" t="s">
        <v>615</v>
      </c>
      <c r="B95">
        <v>4</v>
      </c>
    </row>
    <row r="96" spans="1:2" x14ac:dyDescent="0.25">
      <c r="A96" t="s">
        <v>616</v>
      </c>
      <c r="B96">
        <v>4</v>
      </c>
    </row>
    <row r="97" spans="1:2" x14ac:dyDescent="0.25">
      <c r="A97" t="s">
        <v>617</v>
      </c>
      <c r="B97">
        <v>4</v>
      </c>
    </row>
    <row r="98" spans="1:2" x14ac:dyDescent="0.25">
      <c r="A98" t="s">
        <v>618</v>
      </c>
      <c r="B98">
        <v>4</v>
      </c>
    </row>
    <row r="99" spans="1:2" x14ac:dyDescent="0.25">
      <c r="A99" t="s">
        <v>619</v>
      </c>
      <c r="B99">
        <v>4</v>
      </c>
    </row>
    <row r="100" spans="1:2" x14ac:dyDescent="0.25">
      <c r="A100" t="s">
        <v>620</v>
      </c>
      <c r="B100">
        <v>4</v>
      </c>
    </row>
    <row r="101" spans="1:2" x14ac:dyDescent="0.25">
      <c r="A101" t="s">
        <v>621</v>
      </c>
      <c r="B101">
        <v>4</v>
      </c>
    </row>
    <row r="102" spans="1:2" x14ac:dyDescent="0.25">
      <c r="A102" t="s">
        <v>622</v>
      </c>
      <c r="B102">
        <v>4</v>
      </c>
    </row>
    <row r="103" spans="1:2" x14ac:dyDescent="0.25">
      <c r="A103" t="s">
        <v>623</v>
      </c>
      <c r="B103">
        <v>4</v>
      </c>
    </row>
    <row r="104" spans="1:2" x14ac:dyDescent="0.25">
      <c r="A104" t="s">
        <v>624</v>
      </c>
      <c r="B104">
        <v>4</v>
      </c>
    </row>
    <row r="105" spans="1:2" x14ac:dyDescent="0.25">
      <c r="A105" t="s">
        <v>625</v>
      </c>
      <c r="B105">
        <v>4</v>
      </c>
    </row>
    <row r="106" spans="1:2" x14ac:dyDescent="0.25">
      <c r="A106" t="s">
        <v>626</v>
      </c>
      <c r="B106">
        <v>4</v>
      </c>
    </row>
    <row r="107" spans="1:2" x14ac:dyDescent="0.25">
      <c r="A107" t="s">
        <v>627</v>
      </c>
      <c r="B107">
        <v>4</v>
      </c>
    </row>
    <row r="108" spans="1:2" x14ac:dyDescent="0.25">
      <c r="A108" t="s">
        <v>628</v>
      </c>
      <c r="B108">
        <v>4</v>
      </c>
    </row>
    <row r="109" spans="1:2" x14ac:dyDescent="0.25">
      <c r="A109" t="s">
        <v>629</v>
      </c>
      <c r="B109">
        <v>4</v>
      </c>
    </row>
    <row r="110" spans="1:2" x14ac:dyDescent="0.25">
      <c r="A110" t="s">
        <v>630</v>
      </c>
      <c r="B110">
        <v>4</v>
      </c>
    </row>
    <row r="111" spans="1:2" x14ac:dyDescent="0.25">
      <c r="A111" t="s">
        <v>631</v>
      </c>
      <c r="B111">
        <v>4</v>
      </c>
    </row>
    <row r="112" spans="1:2" x14ac:dyDescent="0.25">
      <c r="A112" t="s">
        <v>632</v>
      </c>
      <c r="B112">
        <v>4</v>
      </c>
    </row>
    <row r="113" spans="1:4" x14ac:dyDescent="0.25">
      <c r="A113" t="s">
        <v>633</v>
      </c>
      <c r="B113">
        <v>4</v>
      </c>
    </row>
    <row r="114" spans="1:4" x14ac:dyDescent="0.25">
      <c r="A114" t="s">
        <v>634</v>
      </c>
      <c r="B114">
        <v>4</v>
      </c>
    </row>
    <row r="115" spans="1:4" x14ac:dyDescent="0.25">
      <c r="A115" t="s">
        <v>635</v>
      </c>
      <c r="B115">
        <v>4</v>
      </c>
    </row>
    <row r="116" spans="1:4" x14ac:dyDescent="0.25">
      <c r="A116" t="s">
        <v>636</v>
      </c>
      <c r="B116">
        <v>1</v>
      </c>
    </row>
    <row r="117" spans="1:4" x14ac:dyDescent="0.25">
      <c r="A117" t="s">
        <v>637</v>
      </c>
      <c r="B117">
        <v>1</v>
      </c>
    </row>
    <row r="118" spans="1:4" x14ac:dyDescent="0.25">
      <c r="A118" t="s">
        <v>638</v>
      </c>
      <c r="B118">
        <v>1</v>
      </c>
    </row>
    <row r="119" spans="1:4" x14ac:dyDescent="0.25">
      <c r="A119" t="s">
        <v>639</v>
      </c>
      <c r="B119">
        <v>0</v>
      </c>
    </row>
    <row r="120" spans="1:4" x14ac:dyDescent="0.25">
      <c r="A120" t="s">
        <v>640</v>
      </c>
      <c r="B120">
        <v>1</v>
      </c>
    </row>
    <row r="121" spans="1:4" x14ac:dyDescent="0.25">
      <c r="A121" t="s">
        <v>641</v>
      </c>
      <c r="B121">
        <v>6</v>
      </c>
      <c r="C121" s="185">
        <v>45512</v>
      </c>
      <c r="D121" s="185">
        <v>45526</v>
      </c>
    </row>
    <row r="122" spans="1:4" x14ac:dyDescent="0.25">
      <c r="A122" t="s">
        <v>642</v>
      </c>
      <c r="B122">
        <v>1</v>
      </c>
    </row>
    <row r="123" spans="1:4" x14ac:dyDescent="0.25">
      <c r="A123" t="s">
        <v>643</v>
      </c>
      <c r="B123">
        <v>1</v>
      </c>
    </row>
    <row r="124" spans="1:4" x14ac:dyDescent="0.25">
      <c r="A124" t="s">
        <v>644</v>
      </c>
      <c r="B124">
        <v>1</v>
      </c>
    </row>
    <row r="125" spans="1:4" x14ac:dyDescent="0.25">
      <c r="A125" t="s">
        <v>645</v>
      </c>
      <c r="B125">
        <v>1</v>
      </c>
    </row>
    <row r="126" spans="1:4" x14ac:dyDescent="0.25">
      <c r="A126" t="s">
        <v>646</v>
      </c>
      <c r="B126">
        <v>1</v>
      </c>
    </row>
    <row r="127" spans="1:4" x14ac:dyDescent="0.25">
      <c r="A127" t="s">
        <v>647</v>
      </c>
      <c r="B127">
        <v>1</v>
      </c>
    </row>
    <row r="128" spans="1:4" x14ac:dyDescent="0.25">
      <c r="A128" t="s">
        <v>648</v>
      </c>
      <c r="B128">
        <v>1</v>
      </c>
    </row>
    <row r="129" spans="1:2" x14ac:dyDescent="0.25">
      <c r="A129" t="s">
        <v>649</v>
      </c>
      <c r="B129">
        <v>0</v>
      </c>
    </row>
    <row r="130" spans="1:2" x14ac:dyDescent="0.25">
      <c r="A130" t="s">
        <v>650</v>
      </c>
      <c r="B130">
        <v>0</v>
      </c>
    </row>
    <row r="131" spans="1:2" x14ac:dyDescent="0.25">
      <c r="A131" t="s">
        <v>651</v>
      </c>
      <c r="B131">
        <v>1</v>
      </c>
    </row>
    <row r="132" spans="1:2" x14ac:dyDescent="0.25">
      <c r="A132" t="s">
        <v>652</v>
      </c>
      <c r="B132">
        <v>0</v>
      </c>
    </row>
    <row r="133" spans="1:2" x14ac:dyDescent="0.25">
      <c r="A133" t="s">
        <v>653</v>
      </c>
      <c r="B133">
        <v>1</v>
      </c>
    </row>
    <row r="134" spans="1:2" x14ac:dyDescent="0.25">
      <c r="A134" t="s">
        <v>654</v>
      </c>
      <c r="B134">
        <v>1</v>
      </c>
    </row>
    <row r="135" spans="1:2" x14ac:dyDescent="0.25">
      <c r="A135" t="s">
        <v>655</v>
      </c>
      <c r="B135">
        <v>1</v>
      </c>
    </row>
    <row r="136" spans="1:2" x14ac:dyDescent="0.25">
      <c r="A136" t="s">
        <v>656</v>
      </c>
      <c r="B136">
        <v>1</v>
      </c>
    </row>
    <row r="137" spans="1:2" x14ac:dyDescent="0.25">
      <c r="A137" t="s">
        <v>657</v>
      </c>
      <c r="B137">
        <v>1</v>
      </c>
    </row>
    <row r="138" spans="1:2" x14ac:dyDescent="0.25">
      <c r="A138" t="s">
        <v>658</v>
      </c>
      <c r="B138">
        <v>1</v>
      </c>
    </row>
    <row r="139" spans="1:2" x14ac:dyDescent="0.25">
      <c r="A139" t="s">
        <v>659</v>
      </c>
      <c r="B139">
        <v>1</v>
      </c>
    </row>
    <row r="140" spans="1:2" x14ac:dyDescent="0.25">
      <c r="A140" t="s">
        <v>660</v>
      </c>
      <c r="B140">
        <v>1</v>
      </c>
    </row>
    <row r="141" spans="1:2" x14ac:dyDescent="0.25">
      <c r="A141" t="s">
        <v>661</v>
      </c>
      <c r="B141">
        <v>1</v>
      </c>
    </row>
    <row r="142" spans="1:2" x14ac:dyDescent="0.25">
      <c r="A142" t="s">
        <v>662</v>
      </c>
      <c r="B142">
        <v>1</v>
      </c>
    </row>
    <row r="143" spans="1:2" x14ac:dyDescent="0.25">
      <c r="A143" t="s">
        <v>663</v>
      </c>
      <c r="B143">
        <v>1</v>
      </c>
    </row>
    <row r="144" spans="1:2" x14ac:dyDescent="0.25">
      <c r="A144" t="s">
        <v>664</v>
      </c>
      <c r="B144">
        <v>0</v>
      </c>
    </row>
    <row r="145" spans="1:2" x14ac:dyDescent="0.25">
      <c r="A145" t="s">
        <v>665</v>
      </c>
      <c r="B145">
        <v>1</v>
      </c>
    </row>
    <row r="146" spans="1:2" x14ac:dyDescent="0.25">
      <c r="A146" t="s">
        <v>666</v>
      </c>
      <c r="B146">
        <v>1</v>
      </c>
    </row>
    <row r="147" spans="1:2" x14ac:dyDescent="0.25">
      <c r="A147" t="s">
        <v>667</v>
      </c>
      <c r="B147">
        <v>4</v>
      </c>
    </row>
    <row r="148" spans="1:2" x14ac:dyDescent="0.25">
      <c r="A148" t="s">
        <v>668</v>
      </c>
      <c r="B148">
        <v>2</v>
      </c>
    </row>
    <row r="149" spans="1:2" x14ac:dyDescent="0.25">
      <c r="A149" t="s">
        <v>669</v>
      </c>
      <c r="B149">
        <v>1</v>
      </c>
    </row>
    <row r="150" spans="1:2" x14ac:dyDescent="0.25">
      <c r="A150" t="s">
        <v>670</v>
      </c>
      <c r="B150">
        <v>0</v>
      </c>
    </row>
    <row r="151" spans="1:2" x14ac:dyDescent="0.25">
      <c r="A151" t="s">
        <v>671</v>
      </c>
      <c r="B151">
        <v>1</v>
      </c>
    </row>
    <row r="152" spans="1:2" x14ac:dyDescent="0.25">
      <c r="A152" t="s">
        <v>672</v>
      </c>
      <c r="B152">
        <v>0</v>
      </c>
    </row>
    <row r="153" spans="1:2" x14ac:dyDescent="0.25">
      <c r="A153" t="s">
        <v>673</v>
      </c>
      <c r="B153">
        <v>1</v>
      </c>
    </row>
    <row r="154" spans="1:2" x14ac:dyDescent="0.25">
      <c r="A154" t="s">
        <v>674</v>
      </c>
      <c r="B154">
        <v>1</v>
      </c>
    </row>
    <row r="155" spans="1:2" x14ac:dyDescent="0.25">
      <c r="A155" t="s">
        <v>675</v>
      </c>
      <c r="B155">
        <v>1</v>
      </c>
    </row>
    <row r="156" spans="1:2" x14ac:dyDescent="0.25">
      <c r="A156" t="s">
        <v>676</v>
      </c>
      <c r="B156">
        <v>1</v>
      </c>
    </row>
    <row r="157" spans="1:2" x14ac:dyDescent="0.25">
      <c r="A157" t="s">
        <v>677</v>
      </c>
      <c r="B157">
        <v>1</v>
      </c>
    </row>
    <row r="158" spans="1:2" x14ac:dyDescent="0.25">
      <c r="A158" t="s">
        <v>678</v>
      </c>
      <c r="B158">
        <v>1</v>
      </c>
    </row>
    <row r="159" spans="1:2" x14ac:dyDescent="0.25">
      <c r="A159" t="s">
        <v>679</v>
      </c>
      <c r="B159">
        <v>1</v>
      </c>
    </row>
    <row r="160" spans="1:2" x14ac:dyDescent="0.25">
      <c r="A160" t="s">
        <v>680</v>
      </c>
      <c r="B160">
        <v>1</v>
      </c>
    </row>
    <row r="161" spans="1:2" x14ac:dyDescent="0.25">
      <c r="A161" t="s">
        <v>681</v>
      </c>
      <c r="B161">
        <v>1</v>
      </c>
    </row>
    <row r="162" spans="1:2" x14ac:dyDescent="0.25">
      <c r="A162" t="s">
        <v>682</v>
      </c>
      <c r="B162">
        <v>1</v>
      </c>
    </row>
    <row r="163" spans="1:2" x14ac:dyDescent="0.25">
      <c r="A163" t="s">
        <v>683</v>
      </c>
      <c r="B163">
        <v>0</v>
      </c>
    </row>
    <row r="164" spans="1:2" x14ac:dyDescent="0.25">
      <c r="A164" t="s">
        <v>684</v>
      </c>
      <c r="B164">
        <v>1</v>
      </c>
    </row>
    <row r="165" spans="1:2" x14ac:dyDescent="0.25">
      <c r="A165" t="s">
        <v>685</v>
      </c>
      <c r="B165">
        <v>1</v>
      </c>
    </row>
    <row r="166" spans="1:2" x14ac:dyDescent="0.25">
      <c r="A166" t="s">
        <v>686</v>
      </c>
      <c r="B166">
        <v>1</v>
      </c>
    </row>
    <row r="167" spans="1:2" x14ac:dyDescent="0.25">
      <c r="A167" t="s">
        <v>687</v>
      </c>
      <c r="B167">
        <v>1</v>
      </c>
    </row>
    <row r="168" spans="1:2" x14ac:dyDescent="0.25">
      <c r="A168" t="s">
        <v>688</v>
      </c>
      <c r="B168">
        <v>1</v>
      </c>
    </row>
    <row r="169" spans="1:2" x14ac:dyDescent="0.25">
      <c r="A169" t="s">
        <v>689</v>
      </c>
      <c r="B169">
        <v>1</v>
      </c>
    </row>
    <row r="170" spans="1:2" x14ac:dyDescent="0.25">
      <c r="A170" t="s">
        <v>690</v>
      </c>
      <c r="B170">
        <v>1</v>
      </c>
    </row>
    <row r="171" spans="1:2" x14ac:dyDescent="0.25">
      <c r="A171" t="s">
        <v>691</v>
      </c>
      <c r="B171">
        <v>1</v>
      </c>
    </row>
    <row r="172" spans="1:2" x14ac:dyDescent="0.25">
      <c r="A172" t="s">
        <v>692</v>
      </c>
      <c r="B172">
        <v>1</v>
      </c>
    </row>
    <row r="173" spans="1:2" x14ac:dyDescent="0.25">
      <c r="A173" t="s">
        <v>693</v>
      </c>
      <c r="B173">
        <v>1</v>
      </c>
    </row>
    <row r="174" spans="1:2" x14ac:dyDescent="0.25">
      <c r="A174" t="s">
        <v>694</v>
      </c>
      <c r="B174">
        <v>2</v>
      </c>
    </row>
    <row r="175" spans="1:2" x14ac:dyDescent="0.25">
      <c r="A175" t="s">
        <v>695</v>
      </c>
      <c r="B175">
        <v>2</v>
      </c>
    </row>
    <row r="176" spans="1:2" x14ac:dyDescent="0.25">
      <c r="A176" t="s">
        <v>696</v>
      </c>
      <c r="B176">
        <v>2</v>
      </c>
    </row>
    <row r="177" spans="1:5" x14ac:dyDescent="0.25">
      <c r="A177" t="s">
        <v>697</v>
      </c>
      <c r="B177">
        <v>2</v>
      </c>
    </row>
    <row r="178" spans="1:5" x14ac:dyDescent="0.25">
      <c r="A178" t="s">
        <v>698</v>
      </c>
      <c r="B178">
        <v>1</v>
      </c>
    </row>
    <row r="179" spans="1:5" x14ac:dyDescent="0.25">
      <c r="A179" t="s">
        <v>699</v>
      </c>
      <c r="B179">
        <v>2</v>
      </c>
      <c r="C179" s="185">
        <v>45471</v>
      </c>
      <c r="D179" s="185">
        <v>45481</v>
      </c>
      <c r="E179" s="185">
        <v>45481</v>
      </c>
    </row>
    <row r="180" spans="1:5" x14ac:dyDescent="0.25">
      <c r="A180" t="s">
        <v>700</v>
      </c>
      <c r="B180">
        <v>1</v>
      </c>
    </row>
    <row r="181" spans="1:5" x14ac:dyDescent="0.25">
      <c r="A181" t="s">
        <v>701</v>
      </c>
      <c r="B181">
        <v>1</v>
      </c>
    </row>
    <row r="182" spans="1:5" x14ac:dyDescent="0.25">
      <c r="A182" t="s">
        <v>702</v>
      </c>
      <c r="B182">
        <v>1</v>
      </c>
    </row>
    <row r="183" spans="1:5" x14ac:dyDescent="0.25">
      <c r="A183" t="s">
        <v>703</v>
      </c>
      <c r="B183">
        <v>1</v>
      </c>
    </row>
    <row r="184" spans="1:5" x14ac:dyDescent="0.25">
      <c r="A184" t="s">
        <v>704</v>
      </c>
      <c r="B184">
        <v>1</v>
      </c>
    </row>
    <row r="185" spans="1:5" x14ac:dyDescent="0.25">
      <c r="A185" t="s">
        <v>705</v>
      </c>
      <c r="B185">
        <v>1</v>
      </c>
    </row>
    <row r="186" spans="1:5" x14ac:dyDescent="0.25">
      <c r="A186" t="s">
        <v>706</v>
      </c>
      <c r="B186">
        <v>2</v>
      </c>
    </row>
    <row r="187" spans="1:5" x14ac:dyDescent="0.25">
      <c r="A187" t="s">
        <v>707</v>
      </c>
      <c r="B187">
        <v>2</v>
      </c>
    </row>
    <row r="188" spans="1:5" x14ac:dyDescent="0.25">
      <c r="A188" t="s">
        <v>708</v>
      </c>
      <c r="B188">
        <v>2</v>
      </c>
    </row>
    <row r="189" spans="1:5" x14ac:dyDescent="0.25">
      <c r="A189" t="s">
        <v>709</v>
      </c>
      <c r="B189">
        <v>2</v>
      </c>
    </row>
    <row r="190" spans="1:5" x14ac:dyDescent="0.25">
      <c r="A190" t="s">
        <v>710</v>
      </c>
      <c r="B190">
        <v>2</v>
      </c>
    </row>
    <row r="191" spans="1:5" x14ac:dyDescent="0.25">
      <c r="A191" t="s">
        <v>711</v>
      </c>
      <c r="B191">
        <v>2</v>
      </c>
    </row>
    <row r="192" spans="1:5" x14ac:dyDescent="0.25">
      <c r="A192" t="s">
        <v>712</v>
      </c>
      <c r="B192">
        <v>2</v>
      </c>
    </row>
    <row r="193" spans="1:2" x14ac:dyDescent="0.25">
      <c r="A193" t="s">
        <v>713</v>
      </c>
      <c r="B193">
        <v>2</v>
      </c>
    </row>
    <row r="194" spans="1:2" x14ac:dyDescent="0.25">
      <c r="A194" t="s">
        <v>714</v>
      </c>
      <c r="B194">
        <v>2</v>
      </c>
    </row>
    <row r="195" spans="1:2" x14ac:dyDescent="0.25">
      <c r="A195" t="s">
        <v>715</v>
      </c>
      <c r="B195">
        <v>2</v>
      </c>
    </row>
    <row r="196" spans="1:2" x14ac:dyDescent="0.25">
      <c r="A196" t="s">
        <v>716</v>
      </c>
      <c r="B196">
        <v>1</v>
      </c>
    </row>
    <row r="197" spans="1:2" x14ac:dyDescent="0.25">
      <c r="A197" t="s">
        <v>717</v>
      </c>
      <c r="B197">
        <v>2</v>
      </c>
    </row>
    <row r="198" spans="1:2" x14ac:dyDescent="0.25">
      <c r="A198" t="s">
        <v>718</v>
      </c>
      <c r="B198">
        <v>2</v>
      </c>
    </row>
    <row r="199" spans="1:2" x14ac:dyDescent="0.25">
      <c r="A199" t="s">
        <v>719</v>
      </c>
      <c r="B199">
        <v>2</v>
      </c>
    </row>
    <row r="200" spans="1:2" x14ac:dyDescent="0.25">
      <c r="A200" t="s">
        <v>720</v>
      </c>
      <c r="B200">
        <v>2</v>
      </c>
    </row>
    <row r="201" spans="1:2" x14ac:dyDescent="0.25">
      <c r="A201" t="s">
        <v>721</v>
      </c>
      <c r="B201">
        <v>1</v>
      </c>
    </row>
    <row r="202" spans="1:2" x14ac:dyDescent="0.25">
      <c r="A202" t="s">
        <v>722</v>
      </c>
      <c r="B202">
        <v>1</v>
      </c>
    </row>
    <row r="203" spans="1:2" x14ac:dyDescent="0.25">
      <c r="A203" t="s">
        <v>723</v>
      </c>
      <c r="B203">
        <v>2</v>
      </c>
    </row>
    <row r="204" spans="1:2" x14ac:dyDescent="0.25">
      <c r="A204" t="s">
        <v>724</v>
      </c>
      <c r="B204">
        <v>1</v>
      </c>
    </row>
    <row r="205" spans="1:2" x14ac:dyDescent="0.25">
      <c r="A205" t="s">
        <v>725</v>
      </c>
      <c r="B205">
        <v>2</v>
      </c>
    </row>
    <row r="206" spans="1:2" x14ac:dyDescent="0.25">
      <c r="A206" t="s">
        <v>726</v>
      </c>
      <c r="B206">
        <v>1</v>
      </c>
    </row>
    <row r="207" spans="1:2" x14ac:dyDescent="0.25">
      <c r="A207" t="s">
        <v>727</v>
      </c>
      <c r="B207">
        <v>1</v>
      </c>
    </row>
    <row r="208" spans="1:2" x14ac:dyDescent="0.25">
      <c r="A208" t="s">
        <v>728</v>
      </c>
      <c r="B208">
        <v>2</v>
      </c>
    </row>
    <row r="209" spans="1:5" x14ac:dyDescent="0.25">
      <c r="A209" t="s">
        <v>729</v>
      </c>
      <c r="B209">
        <v>2</v>
      </c>
    </row>
    <row r="210" spans="1:5" x14ac:dyDescent="0.25">
      <c r="A210" t="s">
        <v>730</v>
      </c>
      <c r="B210">
        <v>2</v>
      </c>
    </row>
    <row r="211" spans="1:5" x14ac:dyDescent="0.25">
      <c r="A211" t="s">
        <v>731</v>
      </c>
      <c r="B211">
        <v>2</v>
      </c>
    </row>
    <row r="212" spans="1:5" x14ac:dyDescent="0.25">
      <c r="A212" t="s">
        <v>732</v>
      </c>
      <c r="B212">
        <v>2</v>
      </c>
    </row>
    <row r="213" spans="1:5" x14ac:dyDescent="0.25">
      <c r="A213" t="s">
        <v>733</v>
      </c>
      <c r="B213">
        <v>1</v>
      </c>
    </row>
    <row r="214" spans="1:5" x14ac:dyDescent="0.25">
      <c r="A214" t="s">
        <v>734</v>
      </c>
      <c r="B214">
        <v>1</v>
      </c>
    </row>
    <row r="215" spans="1:5" x14ac:dyDescent="0.25">
      <c r="A215" t="s">
        <v>735</v>
      </c>
      <c r="B215">
        <v>1</v>
      </c>
    </row>
    <row r="216" spans="1:5" x14ac:dyDescent="0.25">
      <c r="A216" t="s">
        <v>736</v>
      </c>
      <c r="B216">
        <v>1</v>
      </c>
    </row>
    <row r="217" spans="1:5" x14ac:dyDescent="0.25">
      <c r="A217" t="s">
        <v>737</v>
      </c>
      <c r="B217">
        <v>1</v>
      </c>
    </row>
    <row r="218" spans="1:5" x14ac:dyDescent="0.25">
      <c r="A218" t="s">
        <v>738</v>
      </c>
      <c r="B218">
        <v>3</v>
      </c>
    </row>
    <row r="219" spans="1:5" x14ac:dyDescent="0.25">
      <c r="A219" t="s">
        <v>739</v>
      </c>
      <c r="B219">
        <v>2</v>
      </c>
      <c r="C219" s="185">
        <v>45471</v>
      </c>
      <c r="D219" s="185">
        <v>45481</v>
      </c>
      <c r="E219" s="185">
        <v>45481</v>
      </c>
    </row>
    <row r="220" spans="1:5" x14ac:dyDescent="0.25">
      <c r="A220" t="s">
        <v>740</v>
      </c>
      <c r="B220">
        <v>1</v>
      </c>
    </row>
    <row r="221" spans="1:5" x14ac:dyDescent="0.25">
      <c r="A221" t="s">
        <v>741</v>
      </c>
      <c r="B221">
        <v>1</v>
      </c>
    </row>
    <row r="222" spans="1:5" x14ac:dyDescent="0.25">
      <c r="A222" t="s">
        <v>742</v>
      </c>
      <c r="B222">
        <v>1</v>
      </c>
    </row>
    <row r="223" spans="1:5" x14ac:dyDescent="0.25">
      <c r="A223" t="s">
        <v>743</v>
      </c>
      <c r="B223">
        <v>1</v>
      </c>
    </row>
    <row r="224" spans="1:5" x14ac:dyDescent="0.25">
      <c r="A224" t="s">
        <v>744</v>
      </c>
      <c r="B224">
        <v>1</v>
      </c>
    </row>
    <row r="225" spans="1:2" x14ac:dyDescent="0.25">
      <c r="A225" t="s">
        <v>745</v>
      </c>
      <c r="B225">
        <v>1</v>
      </c>
    </row>
    <row r="226" spans="1:2" x14ac:dyDescent="0.25">
      <c r="A226" t="s">
        <v>746</v>
      </c>
      <c r="B226">
        <v>1</v>
      </c>
    </row>
    <row r="227" spans="1:2" x14ac:dyDescent="0.25">
      <c r="A227" t="s">
        <v>747</v>
      </c>
      <c r="B227">
        <v>1</v>
      </c>
    </row>
    <row r="228" spans="1:2" x14ac:dyDescent="0.25">
      <c r="A228" t="s">
        <v>748</v>
      </c>
      <c r="B228">
        <v>1</v>
      </c>
    </row>
    <row r="229" spans="1:2" x14ac:dyDescent="0.25">
      <c r="A229" t="s">
        <v>749</v>
      </c>
      <c r="B229">
        <v>1</v>
      </c>
    </row>
    <row r="230" spans="1:2" x14ac:dyDescent="0.25">
      <c r="A230" t="s">
        <v>750</v>
      </c>
      <c r="B230">
        <v>7</v>
      </c>
    </row>
    <row r="231" spans="1:2" x14ac:dyDescent="0.25">
      <c r="A231" t="s">
        <v>751</v>
      </c>
      <c r="B231">
        <v>7</v>
      </c>
    </row>
    <row r="232" spans="1:2" x14ac:dyDescent="0.25">
      <c r="A232" t="s">
        <v>752</v>
      </c>
      <c r="B232">
        <v>7</v>
      </c>
    </row>
    <row r="233" spans="1:2" x14ac:dyDescent="0.25">
      <c r="A233" t="s">
        <v>753</v>
      </c>
      <c r="B233">
        <v>1</v>
      </c>
    </row>
    <row r="234" spans="1:2" x14ac:dyDescent="0.25">
      <c r="A234" t="s">
        <v>754</v>
      </c>
      <c r="B234">
        <v>7</v>
      </c>
    </row>
    <row r="235" spans="1:2" x14ac:dyDescent="0.25">
      <c r="A235" t="s">
        <v>755</v>
      </c>
      <c r="B235">
        <v>6</v>
      </c>
    </row>
    <row r="236" spans="1:2" x14ac:dyDescent="0.25">
      <c r="A236" t="s">
        <v>756</v>
      </c>
      <c r="B236">
        <v>1</v>
      </c>
    </row>
    <row r="237" spans="1:2" x14ac:dyDescent="0.25">
      <c r="A237" t="s">
        <v>757</v>
      </c>
      <c r="B237">
        <v>1</v>
      </c>
    </row>
    <row r="238" spans="1:2" x14ac:dyDescent="0.25">
      <c r="A238" t="s">
        <v>758</v>
      </c>
      <c r="B238">
        <v>1</v>
      </c>
    </row>
    <row r="239" spans="1:2" x14ac:dyDescent="0.25">
      <c r="A239" t="s">
        <v>759</v>
      </c>
      <c r="B239">
        <v>1</v>
      </c>
    </row>
    <row r="240" spans="1:2" x14ac:dyDescent="0.25">
      <c r="A240" t="s">
        <v>760</v>
      </c>
      <c r="B240">
        <v>1</v>
      </c>
    </row>
    <row r="241" spans="1:2" x14ac:dyDescent="0.25">
      <c r="A241" t="s">
        <v>761</v>
      </c>
      <c r="B241">
        <v>7</v>
      </c>
    </row>
    <row r="242" spans="1:2" x14ac:dyDescent="0.25">
      <c r="A242" t="s">
        <v>762</v>
      </c>
      <c r="B242">
        <v>7</v>
      </c>
    </row>
    <row r="243" spans="1:2" x14ac:dyDescent="0.25">
      <c r="A243" t="s">
        <v>763</v>
      </c>
      <c r="B243">
        <v>7</v>
      </c>
    </row>
    <row r="244" spans="1:2" x14ac:dyDescent="0.25">
      <c r="A244" t="s">
        <v>764</v>
      </c>
      <c r="B244">
        <v>7</v>
      </c>
    </row>
    <row r="245" spans="1:2" x14ac:dyDescent="0.25">
      <c r="A245" t="s">
        <v>765</v>
      </c>
      <c r="B245">
        <v>1</v>
      </c>
    </row>
    <row r="246" spans="1:2" x14ac:dyDescent="0.25">
      <c r="A246" t="s">
        <v>766</v>
      </c>
      <c r="B246">
        <v>1</v>
      </c>
    </row>
    <row r="247" spans="1:2" x14ac:dyDescent="0.25">
      <c r="A247" t="s">
        <v>767</v>
      </c>
      <c r="B247">
        <v>1</v>
      </c>
    </row>
    <row r="248" spans="1:2" x14ac:dyDescent="0.25">
      <c r="A248" t="s">
        <v>768</v>
      </c>
      <c r="B248">
        <v>7</v>
      </c>
    </row>
    <row r="249" spans="1:2" x14ac:dyDescent="0.25">
      <c r="A249" t="s">
        <v>769</v>
      </c>
      <c r="B249">
        <v>7</v>
      </c>
    </row>
    <row r="250" spans="1:2" x14ac:dyDescent="0.25">
      <c r="A250" t="s">
        <v>770</v>
      </c>
      <c r="B250">
        <v>7</v>
      </c>
    </row>
    <row r="251" spans="1:2" x14ac:dyDescent="0.25">
      <c r="A251" t="s">
        <v>771</v>
      </c>
      <c r="B251">
        <v>7</v>
      </c>
    </row>
    <row r="252" spans="1:2" x14ac:dyDescent="0.25">
      <c r="A252" t="s">
        <v>772</v>
      </c>
      <c r="B252">
        <v>7</v>
      </c>
    </row>
    <row r="253" spans="1:2" x14ac:dyDescent="0.25">
      <c r="A253" t="s">
        <v>773</v>
      </c>
      <c r="B253">
        <v>1</v>
      </c>
    </row>
    <row r="254" spans="1:2" x14ac:dyDescent="0.25">
      <c r="A254" t="s">
        <v>774</v>
      </c>
      <c r="B254">
        <v>7</v>
      </c>
    </row>
    <row r="255" spans="1:2" x14ac:dyDescent="0.25">
      <c r="A255" t="s">
        <v>775</v>
      </c>
      <c r="B255">
        <v>1</v>
      </c>
    </row>
    <row r="256" spans="1:2" x14ac:dyDescent="0.25">
      <c r="A256" t="s">
        <v>776</v>
      </c>
      <c r="B256">
        <v>1</v>
      </c>
    </row>
    <row r="257" spans="1:2" x14ac:dyDescent="0.25">
      <c r="A257" t="s">
        <v>777</v>
      </c>
      <c r="B257">
        <v>7</v>
      </c>
    </row>
    <row r="258" spans="1:2" x14ac:dyDescent="0.25">
      <c r="A258" t="s">
        <v>778</v>
      </c>
      <c r="B258">
        <v>7</v>
      </c>
    </row>
    <row r="259" spans="1:2" x14ac:dyDescent="0.25">
      <c r="A259" t="s">
        <v>779</v>
      </c>
      <c r="B259">
        <v>7</v>
      </c>
    </row>
    <row r="260" spans="1:2" x14ac:dyDescent="0.25">
      <c r="A260" t="s">
        <v>780</v>
      </c>
      <c r="B260">
        <v>1</v>
      </c>
    </row>
    <row r="261" spans="1:2" x14ac:dyDescent="0.25">
      <c r="A261" t="s">
        <v>781</v>
      </c>
      <c r="B261">
        <v>1</v>
      </c>
    </row>
    <row r="262" spans="1:2" x14ac:dyDescent="0.25">
      <c r="A262" t="s">
        <v>782</v>
      </c>
      <c r="B262">
        <v>1</v>
      </c>
    </row>
    <row r="263" spans="1:2" x14ac:dyDescent="0.25">
      <c r="A263" t="s">
        <v>783</v>
      </c>
      <c r="B263">
        <v>1</v>
      </c>
    </row>
    <row r="264" spans="1:2" x14ac:dyDescent="0.25">
      <c r="A264" t="s">
        <v>784</v>
      </c>
      <c r="B264">
        <v>7</v>
      </c>
    </row>
    <row r="265" spans="1:2" x14ac:dyDescent="0.25">
      <c r="A265" t="s">
        <v>785</v>
      </c>
      <c r="B265">
        <v>7</v>
      </c>
    </row>
    <row r="266" spans="1:2" x14ac:dyDescent="0.25">
      <c r="A266" t="s">
        <v>786</v>
      </c>
      <c r="B266">
        <v>7</v>
      </c>
    </row>
    <row r="267" spans="1:2" x14ac:dyDescent="0.25">
      <c r="A267" t="s">
        <v>787</v>
      </c>
      <c r="B267">
        <v>7</v>
      </c>
    </row>
    <row r="268" spans="1:2" x14ac:dyDescent="0.25">
      <c r="A268" t="s">
        <v>788</v>
      </c>
      <c r="B268">
        <v>1</v>
      </c>
    </row>
    <row r="269" spans="1:2" x14ac:dyDescent="0.25">
      <c r="A269" t="s">
        <v>789</v>
      </c>
      <c r="B269">
        <v>1</v>
      </c>
    </row>
    <row r="270" spans="1:2" x14ac:dyDescent="0.25">
      <c r="A270" t="s">
        <v>790</v>
      </c>
      <c r="B270">
        <v>7</v>
      </c>
    </row>
    <row r="271" spans="1:2" x14ac:dyDescent="0.25">
      <c r="A271" t="s">
        <v>791</v>
      </c>
      <c r="B271">
        <v>7</v>
      </c>
    </row>
    <row r="272" spans="1:2" x14ac:dyDescent="0.25">
      <c r="A272" t="s">
        <v>792</v>
      </c>
      <c r="B272">
        <v>7</v>
      </c>
    </row>
    <row r="273" spans="1:2" x14ac:dyDescent="0.25">
      <c r="A273" t="s">
        <v>793</v>
      </c>
      <c r="B273">
        <v>7</v>
      </c>
    </row>
    <row r="274" spans="1:2" x14ac:dyDescent="0.25">
      <c r="A274" t="s">
        <v>794</v>
      </c>
      <c r="B274">
        <v>7</v>
      </c>
    </row>
    <row r="275" spans="1:2" x14ac:dyDescent="0.25">
      <c r="A275" t="s">
        <v>795</v>
      </c>
      <c r="B275">
        <v>7</v>
      </c>
    </row>
    <row r="276" spans="1:2" x14ac:dyDescent="0.25">
      <c r="A276" t="s">
        <v>796</v>
      </c>
      <c r="B276">
        <v>7</v>
      </c>
    </row>
    <row r="277" spans="1:2" x14ac:dyDescent="0.25">
      <c r="A277" t="s">
        <v>797</v>
      </c>
      <c r="B277">
        <v>7</v>
      </c>
    </row>
    <row r="278" spans="1:2" x14ac:dyDescent="0.25">
      <c r="A278" t="s">
        <v>798</v>
      </c>
      <c r="B278">
        <v>7</v>
      </c>
    </row>
    <row r="279" spans="1:2" x14ac:dyDescent="0.25">
      <c r="A279" t="s">
        <v>799</v>
      </c>
      <c r="B279">
        <v>7</v>
      </c>
    </row>
    <row r="280" spans="1:2" x14ac:dyDescent="0.25">
      <c r="A280" t="s">
        <v>800</v>
      </c>
      <c r="B280">
        <v>1</v>
      </c>
    </row>
    <row r="281" spans="1:2" x14ac:dyDescent="0.25">
      <c r="A281" t="s">
        <v>801</v>
      </c>
      <c r="B281">
        <v>1</v>
      </c>
    </row>
    <row r="282" spans="1:2" x14ac:dyDescent="0.25">
      <c r="A282" t="s">
        <v>802</v>
      </c>
      <c r="B282">
        <v>7</v>
      </c>
    </row>
    <row r="283" spans="1:2" x14ac:dyDescent="0.25">
      <c r="A283" t="s">
        <v>803</v>
      </c>
      <c r="B283">
        <v>7</v>
      </c>
    </row>
    <row r="284" spans="1:2" x14ac:dyDescent="0.25">
      <c r="A284" t="s">
        <v>804</v>
      </c>
      <c r="B284">
        <v>1</v>
      </c>
    </row>
    <row r="285" spans="1:2" x14ac:dyDescent="0.25">
      <c r="A285" t="s">
        <v>805</v>
      </c>
      <c r="B285">
        <v>7</v>
      </c>
    </row>
    <row r="286" spans="1:2" x14ac:dyDescent="0.25">
      <c r="A286" t="s">
        <v>806</v>
      </c>
      <c r="B286">
        <v>7</v>
      </c>
    </row>
    <row r="287" spans="1:2" x14ac:dyDescent="0.25">
      <c r="A287" t="s">
        <v>807</v>
      </c>
      <c r="B287">
        <v>7</v>
      </c>
    </row>
    <row r="288" spans="1:2" x14ac:dyDescent="0.25">
      <c r="A288" t="s">
        <v>808</v>
      </c>
      <c r="B288">
        <v>7</v>
      </c>
    </row>
    <row r="289" spans="1:2" x14ac:dyDescent="0.25">
      <c r="A289" t="s">
        <v>809</v>
      </c>
      <c r="B289">
        <v>7</v>
      </c>
    </row>
    <row r="290" spans="1:2" x14ac:dyDescent="0.25">
      <c r="A290" t="s">
        <v>810</v>
      </c>
      <c r="B290">
        <v>7</v>
      </c>
    </row>
    <row r="291" spans="1:2" x14ac:dyDescent="0.25">
      <c r="A291" t="s">
        <v>811</v>
      </c>
      <c r="B291">
        <v>7</v>
      </c>
    </row>
    <row r="292" spans="1:2" x14ac:dyDescent="0.25">
      <c r="A292" t="s">
        <v>812</v>
      </c>
      <c r="B292">
        <v>7</v>
      </c>
    </row>
    <row r="293" spans="1:2" x14ac:dyDescent="0.25">
      <c r="A293" t="s">
        <v>813</v>
      </c>
      <c r="B293">
        <v>1</v>
      </c>
    </row>
    <row r="294" spans="1:2" x14ac:dyDescent="0.25">
      <c r="A294" t="s">
        <v>814</v>
      </c>
      <c r="B294">
        <v>7</v>
      </c>
    </row>
    <row r="295" spans="1:2" x14ac:dyDescent="0.25">
      <c r="A295" t="s">
        <v>815</v>
      </c>
      <c r="B295">
        <v>7</v>
      </c>
    </row>
    <row r="296" spans="1:2" x14ac:dyDescent="0.25">
      <c r="A296" t="s">
        <v>816</v>
      </c>
      <c r="B296">
        <v>7</v>
      </c>
    </row>
    <row r="297" spans="1:2" x14ac:dyDescent="0.25">
      <c r="A297" t="s">
        <v>817</v>
      </c>
      <c r="B297">
        <v>7</v>
      </c>
    </row>
    <row r="298" spans="1:2" x14ac:dyDescent="0.25">
      <c r="A298" t="s">
        <v>818</v>
      </c>
      <c r="B298">
        <v>7</v>
      </c>
    </row>
    <row r="299" spans="1:2" x14ac:dyDescent="0.25">
      <c r="A299" t="s">
        <v>819</v>
      </c>
      <c r="B299">
        <v>4</v>
      </c>
    </row>
    <row r="300" spans="1:2" x14ac:dyDescent="0.25">
      <c r="A300" t="s">
        <v>820</v>
      </c>
      <c r="B300">
        <v>1</v>
      </c>
    </row>
    <row r="301" spans="1:2" x14ac:dyDescent="0.25">
      <c r="A301" t="s">
        <v>821</v>
      </c>
      <c r="B301">
        <v>7</v>
      </c>
    </row>
    <row r="302" spans="1:2" x14ac:dyDescent="0.25">
      <c r="A302" t="s">
        <v>822</v>
      </c>
      <c r="B302">
        <v>7</v>
      </c>
    </row>
    <row r="303" spans="1:2" x14ac:dyDescent="0.25">
      <c r="A303" t="s">
        <v>823</v>
      </c>
      <c r="B303">
        <v>7</v>
      </c>
    </row>
    <row r="304" spans="1:2" x14ac:dyDescent="0.25">
      <c r="A304" t="s">
        <v>824</v>
      </c>
      <c r="B304">
        <v>7</v>
      </c>
    </row>
    <row r="305" spans="1:2" x14ac:dyDescent="0.25">
      <c r="A305" t="s">
        <v>825</v>
      </c>
      <c r="B305">
        <v>7</v>
      </c>
    </row>
    <row r="306" spans="1:2" x14ac:dyDescent="0.25">
      <c r="A306" t="s">
        <v>826</v>
      </c>
      <c r="B306">
        <v>7</v>
      </c>
    </row>
    <row r="307" spans="1:2" x14ac:dyDescent="0.25">
      <c r="A307" t="s">
        <v>827</v>
      </c>
      <c r="B307">
        <v>7</v>
      </c>
    </row>
    <row r="308" spans="1:2" x14ac:dyDescent="0.25">
      <c r="A308" t="s">
        <v>828</v>
      </c>
      <c r="B308">
        <v>0</v>
      </c>
    </row>
    <row r="309" spans="1:2" x14ac:dyDescent="0.25">
      <c r="A309" t="s">
        <v>829</v>
      </c>
      <c r="B309">
        <v>0</v>
      </c>
    </row>
    <row r="310" spans="1:2" x14ac:dyDescent="0.25">
      <c r="A310" t="s">
        <v>830</v>
      </c>
      <c r="B310">
        <v>0</v>
      </c>
    </row>
    <row r="311" spans="1:2" x14ac:dyDescent="0.25">
      <c r="A311" t="s">
        <v>831</v>
      </c>
      <c r="B311">
        <v>0</v>
      </c>
    </row>
    <row r="312" spans="1:2" x14ac:dyDescent="0.25">
      <c r="A312" t="s">
        <v>832</v>
      </c>
      <c r="B312">
        <v>7</v>
      </c>
    </row>
    <row r="313" spans="1:2" x14ac:dyDescent="0.25">
      <c r="A313" t="s">
        <v>833</v>
      </c>
      <c r="B313">
        <v>7</v>
      </c>
    </row>
    <row r="314" spans="1:2" x14ac:dyDescent="0.25">
      <c r="A314" t="s">
        <v>834</v>
      </c>
      <c r="B314">
        <v>7</v>
      </c>
    </row>
    <row r="315" spans="1:2" x14ac:dyDescent="0.25">
      <c r="A315" t="s">
        <v>835</v>
      </c>
      <c r="B315">
        <v>4</v>
      </c>
    </row>
    <row r="316" spans="1:2" x14ac:dyDescent="0.25">
      <c r="A316" t="s">
        <v>836</v>
      </c>
      <c r="B316">
        <v>4</v>
      </c>
    </row>
    <row r="317" spans="1:2" x14ac:dyDescent="0.25">
      <c r="A317" t="s">
        <v>837</v>
      </c>
      <c r="B317">
        <v>4</v>
      </c>
    </row>
    <row r="318" spans="1:2" x14ac:dyDescent="0.25">
      <c r="A318" t="s">
        <v>838</v>
      </c>
      <c r="B318">
        <v>4</v>
      </c>
    </row>
    <row r="319" spans="1:2" x14ac:dyDescent="0.25">
      <c r="A319" t="s">
        <v>839</v>
      </c>
      <c r="B319">
        <v>4</v>
      </c>
    </row>
    <row r="320" spans="1:2" x14ac:dyDescent="0.25">
      <c r="A320" t="s">
        <v>840</v>
      </c>
      <c r="B320">
        <v>7</v>
      </c>
    </row>
    <row r="321" spans="1:2" x14ac:dyDescent="0.25">
      <c r="A321" t="s">
        <v>841</v>
      </c>
      <c r="B321">
        <v>7</v>
      </c>
    </row>
    <row r="322" spans="1:2" x14ac:dyDescent="0.25">
      <c r="A322" t="s">
        <v>842</v>
      </c>
      <c r="B322">
        <v>4</v>
      </c>
    </row>
    <row r="323" spans="1:2" x14ac:dyDescent="0.25">
      <c r="A323" t="s">
        <v>843</v>
      </c>
      <c r="B323">
        <v>1</v>
      </c>
    </row>
    <row r="324" spans="1:2" x14ac:dyDescent="0.25">
      <c r="A324" t="s">
        <v>844</v>
      </c>
      <c r="B324">
        <v>1</v>
      </c>
    </row>
    <row r="325" spans="1:2" x14ac:dyDescent="0.25">
      <c r="A325" t="s">
        <v>845</v>
      </c>
      <c r="B325">
        <v>1</v>
      </c>
    </row>
    <row r="326" spans="1:2" x14ac:dyDescent="0.25">
      <c r="A326" t="s">
        <v>846</v>
      </c>
      <c r="B326">
        <v>1</v>
      </c>
    </row>
    <row r="327" spans="1:2" x14ac:dyDescent="0.25">
      <c r="A327" t="s">
        <v>847</v>
      </c>
      <c r="B327">
        <v>1</v>
      </c>
    </row>
    <row r="328" spans="1:2" x14ac:dyDescent="0.25">
      <c r="A328" t="s">
        <v>848</v>
      </c>
      <c r="B328">
        <v>1</v>
      </c>
    </row>
    <row r="329" spans="1:2" x14ac:dyDescent="0.25">
      <c r="A329" t="s">
        <v>849</v>
      </c>
      <c r="B329">
        <v>1</v>
      </c>
    </row>
    <row r="330" spans="1:2" x14ac:dyDescent="0.25">
      <c r="A330" t="s">
        <v>850</v>
      </c>
      <c r="B330">
        <v>1</v>
      </c>
    </row>
    <row r="331" spans="1:2" x14ac:dyDescent="0.25">
      <c r="A331" t="s">
        <v>851</v>
      </c>
      <c r="B331">
        <v>1</v>
      </c>
    </row>
    <row r="332" spans="1:2" x14ac:dyDescent="0.25">
      <c r="A332" t="s">
        <v>852</v>
      </c>
      <c r="B332">
        <v>1</v>
      </c>
    </row>
    <row r="333" spans="1:2" x14ac:dyDescent="0.25">
      <c r="A333" t="s">
        <v>853</v>
      </c>
      <c r="B333">
        <v>7</v>
      </c>
    </row>
    <row r="334" spans="1:2" x14ac:dyDescent="0.25">
      <c r="A334" t="s">
        <v>854</v>
      </c>
      <c r="B334">
        <v>7</v>
      </c>
    </row>
    <row r="335" spans="1:2" x14ac:dyDescent="0.25">
      <c r="A335" t="s">
        <v>855</v>
      </c>
      <c r="B335">
        <v>7</v>
      </c>
    </row>
    <row r="336" spans="1:2" x14ac:dyDescent="0.25">
      <c r="A336" t="s">
        <v>856</v>
      </c>
      <c r="B336">
        <v>7</v>
      </c>
    </row>
    <row r="337" spans="1:2" x14ac:dyDescent="0.25">
      <c r="A337" t="s">
        <v>857</v>
      </c>
      <c r="B337">
        <v>7</v>
      </c>
    </row>
    <row r="338" spans="1:2" x14ac:dyDescent="0.25">
      <c r="A338" t="s">
        <v>858</v>
      </c>
      <c r="B338">
        <v>7</v>
      </c>
    </row>
    <row r="339" spans="1:2" x14ac:dyDescent="0.25">
      <c r="A339" t="s">
        <v>859</v>
      </c>
      <c r="B339">
        <v>7</v>
      </c>
    </row>
    <row r="340" spans="1:2" x14ac:dyDescent="0.25">
      <c r="A340" t="s">
        <v>860</v>
      </c>
      <c r="B340">
        <v>7</v>
      </c>
    </row>
    <row r="341" spans="1:2" x14ac:dyDescent="0.25">
      <c r="A341" t="s">
        <v>861</v>
      </c>
      <c r="B341">
        <v>7</v>
      </c>
    </row>
    <row r="342" spans="1:2" x14ac:dyDescent="0.25">
      <c r="A342" t="s">
        <v>862</v>
      </c>
      <c r="B342">
        <v>7</v>
      </c>
    </row>
    <row r="343" spans="1:2" x14ac:dyDescent="0.25">
      <c r="A343" t="s">
        <v>863</v>
      </c>
      <c r="B343">
        <v>7</v>
      </c>
    </row>
    <row r="344" spans="1:2" x14ac:dyDescent="0.25">
      <c r="A344" t="s">
        <v>864</v>
      </c>
      <c r="B344">
        <v>7</v>
      </c>
    </row>
    <row r="345" spans="1:2" x14ac:dyDescent="0.25">
      <c r="A345" t="s">
        <v>865</v>
      </c>
      <c r="B345">
        <v>7</v>
      </c>
    </row>
    <row r="346" spans="1:2" x14ac:dyDescent="0.25">
      <c r="A346" t="s">
        <v>866</v>
      </c>
      <c r="B346">
        <v>7</v>
      </c>
    </row>
    <row r="347" spans="1:2" x14ac:dyDescent="0.25">
      <c r="A347" t="s">
        <v>867</v>
      </c>
      <c r="B347">
        <v>7</v>
      </c>
    </row>
    <row r="348" spans="1:2" x14ac:dyDescent="0.25">
      <c r="A348" t="s">
        <v>868</v>
      </c>
      <c r="B348">
        <v>7</v>
      </c>
    </row>
    <row r="349" spans="1:2" x14ac:dyDescent="0.25">
      <c r="A349" t="s">
        <v>869</v>
      </c>
      <c r="B349">
        <v>7</v>
      </c>
    </row>
    <row r="350" spans="1:2" x14ac:dyDescent="0.25">
      <c r="A350" t="s">
        <v>870</v>
      </c>
      <c r="B350">
        <v>7</v>
      </c>
    </row>
    <row r="351" spans="1:2" x14ac:dyDescent="0.25">
      <c r="A351" t="s">
        <v>871</v>
      </c>
      <c r="B351">
        <v>7</v>
      </c>
    </row>
    <row r="352" spans="1:2" x14ac:dyDescent="0.25">
      <c r="A352" t="s">
        <v>872</v>
      </c>
      <c r="B352">
        <v>1</v>
      </c>
    </row>
    <row r="353" spans="1:2" x14ac:dyDescent="0.25">
      <c r="A353" t="s">
        <v>873</v>
      </c>
      <c r="B353">
        <v>1</v>
      </c>
    </row>
    <row r="354" spans="1:2" x14ac:dyDescent="0.25">
      <c r="A354" t="s">
        <v>874</v>
      </c>
      <c r="B354">
        <v>1</v>
      </c>
    </row>
    <row r="355" spans="1:2" x14ac:dyDescent="0.25">
      <c r="A355" t="s">
        <v>875</v>
      </c>
      <c r="B355">
        <v>1</v>
      </c>
    </row>
    <row r="356" spans="1:2" x14ac:dyDescent="0.25">
      <c r="A356" t="s">
        <v>876</v>
      </c>
      <c r="B356">
        <v>1</v>
      </c>
    </row>
    <row r="357" spans="1:2" x14ac:dyDescent="0.25">
      <c r="A357" t="s">
        <v>877</v>
      </c>
      <c r="B357">
        <v>1</v>
      </c>
    </row>
    <row r="358" spans="1:2" x14ac:dyDescent="0.25">
      <c r="A358" t="s">
        <v>878</v>
      </c>
      <c r="B358">
        <v>1</v>
      </c>
    </row>
    <row r="359" spans="1:2" x14ac:dyDescent="0.25">
      <c r="A359" t="s">
        <v>879</v>
      </c>
      <c r="B359">
        <v>1</v>
      </c>
    </row>
    <row r="360" spans="1:2" x14ac:dyDescent="0.25">
      <c r="A360" t="s">
        <v>880</v>
      </c>
      <c r="B360">
        <v>6</v>
      </c>
    </row>
    <row r="361" spans="1:2" x14ac:dyDescent="0.25">
      <c r="A361" t="s">
        <v>881</v>
      </c>
      <c r="B361">
        <v>6</v>
      </c>
    </row>
    <row r="362" spans="1:2" x14ac:dyDescent="0.25">
      <c r="A362" t="s">
        <v>882</v>
      </c>
      <c r="B362">
        <v>6</v>
      </c>
    </row>
    <row r="363" spans="1:2" x14ac:dyDescent="0.25">
      <c r="A363" t="s">
        <v>883</v>
      </c>
      <c r="B363">
        <v>6</v>
      </c>
    </row>
    <row r="364" spans="1:2" x14ac:dyDescent="0.25">
      <c r="A364" t="s">
        <v>884</v>
      </c>
      <c r="B364">
        <v>6</v>
      </c>
    </row>
    <row r="365" spans="1:2" x14ac:dyDescent="0.25">
      <c r="A365" t="s">
        <v>885</v>
      </c>
      <c r="B365">
        <v>6</v>
      </c>
    </row>
    <row r="366" spans="1:2" x14ac:dyDescent="0.25">
      <c r="A366" t="s">
        <v>886</v>
      </c>
      <c r="B366">
        <v>6</v>
      </c>
    </row>
    <row r="367" spans="1:2" x14ac:dyDescent="0.25">
      <c r="A367" t="s">
        <v>887</v>
      </c>
      <c r="B367">
        <v>6</v>
      </c>
    </row>
    <row r="368" spans="1:2" x14ac:dyDescent="0.25">
      <c r="A368" t="s">
        <v>888</v>
      </c>
      <c r="B368">
        <v>6</v>
      </c>
    </row>
    <row r="369" spans="1:2" x14ac:dyDescent="0.25">
      <c r="A369" t="s">
        <v>889</v>
      </c>
      <c r="B369">
        <v>6</v>
      </c>
    </row>
    <row r="370" spans="1:2" x14ac:dyDescent="0.25">
      <c r="A370" t="s">
        <v>890</v>
      </c>
      <c r="B370">
        <v>6</v>
      </c>
    </row>
    <row r="371" spans="1:2" x14ac:dyDescent="0.25">
      <c r="A371" t="s">
        <v>891</v>
      </c>
      <c r="B371">
        <v>6</v>
      </c>
    </row>
    <row r="372" spans="1:2" x14ac:dyDescent="0.25">
      <c r="A372" t="s">
        <v>892</v>
      </c>
      <c r="B372">
        <v>6</v>
      </c>
    </row>
    <row r="373" spans="1:2" x14ac:dyDescent="0.25">
      <c r="A373" t="s">
        <v>893</v>
      </c>
      <c r="B373">
        <v>6</v>
      </c>
    </row>
    <row r="374" spans="1:2" x14ac:dyDescent="0.25">
      <c r="A374" t="s">
        <v>894</v>
      </c>
      <c r="B374">
        <v>6</v>
      </c>
    </row>
    <row r="375" spans="1:2" x14ac:dyDescent="0.25">
      <c r="A375" t="s">
        <v>895</v>
      </c>
      <c r="B375">
        <v>6</v>
      </c>
    </row>
    <row r="376" spans="1:2" x14ac:dyDescent="0.25">
      <c r="A376" t="s">
        <v>896</v>
      </c>
      <c r="B376">
        <v>6</v>
      </c>
    </row>
    <row r="377" spans="1:2" x14ac:dyDescent="0.25">
      <c r="A377" t="s">
        <v>897</v>
      </c>
      <c r="B377">
        <v>6</v>
      </c>
    </row>
    <row r="378" spans="1:2" x14ac:dyDescent="0.25">
      <c r="A378" t="s">
        <v>898</v>
      </c>
      <c r="B378">
        <v>6</v>
      </c>
    </row>
    <row r="379" spans="1:2" x14ac:dyDescent="0.25">
      <c r="A379" t="s">
        <v>899</v>
      </c>
      <c r="B379">
        <v>6</v>
      </c>
    </row>
    <row r="380" spans="1:2" x14ac:dyDescent="0.25">
      <c r="A380" t="s">
        <v>900</v>
      </c>
      <c r="B380">
        <v>6</v>
      </c>
    </row>
    <row r="381" spans="1:2" x14ac:dyDescent="0.25">
      <c r="A381" t="s">
        <v>901</v>
      </c>
      <c r="B381">
        <v>0</v>
      </c>
    </row>
    <row r="382" spans="1:2" x14ac:dyDescent="0.25">
      <c r="A382" t="s">
        <v>902</v>
      </c>
      <c r="B382">
        <v>6</v>
      </c>
    </row>
    <row r="383" spans="1:2" x14ac:dyDescent="0.25">
      <c r="A383" t="s">
        <v>903</v>
      </c>
      <c r="B383">
        <v>6</v>
      </c>
    </row>
    <row r="384" spans="1:2" x14ac:dyDescent="0.25">
      <c r="A384" t="s">
        <v>904</v>
      </c>
      <c r="B384">
        <v>6</v>
      </c>
    </row>
    <row r="385" spans="1:2" x14ac:dyDescent="0.25">
      <c r="A385" t="s">
        <v>905</v>
      </c>
      <c r="B385">
        <v>6</v>
      </c>
    </row>
    <row r="386" spans="1:2" x14ac:dyDescent="0.25">
      <c r="A386" t="s">
        <v>906</v>
      </c>
      <c r="B386">
        <v>0</v>
      </c>
    </row>
    <row r="387" spans="1:2" x14ac:dyDescent="0.25">
      <c r="A387" t="s">
        <v>907</v>
      </c>
      <c r="B387">
        <v>6</v>
      </c>
    </row>
    <row r="388" spans="1:2" x14ac:dyDescent="0.25">
      <c r="A388" t="s">
        <v>908</v>
      </c>
      <c r="B388">
        <v>6</v>
      </c>
    </row>
    <row r="389" spans="1:2" x14ac:dyDescent="0.25">
      <c r="A389" t="s">
        <v>909</v>
      </c>
      <c r="B389">
        <v>0</v>
      </c>
    </row>
    <row r="390" spans="1:2" x14ac:dyDescent="0.25">
      <c r="A390" t="s">
        <v>910</v>
      </c>
      <c r="B390">
        <v>6</v>
      </c>
    </row>
    <row r="391" spans="1:2" x14ac:dyDescent="0.25">
      <c r="A391" t="s">
        <v>911</v>
      </c>
      <c r="B391">
        <v>6</v>
      </c>
    </row>
    <row r="392" spans="1:2" x14ac:dyDescent="0.25">
      <c r="A392" t="s">
        <v>912</v>
      </c>
      <c r="B392">
        <v>6</v>
      </c>
    </row>
    <row r="393" spans="1:2" x14ac:dyDescent="0.25">
      <c r="A393" t="s">
        <v>913</v>
      </c>
      <c r="B393">
        <v>6</v>
      </c>
    </row>
    <row r="394" spans="1:2" x14ac:dyDescent="0.25">
      <c r="A394" t="s">
        <v>914</v>
      </c>
      <c r="B394">
        <v>6</v>
      </c>
    </row>
    <row r="395" spans="1:2" x14ac:dyDescent="0.25">
      <c r="A395" t="s">
        <v>915</v>
      </c>
      <c r="B395">
        <v>6</v>
      </c>
    </row>
    <row r="396" spans="1:2" x14ac:dyDescent="0.25">
      <c r="A396" t="s">
        <v>916</v>
      </c>
      <c r="B396">
        <v>0</v>
      </c>
    </row>
    <row r="397" spans="1:2" x14ac:dyDescent="0.25">
      <c r="A397" t="s">
        <v>917</v>
      </c>
      <c r="B397">
        <v>0</v>
      </c>
    </row>
    <row r="398" spans="1:2" x14ac:dyDescent="0.25">
      <c r="A398" t="s">
        <v>918</v>
      </c>
      <c r="B398">
        <v>0</v>
      </c>
    </row>
    <row r="399" spans="1:2" x14ac:dyDescent="0.25">
      <c r="A399" t="s">
        <v>919</v>
      </c>
      <c r="B399">
        <v>6</v>
      </c>
    </row>
    <row r="400" spans="1:2" x14ac:dyDescent="0.25">
      <c r="A400" t="s">
        <v>920</v>
      </c>
      <c r="B400">
        <v>6</v>
      </c>
    </row>
    <row r="401" spans="1:2" x14ac:dyDescent="0.25">
      <c r="A401" t="s">
        <v>921</v>
      </c>
      <c r="B401">
        <v>0</v>
      </c>
    </row>
    <row r="402" spans="1:2" x14ac:dyDescent="0.25">
      <c r="A402" t="s">
        <v>922</v>
      </c>
      <c r="B402">
        <v>1</v>
      </c>
    </row>
    <row r="403" spans="1:2" x14ac:dyDescent="0.25">
      <c r="A403" t="s">
        <v>923</v>
      </c>
      <c r="B403">
        <v>1</v>
      </c>
    </row>
    <row r="404" spans="1:2" x14ac:dyDescent="0.25">
      <c r="A404" t="s">
        <v>924</v>
      </c>
      <c r="B404">
        <v>1</v>
      </c>
    </row>
    <row r="405" spans="1:2" x14ac:dyDescent="0.25">
      <c r="A405" t="s">
        <v>925</v>
      </c>
      <c r="B405">
        <v>1</v>
      </c>
    </row>
    <row r="406" spans="1:2" x14ac:dyDescent="0.25">
      <c r="A406" t="s">
        <v>926</v>
      </c>
      <c r="B406">
        <v>1</v>
      </c>
    </row>
    <row r="407" spans="1:2" x14ac:dyDescent="0.25">
      <c r="A407" t="s">
        <v>927</v>
      </c>
      <c r="B407">
        <v>1</v>
      </c>
    </row>
    <row r="408" spans="1:2" x14ac:dyDescent="0.25">
      <c r="A408" t="s">
        <v>928</v>
      </c>
      <c r="B408">
        <v>1</v>
      </c>
    </row>
    <row r="409" spans="1:2" x14ac:dyDescent="0.25">
      <c r="A409" t="s">
        <v>929</v>
      </c>
      <c r="B409">
        <v>1</v>
      </c>
    </row>
    <row r="410" spans="1:2" x14ac:dyDescent="0.25">
      <c r="A410" t="s">
        <v>930</v>
      </c>
      <c r="B410">
        <v>1</v>
      </c>
    </row>
    <row r="411" spans="1:2" x14ac:dyDescent="0.25">
      <c r="A411" t="s">
        <v>931</v>
      </c>
      <c r="B411">
        <v>1</v>
      </c>
    </row>
    <row r="412" spans="1:2" x14ac:dyDescent="0.25">
      <c r="A412" t="s">
        <v>932</v>
      </c>
      <c r="B412">
        <v>1</v>
      </c>
    </row>
    <row r="413" spans="1:2" x14ac:dyDescent="0.25">
      <c r="A413" t="s">
        <v>933</v>
      </c>
      <c r="B413">
        <v>1</v>
      </c>
    </row>
    <row r="414" spans="1:2" x14ac:dyDescent="0.25">
      <c r="A414" t="s">
        <v>934</v>
      </c>
      <c r="B414">
        <v>1</v>
      </c>
    </row>
    <row r="415" spans="1:2" x14ac:dyDescent="0.25">
      <c r="A415" t="s">
        <v>935</v>
      </c>
      <c r="B415">
        <v>1</v>
      </c>
    </row>
    <row r="416" spans="1:2" x14ac:dyDescent="0.25">
      <c r="A416" t="s">
        <v>936</v>
      </c>
      <c r="B416">
        <v>1</v>
      </c>
    </row>
    <row r="417" spans="1:5" x14ac:dyDescent="0.25">
      <c r="A417" t="s">
        <v>937</v>
      </c>
      <c r="B417">
        <v>1</v>
      </c>
      <c r="C417" s="185">
        <v>45491</v>
      </c>
      <c r="E417" s="185">
        <v>45499</v>
      </c>
    </row>
    <row r="418" spans="1:5" x14ac:dyDescent="0.25">
      <c r="A418" t="s">
        <v>938</v>
      </c>
      <c r="B418">
        <v>1</v>
      </c>
      <c r="C418" s="185">
        <v>45491</v>
      </c>
      <c r="E418" s="185">
        <v>45499</v>
      </c>
    </row>
    <row r="419" spans="1:5" x14ac:dyDescent="0.25">
      <c r="A419" t="s">
        <v>939</v>
      </c>
      <c r="B419">
        <v>1</v>
      </c>
    </row>
    <row r="420" spans="1:5" x14ac:dyDescent="0.25">
      <c r="A420" t="s">
        <v>940</v>
      </c>
      <c r="B420">
        <v>6</v>
      </c>
    </row>
    <row r="421" spans="1:5" x14ac:dyDescent="0.25">
      <c r="A421" t="s">
        <v>941</v>
      </c>
      <c r="B421">
        <v>6</v>
      </c>
    </row>
    <row r="422" spans="1:5" x14ac:dyDescent="0.25">
      <c r="A422" t="s">
        <v>942</v>
      </c>
      <c r="B422">
        <v>6</v>
      </c>
    </row>
    <row r="423" spans="1:5" x14ac:dyDescent="0.25">
      <c r="A423" t="s">
        <v>943</v>
      </c>
      <c r="B423">
        <v>6</v>
      </c>
      <c r="C423" s="185">
        <v>45471</v>
      </c>
    </row>
    <row r="424" spans="1:5" x14ac:dyDescent="0.25">
      <c r="A424" t="s">
        <v>944</v>
      </c>
      <c r="B424">
        <v>6</v>
      </c>
    </row>
    <row r="425" spans="1:5" x14ac:dyDescent="0.25">
      <c r="A425" t="s">
        <v>945</v>
      </c>
      <c r="B425">
        <v>6</v>
      </c>
    </row>
    <row r="426" spans="1:5" x14ac:dyDescent="0.25">
      <c r="A426" t="s">
        <v>946</v>
      </c>
      <c r="B426">
        <v>6</v>
      </c>
    </row>
    <row r="427" spans="1:5" x14ac:dyDescent="0.25">
      <c r="A427" t="s">
        <v>947</v>
      </c>
      <c r="B427">
        <v>6</v>
      </c>
    </row>
    <row r="428" spans="1:5" x14ac:dyDescent="0.25">
      <c r="A428" t="s">
        <v>948</v>
      </c>
      <c r="B428">
        <v>6</v>
      </c>
    </row>
    <row r="429" spans="1:5" x14ac:dyDescent="0.25">
      <c r="A429" t="s">
        <v>949</v>
      </c>
      <c r="B429">
        <v>6</v>
      </c>
    </row>
    <row r="430" spans="1:5" x14ac:dyDescent="0.25">
      <c r="A430" t="s">
        <v>950</v>
      </c>
      <c r="B430">
        <v>6</v>
      </c>
    </row>
    <row r="431" spans="1:5" x14ac:dyDescent="0.25">
      <c r="A431" t="s">
        <v>951</v>
      </c>
      <c r="B431">
        <v>6</v>
      </c>
    </row>
    <row r="432" spans="1:5" x14ac:dyDescent="0.25">
      <c r="A432" t="s">
        <v>952</v>
      </c>
      <c r="B432">
        <v>6</v>
      </c>
    </row>
    <row r="433" spans="1:2" x14ac:dyDescent="0.25">
      <c r="A433" t="s">
        <v>953</v>
      </c>
      <c r="B433">
        <v>6</v>
      </c>
    </row>
    <row r="434" spans="1:2" x14ac:dyDescent="0.25">
      <c r="A434" t="s">
        <v>954</v>
      </c>
      <c r="B434">
        <v>6</v>
      </c>
    </row>
    <row r="435" spans="1:2" x14ac:dyDescent="0.25">
      <c r="A435" t="s">
        <v>955</v>
      </c>
      <c r="B435">
        <v>6</v>
      </c>
    </row>
    <row r="436" spans="1:2" x14ac:dyDescent="0.25">
      <c r="A436" t="s">
        <v>956</v>
      </c>
      <c r="B436">
        <v>6</v>
      </c>
    </row>
    <row r="437" spans="1:2" x14ac:dyDescent="0.25">
      <c r="A437" t="s">
        <v>957</v>
      </c>
      <c r="B437">
        <v>6</v>
      </c>
    </row>
    <row r="438" spans="1:2" x14ac:dyDescent="0.25">
      <c r="A438" t="s">
        <v>958</v>
      </c>
      <c r="B438">
        <v>6</v>
      </c>
    </row>
    <row r="439" spans="1:2" x14ac:dyDescent="0.25">
      <c r="A439" t="s">
        <v>959</v>
      </c>
      <c r="B439">
        <v>6</v>
      </c>
    </row>
    <row r="440" spans="1:2" x14ac:dyDescent="0.25">
      <c r="A440" t="s">
        <v>960</v>
      </c>
      <c r="B440">
        <v>0</v>
      </c>
    </row>
    <row r="441" spans="1:2" x14ac:dyDescent="0.25">
      <c r="A441" t="s">
        <v>961</v>
      </c>
      <c r="B441">
        <v>0</v>
      </c>
    </row>
    <row r="442" spans="1:2" x14ac:dyDescent="0.25">
      <c r="A442" t="s">
        <v>962</v>
      </c>
      <c r="B442">
        <v>0</v>
      </c>
    </row>
    <row r="443" spans="1:2" x14ac:dyDescent="0.25">
      <c r="A443" t="s">
        <v>963</v>
      </c>
      <c r="B443">
        <v>6</v>
      </c>
    </row>
    <row r="444" spans="1:2" x14ac:dyDescent="0.25">
      <c r="A444" t="s">
        <v>964</v>
      </c>
      <c r="B444">
        <v>6</v>
      </c>
    </row>
    <row r="445" spans="1:2" x14ac:dyDescent="0.25">
      <c r="A445" t="s">
        <v>965</v>
      </c>
      <c r="B445">
        <v>6</v>
      </c>
    </row>
    <row r="446" spans="1:2" x14ac:dyDescent="0.25">
      <c r="A446" t="s">
        <v>966</v>
      </c>
      <c r="B446">
        <v>6</v>
      </c>
    </row>
    <row r="447" spans="1:2" x14ac:dyDescent="0.25">
      <c r="A447" t="s">
        <v>967</v>
      </c>
      <c r="B447">
        <v>6</v>
      </c>
    </row>
    <row r="448" spans="1:2" x14ac:dyDescent="0.25">
      <c r="A448" t="s">
        <v>968</v>
      </c>
      <c r="B448">
        <v>6</v>
      </c>
    </row>
    <row r="449" spans="1:2" x14ac:dyDescent="0.25">
      <c r="A449" t="s">
        <v>969</v>
      </c>
      <c r="B449">
        <v>6</v>
      </c>
    </row>
    <row r="450" spans="1:2" x14ac:dyDescent="0.25">
      <c r="A450" t="s">
        <v>970</v>
      </c>
      <c r="B450">
        <v>6</v>
      </c>
    </row>
    <row r="451" spans="1:2" x14ac:dyDescent="0.25">
      <c r="A451" t="s">
        <v>971</v>
      </c>
      <c r="B451">
        <v>6</v>
      </c>
    </row>
    <row r="452" spans="1:2" x14ac:dyDescent="0.25">
      <c r="A452" t="s">
        <v>972</v>
      </c>
      <c r="B452">
        <v>6</v>
      </c>
    </row>
    <row r="453" spans="1:2" x14ac:dyDescent="0.25">
      <c r="A453" t="s">
        <v>973</v>
      </c>
      <c r="B453">
        <v>6</v>
      </c>
    </row>
    <row r="454" spans="1:2" x14ac:dyDescent="0.25">
      <c r="A454" t="s">
        <v>974</v>
      </c>
      <c r="B454">
        <v>6</v>
      </c>
    </row>
    <row r="455" spans="1:2" x14ac:dyDescent="0.25">
      <c r="A455" t="s">
        <v>975</v>
      </c>
      <c r="B455">
        <v>6</v>
      </c>
    </row>
    <row r="456" spans="1:2" x14ac:dyDescent="0.25">
      <c r="A456" t="s">
        <v>976</v>
      </c>
      <c r="B456">
        <v>6</v>
      </c>
    </row>
    <row r="457" spans="1:2" x14ac:dyDescent="0.25">
      <c r="A457" t="s">
        <v>977</v>
      </c>
      <c r="B457">
        <v>6</v>
      </c>
    </row>
    <row r="458" spans="1:2" x14ac:dyDescent="0.25">
      <c r="A458" t="s">
        <v>978</v>
      </c>
      <c r="B458">
        <v>6</v>
      </c>
    </row>
    <row r="459" spans="1:2" x14ac:dyDescent="0.25">
      <c r="A459" t="s">
        <v>979</v>
      </c>
      <c r="B459">
        <v>6</v>
      </c>
    </row>
    <row r="460" spans="1:2" x14ac:dyDescent="0.25">
      <c r="A460" t="s">
        <v>980</v>
      </c>
      <c r="B460">
        <v>6</v>
      </c>
    </row>
    <row r="461" spans="1:2" x14ac:dyDescent="0.25">
      <c r="A461" t="s">
        <v>981</v>
      </c>
      <c r="B461">
        <v>6</v>
      </c>
    </row>
    <row r="462" spans="1:2" x14ac:dyDescent="0.25">
      <c r="A462" t="s">
        <v>982</v>
      </c>
      <c r="B462">
        <v>6</v>
      </c>
    </row>
    <row r="463" spans="1:2" x14ac:dyDescent="0.25">
      <c r="A463" t="s">
        <v>983</v>
      </c>
      <c r="B463">
        <v>6</v>
      </c>
    </row>
    <row r="464" spans="1:2" x14ac:dyDescent="0.25">
      <c r="A464" t="s">
        <v>984</v>
      </c>
      <c r="B464">
        <v>6</v>
      </c>
    </row>
    <row r="465" spans="1:2" x14ac:dyDescent="0.25">
      <c r="A465" t="s">
        <v>985</v>
      </c>
      <c r="B465">
        <v>6</v>
      </c>
    </row>
    <row r="466" spans="1:2" x14ac:dyDescent="0.25">
      <c r="A466" t="s">
        <v>986</v>
      </c>
      <c r="B466">
        <v>6</v>
      </c>
    </row>
    <row r="467" spans="1:2" x14ac:dyDescent="0.25">
      <c r="A467" t="s">
        <v>987</v>
      </c>
      <c r="B467">
        <v>6</v>
      </c>
    </row>
    <row r="468" spans="1:2" x14ac:dyDescent="0.25">
      <c r="A468" t="s">
        <v>988</v>
      </c>
      <c r="B468">
        <v>6</v>
      </c>
    </row>
    <row r="469" spans="1:2" x14ac:dyDescent="0.25">
      <c r="A469" t="s">
        <v>989</v>
      </c>
      <c r="B469">
        <v>6</v>
      </c>
    </row>
    <row r="470" spans="1:2" x14ac:dyDescent="0.25">
      <c r="A470" t="s">
        <v>990</v>
      </c>
      <c r="B470">
        <v>6</v>
      </c>
    </row>
    <row r="471" spans="1:2" x14ac:dyDescent="0.25">
      <c r="A471" t="s">
        <v>991</v>
      </c>
      <c r="B471">
        <v>6</v>
      </c>
    </row>
    <row r="472" spans="1:2" x14ac:dyDescent="0.25">
      <c r="A472" t="s">
        <v>992</v>
      </c>
      <c r="B472">
        <v>6</v>
      </c>
    </row>
    <row r="473" spans="1:2" x14ac:dyDescent="0.25">
      <c r="A473" t="s">
        <v>993</v>
      </c>
      <c r="B473">
        <v>6</v>
      </c>
    </row>
    <row r="474" spans="1:2" x14ac:dyDescent="0.25">
      <c r="A474" t="s">
        <v>994</v>
      </c>
      <c r="B474">
        <v>6</v>
      </c>
    </row>
    <row r="475" spans="1:2" x14ac:dyDescent="0.25">
      <c r="A475" t="s">
        <v>995</v>
      </c>
      <c r="B475">
        <v>6</v>
      </c>
    </row>
    <row r="476" spans="1:2" x14ac:dyDescent="0.25">
      <c r="A476" t="s">
        <v>996</v>
      </c>
      <c r="B476">
        <v>6</v>
      </c>
    </row>
    <row r="477" spans="1:2" x14ac:dyDescent="0.25">
      <c r="A477" t="s">
        <v>1854</v>
      </c>
      <c r="B477">
        <v>6</v>
      </c>
    </row>
    <row r="478" spans="1:2" x14ac:dyDescent="0.25">
      <c r="A478" t="s">
        <v>997</v>
      </c>
      <c r="B478">
        <v>6</v>
      </c>
    </row>
    <row r="479" spans="1:2" x14ac:dyDescent="0.25">
      <c r="A479" t="s">
        <v>998</v>
      </c>
      <c r="B479">
        <v>6</v>
      </c>
    </row>
    <row r="480" spans="1:2" x14ac:dyDescent="0.25">
      <c r="A480" t="s">
        <v>999</v>
      </c>
      <c r="B480">
        <v>6</v>
      </c>
    </row>
    <row r="481" spans="1:2" x14ac:dyDescent="0.25">
      <c r="A481" t="s">
        <v>1000</v>
      </c>
      <c r="B481">
        <v>6</v>
      </c>
    </row>
    <row r="482" spans="1:2" x14ac:dyDescent="0.25">
      <c r="A482" t="s">
        <v>1001</v>
      </c>
      <c r="B482">
        <v>6</v>
      </c>
    </row>
    <row r="483" spans="1:2" x14ac:dyDescent="0.25">
      <c r="A483" t="s">
        <v>1002</v>
      </c>
      <c r="B483">
        <v>6</v>
      </c>
    </row>
    <row r="484" spans="1:2" x14ac:dyDescent="0.25">
      <c r="A484" t="s">
        <v>1003</v>
      </c>
      <c r="B484">
        <v>6</v>
      </c>
    </row>
    <row r="485" spans="1:2" x14ac:dyDescent="0.25">
      <c r="A485" t="s">
        <v>1004</v>
      </c>
      <c r="B485">
        <v>6</v>
      </c>
    </row>
    <row r="486" spans="1:2" x14ac:dyDescent="0.25">
      <c r="A486" t="s">
        <v>1005</v>
      </c>
      <c r="B486">
        <v>6</v>
      </c>
    </row>
    <row r="487" spans="1:2" x14ac:dyDescent="0.25">
      <c r="A487" t="s">
        <v>1006</v>
      </c>
      <c r="B487">
        <v>6</v>
      </c>
    </row>
    <row r="488" spans="1:2" x14ac:dyDescent="0.25">
      <c r="A488" t="s">
        <v>1007</v>
      </c>
      <c r="B488">
        <v>6</v>
      </c>
    </row>
    <row r="489" spans="1:2" x14ac:dyDescent="0.25">
      <c r="A489" t="s">
        <v>1008</v>
      </c>
      <c r="B489">
        <v>6</v>
      </c>
    </row>
    <row r="490" spans="1:2" x14ac:dyDescent="0.25">
      <c r="A490" t="s">
        <v>1009</v>
      </c>
      <c r="B490">
        <v>1</v>
      </c>
    </row>
    <row r="491" spans="1:2" x14ac:dyDescent="0.25">
      <c r="A491" t="s">
        <v>1010</v>
      </c>
      <c r="B491">
        <v>1</v>
      </c>
    </row>
    <row r="492" spans="1:2" x14ac:dyDescent="0.25">
      <c r="A492" t="s">
        <v>1011</v>
      </c>
      <c r="B492">
        <v>1</v>
      </c>
    </row>
    <row r="493" spans="1:2" x14ac:dyDescent="0.25">
      <c r="A493" t="s">
        <v>1012</v>
      </c>
      <c r="B493">
        <v>1</v>
      </c>
    </row>
    <row r="494" spans="1:2" x14ac:dyDescent="0.25">
      <c r="A494" t="s">
        <v>1013</v>
      </c>
      <c r="B494">
        <v>1</v>
      </c>
    </row>
    <row r="495" spans="1:2" x14ac:dyDescent="0.25">
      <c r="A495" t="s">
        <v>1014</v>
      </c>
      <c r="B495">
        <v>1</v>
      </c>
    </row>
    <row r="496" spans="1:2" x14ac:dyDescent="0.25">
      <c r="A496" t="s">
        <v>1015</v>
      </c>
      <c r="B496">
        <v>1</v>
      </c>
    </row>
    <row r="497" spans="1:2" x14ac:dyDescent="0.25">
      <c r="A497" t="s">
        <v>1016</v>
      </c>
      <c r="B497">
        <v>1</v>
      </c>
    </row>
    <row r="498" spans="1:2" x14ac:dyDescent="0.25">
      <c r="A498" t="s">
        <v>1017</v>
      </c>
      <c r="B498">
        <v>1</v>
      </c>
    </row>
    <row r="499" spans="1:2" x14ac:dyDescent="0.25">
      <c r="A499" t="s">
        <v>1018</v>
      </c>
      <c r="B499">
        <v>1</v>
      </c>
    </row>
    <row r="500" spans="1:2" x14ac:dyDescent="0.25">
      <c r="A500" t="s">
        <v>1019</v>
      </c>
      <c r="B500">
        <v>1</v>
      </c>
    </row>
    <row r="501" spans="1:2" x14ac:dyDescent="0.25">
      <c r="A501" t="s">
        <v>1020</v>
      </c>
      <c r="B501">
        <v>2</v>
      </c>
    </row>
    <row r="502" spans="1:2" x14ac:dyDescent="0.25">
      <c r="A502" t="s">
        <v>1021</v>
      </c>
      <c r="B502">
        <v>2</v>
      </c>
    </row>
    <row r="503" spans="1:2" x14ac:dyDescent="0.25">
      <c r="A503" t="s">
        <v>1022</v>
      </c>
      <c r="B503">
        <v>1</v>
      </c>
    </row>
    <row r="504" spans="1:2" x14ac:dyDescent="0.25">
      <c r="A504" t="s">
        <v>1023</v>
      </c>
      <c r="B504">
        <v>2</v>
      </c>
    </row>
    <row r="505" spans="1:2" x14ac:dyDescent="0.25">
      <c r="A505" t="s">
        <v>1024</v>
      </c>
      <c r="B505">
        <v>2</v>
      </c>
    </row>
    <row r="506" spans="1:2" x14ac:dyDescent="0.25">
      <c r="A506" t="s">
        <v>1025</v>
      </c>
      <c r="B506">
        <v>3</v>
      </c>
    </row>
    <row r="507" spans="1:2" x14ac:dyDescent="0.25">
      <c r="A507" t="s">
        <v>1026</v>
      </c>
      <c r="B507">
        <v>3</v>
      </c>
    </row>
    <row r="508" spans="1:2" x14ac:dyDescent="0.25">
      <c r="A508" t="s">
        <v>1027</v>
      </c>
      <c r="B508">
        <v>3</v>
      </c>
    </row>
    <row r="509" spans="1:2" x14ac:dyDescent="0.25">
      <c r="A509" t="s">
        <v>1028</v>
      </c>
      <c r="B509">
        <v>1</v>
      </c>
    </row>
    <row r="510" spans="1:2" x14ac:dyDescent="0.25">
      <c r="A510" t="s">
        <v>1029</v>
      </c>
      <c r="B510">
        <v>3</v>
      </c>
    </row>
    <row r="511" spans="1:2" x14ac:dyDescent="0.25">
      <c r="A511" t="s">
        <v>1030</v>
      </c>
      <c r="B511">
        <v>3</v>
      </c>
    </row>
    <row r="512" spans="1:2" x14ac:dyDescent="0.25">
      <c r="A512" t="s">
        <v>1031</v>
      </c>
      <c r="B512">
        <v>1</v>
      </c>
    </row>
    <row r="513" spans="1:5" x14ac:dyDescent="0.25">
      <c r="A513" t="s">
        <v>1032</v>
      </c>
      <c r="B513">
        <v>3</v>
      </c>
    </row>
    <row r="514" spans="1:5" x14ac:dyDescent="0.25">
      <c r="A514" t="s">
        <v>1033</v>
      </c>
      <c r="B514">
        <v>3</v>
      </c>
    </row>
    <row r="515" spans="1:5" x14ac:dyDescent="0.25">
      <c r="A515" t="s">
        <v>1034</v>
      </c>
      <c r="B515">
        <v>3</v>
      </c>
    </row>
    <row r="516" spans="1:5" x14ac:dyDescent="0.25">
      <c r="A516" t="s">
        <v>1035</v>
      </c>
      <c r="B516">
        <v>2</v>
      </c>
      <c r="C516" s="185">
        <v>45490</v>
      </c>
      <c r="D516" s="185">
        <v>45504</v>
      </c>
      <c r="E516" s="185">
        <v>45504</v>
      </c>
    </row>
    <row r="517" spans="1:5" x14ac:dyDescent="0.25">
      <c r="A517" t="s">
        <v>1036</v>
      </c>
      <c r="B517">
        <v>2</v>
      </c>
      <c r="C517" s="185">
        <v>45490</v>
      </c>
      <c r="D517" s="185">
        <v>45504</v>
      </c>
      <c r="E517" s="185">
        <v>45504</v>
      </c>
    </row>
    <row r="518" spans="1:5" x14ac:dyDescent="0.25">
      <c r="A518" t="s">
        <v>1037</v>
      </c>
      <c r="B518">
        <v>2</v>
      </c>
      <c r="C518" s="185">
        <v>45490</v>
      </c>
      <c r="D518" s="185">
        <v>45504</v>
      </c>
      <c r="E518" s="185">
        <v>45504</v>
      </c>
    </row>
    <row r="519" spans="1:5" x14ac:dyDescent="0.25">
      <c r="A519" t="s">
        <v>1038</v>
      </c>
      <c r="B519">
        <v>2</v>
      </c>
      <c r="C519" s="185">
        <v>45490</v>
      </c>
      <c r="D519" s="185">
        <v>45504</v>
      </c>
      <c r="E519" s="185">
        <v>45504</v>
      </c>
    </row>
    <row r="520" spans="1:5" x14ac:dyDescent="0.25">
      <c r="A520" t="s">
        <v>1039</v>
      </c>
      <c r="B520">
        <v>2</v>
      </c>
      <c r="C520" s="185">
        <v>45490</v>
      </c>
      <c r="D520" s="185">
        <v>45504</v>
      </c>
      <c r="E520" s="185">
        <v>45504</v>
      </c>
    </row>
    <row r="521" spans="1:5" x14ac:dyDescent="0.25">
      <c r="A521" t="s">
        <v>1040</v>
      </c>
      <c r="B521">
        <v>2</v>
      </c>
      <c r="C521" s="185">
        <v>45490</v>
      </c>
      <c r="D521" s="185">
        <v>45504</v>
      </c>
      <c r="E521" s="185">
        <v>45504</v>
      </c>
    </row>
    <row r="522" spans="1:5" x14ac:dyDescent="0.25">
      <c r="A522" t="s">
        <v>1041</v>
      </c>
      <c r="B522">
        <v>2</v>
      </c>
      <c r="C522" s="185">
        <v>45490</v>
      </c>
      <c r="D522" s="185">
        <v>45504</v>
      </c>
      <c r="E522" s="185">
        <v>45504</v>
      </c>
    </row>
    <row r="523" spans="1:5" x14ac:dyDescent="0.25">
      <c r="A523" t="s">
        <v>1042</v>
      </c>
      <c r="B523">
        <v>2</v>
      </c>
      <c r="C523" s="185">
        <v>45490</v>
      </c>
      <c r="D523" s="185">
        <v>45504</v>
      </c>
      <c r="E523" s="185">
        <v>45504</v>
      </c>
    </row>
    <row r="524" spans="1:5" x14ac:dyDescent="0.25">
      <c r="A524" t="s">
        <v>1043</v>
      </c>
      <c r="B524">
        <v>2</v>
      </c>
      <c r="C524" s="185">
        <v>45490</v>
      </c>
      <c r="D524" s="185">
        <v>45504</v>
      </c>
      <c r="E524" s="185">
        <v>45504</v>
      </c>
    </row>
    <row r="525" spans="1:5" x14ac:dyDescent="0.25">
      <c r="A525" t="s">
        <v>1044</v>
      </c>
      <c r="B525">
        <v>2</v>
      </c>
      <c r="C525" s="185">
        <v>45490</v>
      </c>
      <c r="D525" s="185">
        <v>45504</v>
      </c>
      <c r="E525" s="185">
        <v>45504</v>
      </c>
    </row>
    <row r="526" spans="1:5" x14ac:dyDescent="0.25">
      <c r="A526" t="s">
        <v>1045</v>
      </c>
      <c r="B526">
        <v>2</v>
      </c>
      <c r="C526" s="185">
        <v>45490</v>
      </c>
      <c r="D526" s="185">
        <v>45504</v>
      </c>
      <c r="E526" s="185">
        <v>45504</v>
      </c>
    </row>
    <row r="527" spans="1:5" x14ac:dyDescent="0.25">
      <c r="A527" t="s">
        <v>1046</v>
      </c>
      <c r="B527">
        <v>2</v>
      </c>
      <c r="C527" s="185">
        <v>45490</v>
      </c>
      <c r="D527" s="185">
        <v>45504</v>
      </c>
      <c r="E527" s="185">
        <v>45504</v>
      </c>
    </row>
    <row r="528" spans="1:5" x14ac:dyDescent="0.25">
      <c r="A528" t="s">
        <v>1047</v>
      </c>
      <c r="B528">
        <v>2</v>
      </c>
      <c r="C528" s="185">
        <v>45490</v>
      </c>
      <c r="D528" s="185">
        <v>45504</v>
      </c>
      <c r="E528" s="185">
        <v>45504</v>
      </c>
    </row>
    <row r="529" spans="1:5" x14ac:dyDescent="0.25">
      <c r="A529" t="s">
        <v>1048</v>
      </c>
      <c r="B529">
        <v>2</v>
      </c>
      <c r="C529" s="185">
        <v>45490</v>
      </c>
      <c r="D529" s="185">
        <v>45504</v>
      </c>
      <c r="E529" s="185">
        <v>45504</v>
      </c>
    </row>
    <row r="530" spans="1:5" x14ac:dyDescent="0.25">
      <c r="A530" t="s">
        <v>1049</v>
      </c>
      <c r="B530">
        <v>2</v>
      </c>
      <c r="C530" s="185">
        <v>45490</v>
      </c>
      <c r="D530" s="185">
        <v>45504</v>
      </c>
      <c r="E530" s="185">
        <v>45504</v>
      </c>
    </row>
    <row r="531" spans="1:5" x14ac:dyDescent="0.25">
      <c r="A531" t="s">
        <v>1050</v>
      </c>
      <c r="B531">
        <v>2</v>
      </c>
      <c r="C531" s="185">
        <v>45490</v>
      </c>
      <c r="D531" s="185">
        <v>45504</v>
      </c>
      <c r="E531" s="185">
        <v>45504</v>
      </c>
    </row>
    <row r="532" spans="1:5" x14ac:dyDescent="0.25">
      <c r="A532" t="s">
        <v>1051</v>
      </c>
      <c r="B532">
        <v>2</v>
      </c>
      <c r="C532" s="185">
        <v>45490</v>
      </c>
      <c r="D532" s="185">
        <v>45504</v>
      </c>
      <c r="E532" s="185">
        <v>45504</v>
      </c>
    </row>
    <row r="533" spans="1:5" x14ac:dyDescent="0.25">
      <c r="A533" t="s">
        <v>1052</v>
      </c>
      <c r="B533">
        <v>2</v>
      </c>
      <c r="C533" s="185">
        <v>45490</v>
      </c>
      <c r="D533" s="185">
        <v>45504</v>
      </c>
      <c r="E533" s="185">
        <v>45504</v>
      </c>
    </row>
    <row r="534" spans="1:5" x14ac:dyDescent="0.25">
      <c r="A534" t="s">
        <v>1053</v>
      </c>
      <c r="B534">
        <v>2</v>
      </c>
      <c r="C534" s="185">
        <v>45490</v>
      </c>
      <c r="D534" s="185">
        <v>45504</v>
      </c>
      <c r="E534" s="185">
        <v>45504</v>
      </c>
    </row>
    <row r="535" spans="1:5" x14ac:dyDescent="0.25">
      <c r="A535" t="s">
        <v>1054</v>
      </c>
      <c r="B535">
        <v>6</v>
      </c>
    </row>
    <row r="536" spans="1:5" x14ac:dyDescent="0.25">
      <c r="A536" t="s">
        <v>1055</v>
      </c>
      <c r="B536">
        <v>2</v>
      </c>
      <c r="C536" s="185">
        <v>45490</v>
      </c>
      <c r="D536" s="185">
        <v>45504</v>
      </c>
      <c r="E536" s="185">
        <v>45504</v>
      </c>
    </row>
    <row r="537" spans="1:5" x14ac:dyDescent="0.25">
      <c r="A537" t="s">
        <v>1056</v>
      </c>
      <c r="B537">
        <v>2</v>
      </c>
      <c r="C537" s="185">
        <v>45490</v>
      </c>
      <c r="D537" s="185">
        <v>45504</v>
      </c>
      <c r="E537" s="185">
        <v>45504</v>
      </c>
    </row>
    <row r="538" spans="1:5" x14ac:dyDescent="0.25">
      <c r="A538" t="s">
        <v>1057</v>
      </c>
      <c r="B538">
        <v>2</v>
      </c>
      <c r="C538" s="185">
        <v>45490</v>
      </c>
      <c r="D538" s="185">
        <v>45504</v>
      </c>
      <c r="E538" s="185">
        <v>45504</v>
      </c>
    </row>
    <row r="539" spans="1:5" x14ac:dyDescent="0.25">
      <c r="A539" t="s">
        <v>1058</v>
      </c>
      <c r="B539">
        <v>2</v>
      </c>
      <c r="C539" s="185">
        <v>45490</v>
      </c>
      <c r="D539" s="185">
        <v>45504</v>
      </c>
      <c r="E539" s="185">
        <v>45504</v>
      </c>
    </row>
    <row r="540" spans="1:5" x14ac:dyDescent="0.25">
      <c r="A540" t="s">
        <v>1059</v>
      </c>
      <c r="B540">
        <v>2</v>
      </c>
      <c r="C540" s="185">
        <v>45490</v>
      </c>
      <c r="D540" s="185">
        <v>45504</v>
      </c>
      <c r="E540" s="185">
        <v>45504</v>
      </c>
    </row>
    <row r="541" spans="1:5" x14ac:dyDescent="0.25">
      <c r="A541" t="s">
        <v>1060</v>
      </c>
      <c r="B541">
        <v>2</v>
      </c>
      <c r="C541" s="185">
        <v>45490</v>
      </c>
      <c r="D541" s="185">
        <v>45504</v>
      </c>
      <c r="E541" s="185">
        <v>45504</v>
      </c>
    </row>
    <row r="542" spans="1:5" x14ac:dyDescent="0.25">
      <c r="A542" t="s">
        <v>1061</v>
      </c>
      <c r="B542">
        <v>2</v>
      </c>
      <c r="C542" s="185">
        <v>45490</v>
      </c>
      <c r="D542" s="185">
        <v>45504</v>
      </c>
      <c r="E542" s="185">
        <v>45504</v>
      </c>
    </row>
    <row r="543" spans="1:5" x14ac:dyDescent="0.25">
      <c r="A543" t="s">
        <v>1062</v>
      </c>
      <c r="B543">
        <v>2</v>
      </c>
      <c r="C543" s="185">
        <v>45490</v>
      </c>
      <c r="D543" s="185">
        <v>45504</v>
      </c>
      <c r="E543" s="185">
        <v>45504</v>
      </c>
    </row>
    <row r="544" spans="1:5" x14ac:dyDescent="0.25">
      <c r="A544" t="s">
        <v>1063</v>
      </c>
      <c r="B544">
        <v>1</v>
      </c>
    </row>
    <row r="545" spans="1:5" x14ac:dyDescent="0.25">
      <c r="A545" t="s">
        <v>1064</v>
      </c>
      <c r="B545">
        <v>2</v>
      </c>
      <c r="C545" s="185">
        <v>45490</v>
      </c>
      <c r="D545" s="185">
        <v>45504</v>
      </c>
      <c r="E545" s="185">
        <v>45504</v>
      </c>
    </row>
    <row r="546" spans="1:5" x14ac:dyDescent="0.25">
      <c r="A546" t="s">
        <v>1065</v>
      </c>
      <c r="B546">
        <v>2</v>
      </c>
      <c r="C546" s="185">
        <v>45490</v>
      </c>
      <c r="D546" s="185">
        <v>45504</v>
      </c>
      <c r="E546" s="185">
        <v>45504</v>
      </c>
    </row>
    <row r="547" spans="1:5" x14ac:dyDescent="0.25">
      <c r="A547" t="s">
        <v>1066</v>
      </c>
      <c r="B547">
        <v>2</v>
      </c>
      <c r="C547" s="185">
        <v>45490</v>
      </c>
      <c r="D547" s="185">
        <v>45504</v>
      </c>
      <c r="E547" s="185">
        <v>45504</v>
      </c>
    </row>
    <row r="548" spans="1:5" x14ac:dyDescent="0.25">
      <c r="A548" t="s">
        <v>1067</v>
      </c>
      <c r="B548">
        <v>6</v>
      </c>
    </row>
    <row r="549" spans="1:5" x14ac:dyDescent="0.25">
      <c r="A549" t="s">
        <v>1068</v>
      </c>
      <c r="B549">
        <v>1</v>
      </c>
    </row>
    <row r="550" spans="1:5" x14ac:dyDescent="0.25">
      <c r="A550" t="s">
        <v>1069</v>
      </c>
      <c r="B550">
        <v>1</v>
      </c>
    </row>
    <row r="551" spans="1:5" x14ac:dyDescent="0.25">
      <c r="A551" t="s">
        <v>1070</v>
      </c>
      <c r="B551">
        <v>1</v>
      </c>
    </row>
    <row r="552" spans="1:5" x14ac:dyDescent="0.25">
      <c r="A552" t="s">
        <v>1071</v>
      </c>
      <c r="B552">
        <v>1</v>
      </c>
    </row>
    <row r="553" spans="1:5" x14ac:dyDescent="0.25">
      <c r="A553" t="s">
        <v>1072</v>
      </c>
      <c r="B553">
        <v>3</v>
      </c>
    </row>
    <row r="554" spans="1:5" x14ac:dyDescent="0.25">
      <c r="A554" t="s">
        <v>1073</v>
      </c>
      <c r="B554">
        <v>4</v>
      </c>
      <c r="C554" s="185">
        <v>45506</v>
      </c>
    </row>
    <row r="555" spans="1:5" x14ac:dyDescent="0.25">
      <c r="A555" t="s">
        <v>1074</v>
      </c>
      <c r="B555">
        <v>3</v>
      </c>
    </row>
    <row r="556" spans="1:5" x14ac:dyDescent="0.25">
      <c r="A556" t="s">
        <v>1075</v>
      </c>
      <c r="B556">
        <v>3</v>
      </c>
    </row>
    <row r="557" spans="1:5" x14ac:dyDescent="0.25">
      <c r="A557" t="s">
        <v>1076</v>
      </c>
      <c r="B557">
        <v>3</v>
      </c>
    </row>
    <row r="558" spans="1:5" x14ac:dyDescent="0.25">
      <c r="A558" t="s">
        <v>1077</v>
      </c>
      <c r="B558">
        <v>1</v>
      </c>
    </row>
    <row r="559" spans="1:5" x14ac:dyDescent="0.25">
      <c r="A559" t="s">
        <v>1078</v>
      </c>
      <c r="B559">
        <v>3</v>
      </c>
    </row>
    <row r="560" spans="1:5" x14ac:dyDescent="0.25">
      <c r="A560" t="s">
        <v>1079</v>
      </c>
      <c r="B560">
        <v>3</v>
      </c>
    </row>
    <row r="561" spans="1:2" x14ac:dyDescent="0.25">
      <c r="A561" t="s">
        <v>1080</v>
      </c>
      <c r="B561">
        <v>3</v>
      </c>
    </row>
    <row r="562" spans="1:2" x14ac:dyDescent="0.25">
      <c r="A562" t="s">
        <v>1081</v>
      </c>
      <c r="B562">
        <v>1</v>
      </c>
    </row>
    <row r="563" spans="1:2" x14ac:dyDescent="0.25">
      <c r="A563" t="s">
        <v>1082</v>
      </c>
      <c r="B563">
        <v>1</v>
      </c>
    </row>
    <row r="564" spans="1:2" x14ac:dyDescent="0.25">
      <c r="A564" t="s">
        <v>1083</v>
      </c>
      <c r="B564">
        <v>1</v>
      </c>
    </row>
    <row r="565" spans="1:2" x14ac:dyDescent="0.25">
      <c r="A565" t="s">
        <v>1084</v>
      </c>
      <c r="B565">
        <v>4</v>
      </c>
    </row>
    <row r="566" spans="1:2" x14ac:dyDescent="0.25">
      <c r="A566" t="s">
        <v>1085</v>
      </c>
      <c r="B566">
        <v>4</v>
      </c>
    </row>
    <row r="567" spans="1:2" x14ac:dyDescent="0.25">
      <c r="A567" t="s">
        <v>1086</v>
      </c>
      <c r="B567">
        <v>4</v>
      </c>
    </row>
    <row r="568" spans="1:2" x14ac:dyDescent="0.25">
      <c r="A568" t="s">
        <v>1087</v>
      </c>
      <c r="B568">
        <v>4</v>
      </c>
    </row>
    <row r="569" spans="1:2" x14ac:dyDescent="0.25">
      <c r="A569" t="s">
        <v>1088</v>
      </c>
      <c r="B569">
        <v>4</v>
      </c>
    </row>
    <row r="570" spans="1:2" x14ac:dyDescent="0.25">
      <c r="A570" t="s">
        <v>1089</v>
      </c>
      <c r="B570">
        <v>4</v>
      </c>
    </row>
    <row r="571" spans="1:2" x14ac:dyDescent="0.25">
      <c r="A571" t="s">
        <v>1090</v>
      </c>
      <c r="B571">
        <v>4</v>
      </c>
    </row>
    <row r="572" spans="1:2" x14ac:dyDescent="0.25">
      <c r="A572" t="s">
        <v>1091</v>
      </c>
      <c r="B572">
        <v>4</v>
      </c>
    </row>
    <row r="573" spans="1:2" x14ac:dyDescent="0.25">
      <c r="A573" t="s">
        <v>1092</v>
      </c>
      <c r="B573">
        <v>4</v>
      </c>
    </row>
    <row r="574" spans="1:2" x14ac:dyDescent="0.25">
      <c r="A574" t="s">
        <v>1093</v>
      </c>
      <c r="B574">
        <v>4</v>
      </c>
    </row>
    <row r="575" spans="1:2" x14ac:dyDescent="0.25">
      <c r="A575" t="s">
        <v>1094</v>
      </c>
      <c r="B575">
        <v>4</v>
      </c>
    </row>
    <row r="576" spans="1:2" x14ac:dyDescent="0.25">
      <c r="A576" t="s">
        <v>1095</v>
      </c>
      <c r="B576">
        <v>7</v>
      </c>
    </row>
    <row r="577" spans="1:2" x14ac:dyDescent="0.25">
      <c r="A577" t="s">
        <v>1096</v>
      </c>
      <c r="B577">
        <v>1</v>
      </c>
    </row>
    <row r="578" spans="1:2" x14ac:dyDescent="0.25">
      <c r="A578" t="s">
        <v>1097</v>
      </c>
      <c r="B578">
        <v>4</v>
      </c>
    </row>
    <row r="579" spans="1:2" x14ac:dyDescent="0.25">
      <c r="A579" t="s">
        <v>1098</v>
      </c>
      <c r="B579">
        <v>4</v>
      </c>
    </row>
    <row r="580" spans="1:2" x14ac:dyDescent="0.25">
      <c r="A580" t="s">
        <v>1099</v>
      </c>
      <c r="B580">
        <v>1</v>
      </c>
    </row>
    <row r="581" spans="1:2" x14ac:dyDescent="0.25">
      <c r="A581" t="s">
        <v>1100</v>
      </c>
      <c r="B581">
        <v>1</v>
      </c>
    </row>
    <row r="582" spans="1:2" x14ac:dyDescent="0.25">
      <c r="A582" t="s">
        <v>1101</v>
      </c>
      <c r="B582">
        <v>4</v>
      </c>
    </row>
    <row r="583" spans="1:2" x14ac:dyDescent="0.25">
      <c r="A583" t="s">
        <v>1102</v>
      </c>
      <c r="B583">
        <v>1</v>
      </c>
    </row>
    <row r="584" spans="1:2" x14ac:dyDescent="0.25">
      <c r="A584" t="s">
        <v>1103</v>
      </c>
      <c r="B584">
        <v>1</v>
      </c>
    </row>
    <row r="585" spans="1:2" x14ac:dyDescent="0.25">
      <c r="A585" t="s">
        <v>1104</v>
      </c>
      <c r="B585">
        <v>1</v>
      </c>
    </row>
    <row r="586" spans="1:2" x14ac:dyDescent="0.25">
      <c r="A586" t="s">
        <v>1105</v>
      </c>
      <c r="B586">
        <v>1</v>
      </c>
    </row>
    <row r="587" spans="1:2" x14ac:dyDescent="0.25">
      <c r="A587" t="s">
        <v>1106</v>
      </c>
      <c r="B587">
        <v>1</v>
      </c>
    </row>
    <row r="588" spans="1:2" x14ac:dyDescent="0.25">
      <c r="A588" t="s">
        <v>1107</v>
      </c>
      <c r="B588">
        <v>1</v>
      </c>
    </row>
    <row r="589" spans="1:2" x14ac:dyDescent="0.25">
      <c r="A589" t="s">
        <v>1108</v>
      </c>
      <c r="B589">
        <v>4</v>
      </c>
    </row>
    <row r="590" spans="1:2" x14ac:dyDescent="0.25">
      <c r="A590" t="s">
        <v>1109</v>
      </c>
      <c r="B590">
        <v>4</v>
      </c>
    </row>
    <row r="591" spans="1:2" x14ac:dyDescent="0.25">
      <c r="A591" t="s">
        <v>1110</v>
      </c>
      <c r="B591">
        <v>4</v>
      </c>
    </row>
    <row r="592" spans="1:2" x14ac:dyDescent="0.25">
      <c r="A592" t="s">
        <v>1111</v>
      </c>
      <c r="B592">
        <v>4</v>
      </c>
    </row>
    <row r="593" spans="1:2" x14ac:dyDescent="0.25">
      <c r="A593" t="s">
        <v>1112</v>
      </c>
      <c r="B593">
        <v>4</v>
      </c>
    </row>
    <row r="594" spans="1:2" x14ac:dyDescent="0.25">
      <c r="A594" t="s">
        <v>1113</v>
      </c>
      <c r="B594">
        <v>1</v>
      </c>
    </row>
    <row r="595" spans="1:2" x14ac:dyDescent="0.25">
      <c r="A595" t="s">
        <v>1114</v>
      </c>
      <c r="B595">
        <v>1</v>
      </c>
    </row>
    <row r="596" spans="1:2" x14ac:dyDescent="0.25">
      <c r="A596" t="s">
        <v>1115</v>
      </c>
      <c r="B596">
        <v>1</v>
      </c>
    </row>
    <row r="597" spans="1:2" x14ac:dyDescent="0.25">
      <c r="A597" t="s">
        <v>1116</v>
      </c>
      <c r="B597">
        <v>4</v>
      </c>
    </row>
    <row r="598" spans="1:2" x14ac:dyDescent="0.25">
      <c r="A598" t="s">
        <v>1117</v>
      </c>
      <c r="B598">
        <v>4</v>
      </c>
    </row>
    <row r="599" spans="1:2" x14ac:dyDescent="0.25">
      <c r="A599" t="s">
        <v>1118</v>
      </c>
      <c r="B599">
        <v>4</v>
      </c>
    </row>
    <row r="600" spans="1:2" x14ac:dyDescent="0.25">
      <c r="A600" t="s">
        <v>1119</v>
      </c>
      <c r="B600">
        <v>4</v>
      </c>
    </row>
    <row r="601" spans="1:2" x14ac:dyDescent="0.25">
      <c r="A601" t="s">
        <v>1120</v>
      </c>
      <c r="B601">
        <v>1</v>
      </c>
    </row>
    <row r="602" spans="1:2" x14ac:dyDescent="0.25">
      <c r="A602" t="s">
        <v>1121</v>
      </c>
      <c r="B602">
        <v>1</v>
      </c>
    </row>
    <row r="603" spans="1:2" x14ac:dyDescent="0.25">
      <c r="A603" t="s">
        <v>1122</v>
      </c>
      <c r="B603">
        <v>1</v>
      </c>
    </row>
    <row r="604" spans="1:2" x14ac:dyDescent="0.25">
      <c r="A604" t="s">
        <v>1123</v>
      </c>
      <c r="B604">
        <v>1</v>
      </c>
    </row>
    <row r="605" spans="1:2" x14ac:dyDescent="0.25">
      <c r="A605" t="s">
        <v>1124</v>
      </c>
      <c r="B605">
        <v>1</v>
      </c>
    </row>
    <row r="606" spans="1:2" x14ac:dyDescent="0.25">
      <c r="A606" t="s">
        <v>1125</v>
      </c>
      <c r="B606">
        <v>4</v>
      </c>
    </row>
    <row r="607" spans="1:2" x14ac:dyDescent="0.25">
      <c r="A607" t="s">
        <v>1126</v>
      </c>
      <c r="B607">
        <v>1</v>
      </c>
    </row>
    <row r="608" spans="1:2" x14ac:dyDescent="0.25">
      <c r="A608" t="s">
        <v>1127</v>
      </c>
      <c r="B608">
        <v>1</v>
      </c>
    </row>
    <row r="609" spans="1:5" x14ac:dyDescent="0.25">
      <c r="A609" t="s">
        <v>1128</v>
      </c>
      <c r="B609">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27" zoomScale="85" zoomScaleNormal="85" workbookViewId="0">
      <selection activeCell="C29" sqref="C29"/>
    </sheetView>
  </sheetViews>
  <sheetFormatPr defaultRowHeight="13.8" x14ac:dyDescent="0.25"/>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1129</v>
      </c>
      <c r="C2" s="12"/>
      <c r="D2" s="12"/>
      <c r="E2" s="12"/>
      <c r="F2" s="12"/>
      <c r="G2" s="12"/>
      <c r="H2" s="12"/>
      <c r="I2" s="12"/>
      <c r="J2" s="12"/>
      <c r="K2" s="12"/>
      <c r="L2" s="12"/>
    </row>
    <row r="5" spans="2:12" x14ac:dyDescent="0.25">
      <c r="B5" s="62" t="s">
        <v>13</v>
      </c>
      <c r="C5" t="s" vm="3">
        <v>28</v>
      </c>
    </row>
    <row r="6" spans="2:12" x14ac:dyDescent="0.25">
      <c r="B6" s="62" t="s">
        <v>14</v>
      </c>
      <c r="C6" t="s" vm="4">
        <v>1130</v>
      </c>
    </row>
    <row r="7" spans="2:12" x14ac:dyDescent="0.25">
      <c r="B7" s="62" t="s">
        <v>15</v>
      </c>
      <c r="C7" t="s" vm="5">
        <v>40</v>
      </c>
    </row>
    <row r="9" spans="2:12" x14ac:dyDescent="0.25">
      <c r="B9" s="62" t="s">
        <v>1131</v>
      </c>
      <c r="C9" s="62" t="s">
        <v>1132</v>
      </c>
    </row>
    <row r="10" spans="2:12" x14ac:dyDescent="0.25">
      <c r="B10" s="62" t="s">
        <v>1133</v>
      </c>
      <c r="C10" t="s">
        <v>476</v>
      </c>
      <c r="D10" t="s">
        <v>477</v>
      </c>
      <c r="E10" t="s">
        <v>177</v>
      </c>
      <c r="F10" t="s">
        <v>479</v>
      </c>
      <c r="G10" t="s">
        <v>480</v>
      </c>
      <c r="H10" t="s">
        <v>482</v>
      </c>
      <c r="I10" t="s">
        <v>1128</v>
      </c>
    </row>
    <row r="11" spans="2:12" x14ac:dyDescent="0.25">
      <c r="B11" s="63" t="s">
        <v>86</v>
      </c>
      <c r="C11">
        <v>1</v>
      </c>
      <c r="D11">
        <v>14</v>
      </c>
      <c r="I11">
        <v>15</v>
      </c>
    </row>
    <row r="12" spans="2:12" x14ac:dyDescent="0.25">
      <c r="B12" s="63" t="s">
        <v>56</v>
      </c>
      <c r="C12">
        <v>3</v>
      </c>
      <c r="D12">
        <v>15</v>
      </c>
      <c r="E12">
        <v>1</v>
      </c>
      <c r="F12">
        <v>1</v>
      </c>
      <c r="I12">
        <v>20</v>
      </c>
    </row>
    <row r="13" spans="2:12" x14ac:dyDescent="0.25">
      <c r="B13" s="63" t="s">
        <v>55</v>
      </c>
      <c r="C13">
        <v>4</v>
      </c>
      <c r="D13">
        <v>12</v>
      </c>
      <c r="H13">
        <v>1</v>
      </c>
      <c r="I13">
        <v>17</v>
      </c>
    </row>
    <row r="14" spans="2:12" x14ac:dyDescent="0.25">
      <c r="B14" s="63" t="s">
        <v>120</v>
      </c>
      <c r="D14">
        <v>4</v>
      </c>
      <c r="E14">
        <v>6</v>
      </c>
      <c r="F14">
        <v>55</v>
      </c>
      <c r="I14">
        <v>65</v>
      </c>
    </row>
    <row r="15" spans="2:12" x14ac:dyDescent="0.25">
      <c r="B15" s="63" t="s">
        <v>92</v>
      </c>
      <c r="C15">
        <v>2</v>
      </c>
      <c r="D15">
        <v>24</v>
      </c>
      <c r="G15">
        <v>6</v>
      </c>
      <c r="I15">
        <v>32</v>
      </c>
    </row>
    <row r="16" spans="2:12" x14ac:dyDescent="0.25">
      <c r="B16" s="63" t="s">
        <v>37</v>
      </c>
      <c r="F16">
        <v>12</v>
      </c>
      <c r="I16">
        <v>12</v>
      </c>
    </row>
    <row r="17" spans="2:9" x14ac:dyDescent="0.25">
      <c r="B17" s="63" t="s">
        <v>1128</v>
      </c>
      <c r="C17">
        <v>10</v>
      </c>
      <c r="D17">
        <v>69</v>
      </c>
      <c r="E17">
        <v>7</v>
      </c>
      <c r="F17">
        <v>68</v>
      </c>
      <c r="G17">
        <v>6</v>
      </c>
      <c r="H17">
        <v>1</v>
      </c>
      <c r="I17">
        <v>161</v>
      </c>
    </row>
    <row r="23" spans="2:9" x14ac:dyDescent="0.25">
      <c r="B23" s="62" t="s">
        <v>13</v>
      </c>
      <c r="C23" t="s" vm="3">
        <v>28</v>
      </c>
    </row>
    <row r="24" spans="2:9" x14ac:dyDescent="0.25">
      <c r="B24" s="62" t="s">
        <v>14</v>
      </c>
      <c r="C24" t="s" vm="4">
        <v>1130</v>
      </c>
    </row>
    <row r="25" spans="2:9" x14ac:dyDescent="0.25">
      <c r="B25" s="62" t="s">
        <v>15</v>
      </c>
      <c r="C25" t="s" vm="5">
        <v>40</v>
      </c>
    </row>
    <row r="27" spans="2:9" x14ac:dyDescent="0.25">
      <c r="B27" s="62" t="s">
        <v>1133</v>
      </c>
      <c r="C27" t="s">
        <v>1131</v>
      </c>
    </row>
    <row r="28" spans="2:9" x14ac:dyDescent="0.25">
      <c r="B28" s="63" t="s">
        <v>476</v>
      </c>
      <c r="C28">
        <v>10</v>
      </c>
    </row>
    <row r="29" spans="2:9" x14ac:dyDescent="0.25">
      <c r="B29" s="63" t="s">
        <v>477</v>
      </c>
      <c r="C29">
        <v>69</v>
      </c>
    </row>
    <row r="30" spans="2:9" x14ac:dyDescent="0.25">
      <c r="B30" s="63" t="s">
        <v>177</v>
      </c>
      <c r="C30">
        <v>7</v>
      </c>
    </row>
    <row r="31" spans="2:9" x14ac:dyDescent="0.25">
      <c r="B31" s="63" t="s">
        <v>479</v>
      </c>
      <c r="C31">
        <v>68</v>
      </c>
    </row>
    <row r="32" spans="2:9" x14ac:dyDescent="0.25">
      <c r="B32" s="63" t="s">
        <v>480</v>
      </c>
      <c r="C32">
        <v>6</v>
      </c>
    </row>
    <row r="33" spans="2:16" x14ac:dyDescent="0.25">
      <c r="B33" s="63" t="s">
        <v>482</v>
      </c>
      <c r="C33">
        <v>1</v>
      </c>
    </row>
    <row r="34" spans="2:16" x14ac:dyDescent="0.25">
      <c r="B34" s="63" t="s">
        <v>1128</v>
      </c>
      <c r="C34">
        <v>161</v>
      </c>
    </row>
    <row r="42" spans="2:16" ht="22.2" x14ac:dyDescent="0.55000000000000004">
      <c r="B42" s="155" t="s">
        <v>489</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1130</v>
      </c>
    </row>
    <row r="46" spans="2:16" x14ac:dyDescent="0.25">
      <c r="B46" s="62" t="s">
        <v>15</v>
      </c>
      <c r="C46" t="s" vm="5">
        <v>40</v>
      </c>
    </row>
    <row r="48" spans="2:16" x14ac:dyDescent="0.25">
      <c r="B48" s="62" t="s">
        <v>1131</v>
      </c>
      <c r="C48" s="62" t="s">
        <v>1132</v>
      </c>
    </row>
    <row r="49" spans="2:10" x14ac:dyDescent="0.25">
      <c r="B49" s="62" t="s">
        <v>1133</v>
      </c>
      <c r="C49" t="s">
        <v>476</v>
      </c>
      <c r="D49" t="s">
        <v>477</v>
      </c>
      <c r="E49" t="s">
        <v>177</v>
      </c>
      <c r="F49" t="s">
        <v>478</v>
      </c>
      <c r="G49" t="s">
        <v>479</v>
      </c>
      <c r="H49" t="s">
        <v>482</v>
      </c>
      <c r="I49" t="s">
        <v>30</v>
      </c>
      <c r="J49" t="s">
        <v>1128</v>
      </c>
    </row>
    <row r="50" spans="2:10" x14ac:dyDescent="0.25">
      <c r="B50" s="63" t="s">
        <v>179</v>
      </c>
      <c r="D50">
        <v>18</v>
      </c>
      <c r="G50">
        <v>10</v>
      </c>
      <c r="J50">
        <v>28</v>
      </c>
    </row>
    <row r="51" spans="2:10" x14ac:dyDescent="0.25">
      <c r="B51" s="63" t="s">
        <v>320</v>
      </c>
      <c r="D51">
        <v>1</v>
      </c>
      <c r="G51">
        <v>12</v>
      </c>
      <c r="I51">
        <v>1</v>
      </c>
      <c r="J51">
        <v>14</v>
      </c>
    </row>
    <row r="52" spans="2:10" x14ac:dyDescent="0.25">
      <c r="B52" s="63" t="s">
        <v>318</v>
      </c>
      <c r="D52">
        <v>8</v>
      </c>
      <c r="F52">
        <v>7</v>
      </c>
      <c r="J52">
        <v>15</v>
      </c>
    </row>
    <row r="53" spans="2:10" x14ac:dyDescent="0.25">
      <c r="B53" s="63" t="s">
        <v>312</v>
      </c>
      <c r="D53">
        <v>1</v>
      </c>
      <c r="E53">
        <v>30</v>
      </c>
      <c r="H53">
        <v>1</v>
      </c>
      <c r="J53">
        <v>32</v>
      </c>
    </row>
    <row r="54" spans="2:10" x14ac:dyDescent="0.25">
      <c r="B54" s="63" t="s">
        <v>302</v>
      </c>
      <c r="D54">
        <v>6</v>
      </c>
      <c r="E54">
        <v>4</v>
      </c>
      <c r="F54">
        <v>8</v>
      </c>
      <c r="J54">
        <v>18</v>
      </c>
    </row>
    <row r="55" spans="2:10" x14ac:dyDescent="0.25">
      <c r="B55" s="63" t="s">
        <v>209</v>
      </c>
      <c r="D55">
        <v>6</v>
      </c>
      <c r="J55">
        <v>6</v>
      </c>
    </row>
    <row r="56" spans="2:10" x14ac:dyDescent="0.25">
      <c r="B56" s="63" t="s">
        <v>208</v>
      </c>
      <c r="H56">
        <v>41</v>
      </c>
      <c r="J56">
        <v>41</v>
      </c>
    </row>
    <row r="57" spans="2:10" x14ac:dyDescent="0.25">
      <c r="B57" s="63" t="s">
        <v>206</v>
      </c>
      <c r="C57">
        <v>3</v>
      </c>
      <c r="H57">
        <v>6</v>
      </c>
      <c r="J57">
        <v>9</v>
      </c>
    </row>
    <row r="58" spans="2:10" x14ac:dyDescent="0.25">
      <c r="B58" s="63" t="s">
        <v>205</v>
      </c>
      <c r="H58">
        <v>17</v>
      </c>
      <c r="J58">
        <v>17</v>
      </c>
    </row>
    <row r="59" spans="2:10" x14ac:dyDescent="0.25">
      <c r="B59" s="63" t="s">
        <v>210</v>
      </c>
      <c r="D59">
        <v>17</v>
      </c>
      <c r="J59">
        <v>17</v>
      </c>
    </row>
    <row r="60" spans="2:10" x14ac:dyDescent="0.25">
      <c r="B60" s="63" t="s">
        <v>211</v>
      </c>
      <c r="C60">
        <v>7</v>
      </c>
      <c r="H60">
        <v>14</v>
      </c>
      <c r="J60">
        <v>21</v>
      </c>
    </row>
    <row r="61" spans="2:10" x14ac:dyDescent="0.25">
      <c r="B61" s="63" t="s">
        <v>212</v>
      </c>
      <c r="H61">
        <v>18</v>
      </c>
      <c r="J61">
        <v>18</v>
      </c>
    </row>
    <row r="62" spans="2:10" x14ac:dyDescent="0.25">
      <c r="B62" s="63" t="s">
        <v>207</v>
      </c>
      <c r="D62">
        <v>7</v>
      </c>
      <c r="J62">
        <v>7</v>
      </c>
    </row>
    <row r="63" spans="2:10" x14ac:dyDescent="0.25">
      <c r="B63" s="63" t="s">
        <v>1128</v>
      </c>
      <c r="C63">
        <v>10</v>
      </c>
      <c r="D63">
        <v>64</v>
      </c>
      <c r="E63">
        <v>34</v>
      </c>
      <c r="F63">
        <v>15</v>
      </c>
      <c r="G63">
        <v>22</v>
      </c>
      <c r="H63">
        <v>97</v>
      </c>
      <c r="I63">
        <v>1</v>
      </c>
      <c r="J63">
        <v>243</v>
      </c>
    </row>
    <row r="68" spans="2:3" x14ac:dyDescent="0.25">
      <c r="B68" s="62" t="s">
        <v>13</v>
      </c>
      <c r="C68" t="s" vm="3">
        <v>28</v>
      </c>
    </row>
    <row r="69" spans="2:3" x14ac:dyDescent="0.25">
      <c r="B69" s="62" t="s">
        <v>14</v>
      </c>
      <c r="C69" t="s" vm="6">
        <v>1130</v>
      </c>
    </row>
    <row r="70" spans="2:3" x14ac:dyDescent="0.25">
      <c r="B70" s="62" t="s">
        <v>15</v>
      </c>
      <c r="C70" t="s" vm="5">
        <v>40</v>
      </c>
    </row>
    <row r="72" spans="2:3" x14ac:dyDescent="0.25">
      <c r="B72" s="62" t="s">
        <v>1133</v>
      </c>
      <c r="C72" t="s">
        <v>1131</v>
      </c>
    </row>
    <row r="73" spans="2:3" x14ac:dyDescent="0.25">
      <c r="B73" s="63" t="s">
        <v>476</v>
      </c>
      <c r="C73">
        <v>10</v>
      </c>
    </row>
    <row r="74" spans="2:3" x14ac:dyDescent="0.25">
      <c r="B74" s="63" t="s">
        <v>477</v>
      </c>
      <c r="C74">
        <v>64</v>
      </c>
    </row>
    <row r="75" spans="2:3" x14ac:dyDescent="0.25">
      <c r="B75" s="63" t="s">
        <v>177</v>
      </c>
      <c r="C75">
        <v>34</v>
      </c>
    </row>
    <row r="76" spans="2:3" x14ac:dyDescent="0.25">
      <c r="B76" s="63" t="s">
        <v>478</v>
      </c>
      <c r="C76">
        <v>15</v>
      </c>
    </row>
    <row r="77" spans="2:3" x14ac:dyDescent="0.25">
      <c r="B77" s="63" t="s">
        <v>479</v>
      </c>
      <c r="C77">
        <v>22</v>
      </c>
    </row>
    <row r="78" spans="2:3" x14ac:dyDescent="0.25">
      <c r="B78" s="63" t="s">
        <v>482</v>
      </c>
      <c r="C78">
        <v>97</v>
      </c>
    </row>
    <row r="79" spans="2:3" x14ac:dyDescent="0.25">
      <c r="B79" s="63" t="s">
        <v>30</v>
      </c>
      <c r="C79">
        <v>1</v>
      </c>
    </row>
    <row r="80" spans="2:3" x14ac:dyDescent="0.25">
      <c r="B80" s="63" t="s">
        <v>1128</v>
      </c>
      <c r="C80">
        <v>243</v>
      </c>
    </row>
    <row r="87" spans="2:16" ht="22.2" x14ac:dyDescent="0.55000000000000004">
      <c r="B87" s="155" t="s">
        <v>490</v>
      </c>
      <c r="C87" s="12"/>
      <c r="D87" s="12"/>
      <c r="E87" s="12"/>
      <c r="F87" s="12"/>
      <c r="G87" s="12"/>
      <c r="H87" s="12"/>
      <c r="I87" s="12"/>
      <c r="J87" s="12"/>
      <c r="K87" s="12"/>
      <c r="L87" s="12"/>
      <c r="M87" s="12"/>
      <c r="N87" s="12"/>
      <c r="O87" s="12"/>
      <c r="P87" s="12"/>
    </row>
    <row r="88" spans="2:16" ht="22.2" x14ac:dyDescent="0.55000000000000004">
      <c r="B88" s="168"/>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1131</v>
      </c>
      <c r="C94" s="62" t="s">
        <v>1132</v>
      </c>
    </row>
    <row r="95" spans="2:16" x14ac:dyDescent="0.25">
      <c r="B95" s="62" t="s">
        <v>1133</v>
      </c>
      <c r="C95" t="s">
        <v>477</v>
      </c>
      <c r="D95" t="s">
        <v>479</v>
      </c>
      <c r="E95" t="s">
        <v>482</v>
      </c>
      <c r="F95" t="s">
        <v>30</v>
      </c>
      <c r="G95" t="s">
        <v>1128</v>
      </c>
    </row>
    <row r="96" spans="2:16" x14ac:dyDescent="0.25">
      <c r="B96" s="63" t="s">
        <v>367</v>
      </c>
      <c r="C96">
        <v>19</v>
      </c>
      <c r="E96">
        <v>1</v>
      </c>
      <c r="F96">
        <v>14</v>
      </c>
      <c r="G96">
        <v>34</v>
      </c>
    </row>
    <row r="97" spans="2:7" x14ac:dyDescent="0.25">
      <c r="B97" s="63" t="s">
        <v>323</v>
      </c>
      <c r="C97">
        <v>11</v>
      </c>
      <c r="F97">
        <v>32</v>
      </c>
      <c r="G97">
        <v>43</v>
      </c>
    </row>
    <row r="98" spans="2:7" x14ac:dyDescent="0.25">
      <c r="B98" s="63" t="s">
        <v>356</v>
      </c>
      <c r="C98">
        <v>1</v>
      </c>
      <c r="D98">
        <v>7</v>
      </c>
      <c r="F98">
        <v>12</v>
      </c>
      <c r="G98">
        <v>20</v>
      </c>
    </row>
    <row r="99" spans="2:7" x14ac:dyDescent="0.25">
      <c r="B99" s="63" t="s">
        <v>427</v>
      </c>
      <c r="C99">
        <v>5</v>
      </c>
      <c r="G99">
        <v>5</v>
      </c>
    </row>
    <row r="100" spans="2:7" x14ac:dyDescent="0.25">
      <c r="B100" s="63" t="s">
        <v>429</v>
      </c>
      <c r="C100">
        <v>5</v>
      </c>
      <c r="G100">
        <v>5</v>
      </c>
    </row>
    <row r="101" spans="2:7" x14ac:dyDescent="0.25">
      <c r="B101" s="63" t="s">
        <v>377</v>
      </c>
      <c r="F101">
        <v>10</v>
      </c>
      <c r="G101">
        <v>10</v>
      </c>
    </row>
    <row r="102" spans="2:7" x14ac:dyDescent="0.25">
      <c r="B102" s="63" t="s">
        <v>380</v>
      </c>
      <c r="F102">
        <v>9</v>
      </c>
      <c r="G102">
        <v>9</v>
      </c>
    </row>
    <row r="103" spans="2:7" x14ac:dyDescent="0.25">
      <c r="B103" s="63" t="s">
        <v>1128</v>
      </c>
      <c r="C103">
        <v>41</v>
      </c>
      <c r="D103">
        <v>7</v>
      </c>
      <c r="E103">
        <v>1</v>
      </c>
      <c r="F103">
        <v>77</v>
      </c>
      <c r="G103">
        <v>126</v>
      </c>
    </row>
    <row r="108" spans="2:7" x14ac:dyDescent="0.25">
      <c r="B108" s="63"/>
    </row>
    <row r="109" spans="2:7" x14ac:dyDescent="0.25">
      <c r="B109" s="63"/>
    </row>
    <row r="111" spans="2:7" x14ac:dyDescent="0.25">
      <c r="B111" s="62" t="s">
        <v>13</v>
      </c>
      <c r="C111" t="s" vm="3">
        <v>28</v>
      </c>
    </row>
    <row r="112" spans="2:7" x14ac:dyDescent="0.25">
      <c r="B112" s="62" t="s">
        <v>14</v>
      </c>
      <c r="C112" t="s" vm="7">
        <v>28</v>
      </c>
    </row>
    <row r="113" spans="2:3" x14ac:dyDescent="0.25">
      <c r="B113" s="62" t="s">
        <v>15</v>
      </c>
      <c r="C113" t="s" vm="5">
        <v>40</v>
      </c>
    </row>
    <row r="115" spans="2:3" x14ac:dyDescent="0.25">
      <c r="B115" s="62" t="s">
        <v>1133</v>
      </c>
      <c r="C115" t="s">
        <v>1131</v>
      </c>
    </row>
    <row r="116" spans="2:3" x14ac:dyDescent="0.25">
      <c r="B116" s="63" t="s">
        <v>30</v>
      </c>
      <c r="C116">
        <v>77</v>
      </c>
    </row>
    <row r="117" spans="2:3" x14ac:dyDescent="0.25">
      <c r="B117" s="63" t="s">
        <v>477</v>
      </c>
      <c r="C117">
        <v>41</v>
      </c>
    </row>
    <row r="118" spans="2:3" x14ac:dyDescent="0.25">
      <c r="B118" s="63" t="s">
        <v>479</v>
      </c>
      <c r="C118">
        <v>7</v>
      </c>
    </row>
    <row r="119" spans="2:3" x14ac:dyDescent="0.25">
      <c r="B119" s="63" t="s">
        <v>482</v>
      </c>
      <c r="C119">
        <v>1</v>
      </c>
    </row>
    <row r="120" spans="2:3" x14ac:dyDescent="0.25">
      <c r="B120" s="63" t="s">
        <v>1128</v>
      </c>
      <c r="C120">
        <v>126</v>
      </c>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491</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1131</v>
      </c>
      <c r="C135" s="62" t="s">
        <v>1132</v>
      </c>
    </row>
    <row r="136" spans="2:16" x14ac:dyDescent="0.25">
      <c r="B136" s="62" t="s">
        <v>1133</v>
      </c>
      <c r="C136" t="s">
        <v>477</v>
      </c>
      <c r="D136" t="s">
        <v>177</v>
      </c>
      <c r="E136" t="s">
        <v>478</v>
      </c>
      <c r="F136" t="s">
        <v>1128</v>
      </c>
    </row>
    <row r="137" spans="2:16" x14ac:dyDescent="0.25">
      <c r="B137" s="63" t="s">
        <v>439</v>
      </c>
      <c r="C137">
        <v>23</v>
      </c>
      <c r="D137">
        <v>26</v>
      </c>
      <c r="E137">
        <v>1</v>
      </c>
      <c r="F137">
        <v>50</v>
      </c>
    </row>
    <row r="138" spans="2:16" x14ac:dyDescent="0.25">
      <c r="B138" s="63" t="s">
        <v>1128</v>
      </c>
      <c r="C138">
        <v>23</v>
      </c>
      <c r="D138">
        <v>26</v>
      </c>
      <c r="E138">
        <v>1</v>
      </c>
      <c r="F138">
        <v>50</v>
      </c>
    </row>
    <row r="141" spans="2:16" x14ac:dyDescent="0.25">
      <c r="B141" s="62" t="s">
        <v>13</v>
      </c>
      <c r="C141" t="s" vm="2">
        <v>32</v>
      </c>
    </row>
    <row r="142" spans="2:16" x14ac:dyDescent="0.25">
      <c r="B142" s="62" t="s">
        <v>15</v>
      </c>
      <c r="C142" t="s" vm="1">
        <v>40</v>
      </c>
    </row>
    <row r="144" spans="2:16" x14ac:dyDescent="0.25">
      <c r="B144" s="62" t="s">
        <v>1133</v>
      </c>
      <c r="C144" t="s">
        <v>1131</v>
      </c>
    </row>
    <row r="145" spans="2:3" x14ac:dyDescent="0.25">
      <c r="B145" s="63" t="s">
        <v>477</v>
      </c>
      <c r="C145">
        <v>23</v>
      </c>
    </row>
    <row r="146" spans="2:3" x14ac:dyDescent="0.25">
      <c r="B146" s="63" t="s">
        <v>177</v>
      </c>
      <c r="C146">
        <v>26</v>
      </c>
    </row>
    <row r="147" spans="2:3" x14ac:dyDescent="0.25">
      <c r="B147" s="63" t="s">
        <v>478</v>
      </c>
      <c r="C147">
        <v>1</v>
      </c>
    </row>
    <row r="148" spans="2:3" x14ac:dyDescent="0.25">
      <c r="B148" s="63" t="s">
        <v>1128</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8"/>
  <sheetViews>
    <sheetView showGridLines="0" zoomScale="60" zoomScaleNormal="60" workbookViewId="0">
      <selection activeCell="I518" sqref="I518"/>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1134</v>
      </c>
      <c r="R7" t="s">
        <v>1135</v>
      </c>
    </row>
    <row r="8" spans="1:45" ht="15" customHeight="1" x14ac:dyDescent="0.25">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x14ac:dyDescent="0.25">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x14ac:dyDescent="0.25">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x14ac:dyDescent="0.25">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x14ac:dyDescent="0.25">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x14ac:dyDescent="0.25">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x14ac:dyDescent="0.25">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x14ac:dyDescent="0.25">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x14ac:dyDescent="0.25">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x14ac:dyDescent="0.25">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x14ac:dyDescent="0.25">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x14ac:dyDescent="0.25">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x14ac:dyDescent="0.25">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x14ac:dyDescent="0.25">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x14ac:dyDescent="0.25">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x14ac:dyDescent="0.25">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x14ac:dyDescent="0.25">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x14ac:dyDescent="0.25">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x14ac:dyDescent="0.25">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x14ac:dyDescent="0.25">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x14ac:dyDescent="0.25">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x14ac:dyDescent="0.25">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x14ac:dyDescent="0.25">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x14ac:dyDescent="0.25">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x14ac:dyDescent="0.25">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x14ac:dyDescent="0.25">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x14ac:dyDescent="0.25">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x14ac:dyDescent="0.25">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x14ac:dyDescent="0.25">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x14ac:dyDescent="0.25">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x14ac:dyDescent="0.25">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x14ac:dyDescent="0.25">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x14ac:dyDescent="0.25">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x14ac:dyDescent="0.25">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x14ac:dyDescent="0.25">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x14ac:dyDescent="0.25">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x14ac:dyDescent="0.25">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x14ac:dyDescent="0.25">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x14ac:dyDescent="0.25">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x14ac:dyDescent="0.25">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x14ac:dyDescent="0.25">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x14ac:dyDescent="0.25">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x14ac:dyDescent="0.25">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x14ac:dyDescent="0.25">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x14ac:dyDescent="0.25">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x14ac:dyDescent="0.25">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x14ac:dyDescent="0.25">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x14ac:dyDescent="0.25">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x14ac:dyDescent="0.25">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x14ac:dyDescent="0.25">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x14ac:dyDescent="0.25">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x14ac:dyDescent="0.25">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x14ac:dyDescent="0.25">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x14ac:dyDescent="0.25">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x14ac:dyDescent="0.25">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x14ac:dyDescent="0.25">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x14ac:dyDescent="0.25">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x14ac:dyDescent="0.25">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x14ac:dyDescent="0.25">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x14ac:dyDescent="0.25">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x14ac:dyDescent="0.25">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x14ac:dyDescent="0.25">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x14ac:dyDescent="0.25">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x14ac:dyDescent="0.25">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x14ac:dyDescent="0.25">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x14ac:dyDescent="0.25">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x14ac:dyDescent="0.25">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x14ac:dyDescent="0.25">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x14ac:dyDescent="0.25">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x14ac:dyDescent="0.25">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x14ac:dyDescent="0.25">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x14ac:dyDescent="0.25">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x14ac:dyDescent="0.25">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x14ac:dyDescent="0.25">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x14ac:dyDescent="0.25">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x14ac:dyDescent="0.25">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x14ac:dyDescent="0.25">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x14ac:dyDescent="0.25">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x14ac:dyDescent="0.25">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x14ac:dyDescent="0.25">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x14ac:dyDescent="0.25">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x14ac:dyDescent="0.25">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x14ac:dyDescent="0.25">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x14ac:dyDescent="0.25">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x14ac:dyDescent="0.25">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x14ac:dyDescent="0.25">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x14ac:dyDescent="0.25">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x14ac:dyDescent="0.25">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x14ac:dyDescent="0.25">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x14ac:dyDescent="0.25">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x14ac:dyDescent="0.25">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x14ac:dyDescent="0.25">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x14ac:dyDescent="0.25">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x14ac:dyDescent="0.25">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x14ac:dyDescent="0.25">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x14ac:dyDescent="0.25">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x14ac:dyDescent="0.25">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x14ac:dyDescent="0.25">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x14ac:dyDescent="0.25">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x14ac:dyDescent="0.25">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x14ac:dyDescent="0.25">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x14ac:dyDescent="0.25">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x14ac:dyDescent="0.25">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x14ac:dyDescent="0.25">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x14ac:dyDescent="0.25">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x14ac:dyDescent="0.25">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x14ac:dyDescent="0.25">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x14ac:dyDescent="0.25">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x14ac:dyDescent="0.25">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x14ac:dyDescent="0.25">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x14ac:dyDescent="0.25">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x14ac:dyDescent="0.25">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x14ac:dyDescent="0.25">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x14ac:dyDescent="0.25">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x14ac:dyDescent="0.25">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x14ac:dyDescent="0.25">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x14ac:dyDescent="0.25">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x14ac:dyDescent="0.25">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x14ac:dyDescent="0.25">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x14ac:dyDescent="0.25">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x14ac:dyDescent="0.25">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x14ac:dyDescent="0.25">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x14ac:dyDescent="0.25">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x14ac:dyDescent="0.25">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x14ac:dyDescent="0.25">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x14ac:dyDescent="0.25">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x14ac:dyDescent="0.25">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x14ac:dyDescent="0.25">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x14ac:dyDescent="0.25">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x14ac:dyDescent="0.25">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x14ac:dyDescent="0.25">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x14ac:dyDescent="0.25">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x14ac:dyDescent="0.25">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x14ac:dyDescent="0.25">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x14ac:dyDescent="0.25">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x14ac:dyDescent="0.25">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x14ac:dyDescent="0.25">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x14ac:dyDescent="0.25">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x14ac:dyDescent="0.25">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x14ac:dyDescent="0.25">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x14ac:dyDescent="0.25">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x14ac:dyDescent="0.25">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x14ac:dyDescent="0.25">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x14ac:dyDescent="0.25">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x14ac:dyDescent="0.25">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x14ac:dyDescent="0.25">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x14ac:dyDescent="0.25">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x14ac:dyDescent="0.25">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x14ac:dyDescent="0.25">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x14ac:dyDescent="0.25">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x14ac:dyDescent="0.25">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x14ac:dyDescent="0.25">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x14ac:dyDescent="0.25">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x14ac:dyDescent="0.25">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x14ac:dyDescent="0.25">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x14ac:dyDescent="0.25">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x14ac:dyDescent="0.25">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x14ac:dyDescent="0.25">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x14ac:dyDescent="0.25">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x14ac:dyDescent="0.25">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x14ac:dyDescent="0.25">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x14ac:dyDescent="0.25">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x14ac:dyDescent="0.25">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x14ac:dyDescent="0.25">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x14ac:dyDescent="0.25">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x14ac:dyDescent="0.25">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x14ac:dyDescent="0.25">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x14ac:dyDescent="0.25">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x14ac:dyDescent="0.25">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x14ac:dyDescent="0.25">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x14ac:dyDescent="0.25">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x14ac:dyDescent="0.25">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x14ac:dyDescent="0.25">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x14ac:dyDescent="0.25">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x14ac:dyDescent="0.25">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x14ac:dyDescent="0.25">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x14ac:dyDescent="0.25">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x14ac:dyDescent="0.25">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x14ac:dyDescent="0.25">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x14ac:dyDescent="0.25">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hidden="1" x14ac:dyDescent="0.25">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x14ac:dyDescent="0.25">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x14ac:dyDescent="0.25">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x14ac:dyDescent="0.25">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x14ac:dyDescent="0.25">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x14ac:dyDescent="0.25">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x14ac:dyDescent="0.25">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x14ac:dyDescent="0.25">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x14ac:dyDescent="0.25">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x14ac:dyDescent="0.25">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x14ac:dyDescent="0.25">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x14ac:dyDescent="0.25">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x14ac:dyDescent="0.25">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x14ac:dyDescent="0.25">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x14ac:dyDescent="0.25">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x14ac:dyDescent="0.25">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x14ac:dyDescent="0.25">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x14ac:dyDescent="0.25">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x14ac:dyDescent="0.25">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x14ac:dyDescent="0.25">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x14ac:dyDescent="0.25">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x14ac:dyDescent="0.25">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x14ac:dyDescent="0.25">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x14ac:dyDescent="0.25">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x14ac:dyDescent="0.25">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x14ac:dyDescent="0.25">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x14ac:dyDescent="0.25">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x14ac:dyDescent="0.25">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x14ac:dyDescent="0.25">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x14ac:dyDescent="0.25">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x14ac:dyDescent="0.25">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x14ac:dyDescent="0.25">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x14ac:dyDescent="0.25">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x14ac:dyDescent="0.25">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x14ac:dyDescent="0.25">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x14ac:dyDescent="0.25">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x14ac:dyDescent="0.25">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x14ac:dyDescent="0.25">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x14ac:dyDescent="0.25">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x14ac:dyDescent="0.25">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x14ac:dyDescent="0.25">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x14ac:dyDescent="0.25">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x14ac:dyDescent="0.25">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x14ac:dyDescent="0.25">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x14ac:dyDescent="0.25">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x14ac:dyDescent="0.25">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x14ac:dyDescent="0.25">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x14ac:dyDescent="0.25">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x14ac:dyDescent="0.25">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x14ac:dyDescent="0.25">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x14ac:dyDescent="0.25">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x14ac:dyDescent="0.25">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x14ac:dyDescent="0.25">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x14ac:dyDescent="0.25">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x14ac:dyDescent="0.25">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x14ac:dyDescent="0.25">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x14ac:dyDescent="0.25">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x14ac:dyDescent="0.25">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x14ac:dyDescent="0.25">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x14ac:dyDescent="0.25">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x14ac:dyDescent="0.25">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x14ac:dyDescent="0.25">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x14ac:dyDescent="0.25">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x14ac:dyDescent="0.25">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x14ac:dyDescent="0.25">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x14ac:dyDescent="0.25">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x14ac:dyDescent="0.25">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x14ac:dyDescent="0.25">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x14ac:dyDescent="0.25">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x14ac:dyDescent="0.25">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x14ac:dyDescent="0.25">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x14ac:dyDescent="0.25">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x14ac:dyDescent="0.25">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x14ac:dyDescent="0.25">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x14ac:dyDescent="0.25">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x14ac:dyDescent="0.25">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x14ac:dyDescent="0.25">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x14ac:dyDescent="0.25">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x14ac:dyDescent="0.25">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x14ac:dyDescent="0.25">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x14ac:dyDescent="0.25">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x14ac:dyDescent="0.25">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x14ac:dyDescent="0.25">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x14ac:dyDescent="0.25">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x14ac:dyDescent="0.25">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t="s">
        <v>1861</v>
      </c>
      <c r="Q609" s="3"/>
      <c r="R609" s="48">
        <v>45261</v>
      </c>
      <c r="S609" s="3"/>
      <c r="T609" s="3"/>
      <c r="U609" s="3"/>
      <c r="V609" s="3"/>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6.8" hidden="1" customHeight="1" x14ac:dyDescent="0.25">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24" t="s">
        <v>1859</v>
      </c>
      <c r="Q664" s="3"/>
      <c r="R664" s="48">
        <v>45436</v>
      </c>
      <c r="S664" s="3"/>
      <c r="T664" s="3"/>
      <c r="U664" s="183"/>
      <c r="V664" s="3"/>
      <c r="W664" s="3">
        <f>VLOOKUP(Table1[[#This Row],[Status]],Auxiliar!$B$16:$D$23,3,0)*Table1[[#This Row],[Estimação (horas)]]</f>
        <v>2</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hidden="1" x14ac:dyDescent="0.25">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hidden="1" x14ac:dyDescent="0.25">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hidden="1" x14ac:dyDescent="0.25">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hidden="1" x14ac:dyDescent="0.25">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x14ac:dyDescent="0.25">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x14ac:dyDescent="0.25">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x14ac:dyDescent="0.25">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x14ac:dyDescent="0.25">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x14ac:dyDescent="0.25">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x14ac:dyDescent="0.25">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x14ac:dyDescent="0.25">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x14ac:dyDescent="0.25">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x14ac:dyDescent="0.25">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x14ac:dyDescent="0.25">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x14ac:dyDescent="0.25">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x14ac:dyDescent="0.25">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x14ac:dyDescent="0.25">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x14ac:dyDescent="0.25">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x14ac:dyDescent="0.25">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x14ac:dyDescent="0.25">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x14ac:dyDescent="0.25">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x14ac:dyDescent="0.25">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x14ac:dyDescent="0.25">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x14ac:dyDescent="0.25">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x14ac:dyDescent="0.25">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x14ac:dyDescent="0.25">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x14ac:dyDescent="0.25">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x14ac:dyDescent="0.25">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x14ac:dyDescent="0.25">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x14ac:dyDescent="0.25">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x14ac:dyDescent="0.25">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x14ac:dyDescent="0.25">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x14ac:dyDescent="0.25">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x14ac:dyDescent="0.25">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23.4" hidden="1" customHeight="1" x14ac:dyDescent="0.25">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24" t="s">
        <v>1860</v>
      </c>
      <c r="Q761" s="3"/>
      <c r="R761" s="48">
        <v>45505</v>
      </c>
      <c r="S761" s="3"/>
      <c r="T761" s="48">
        <v>45506</v>
      </c>
      <c r="U761" s="3"/>
      <c r="V761" s="3"/>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x14ac:dyDescent="0.25">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x14ac:dyDescent="0.25">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1225</v>
      </c>
      <c r="E908" s="3" t="s">
        <v>38</v>
      </c>
      <c r="F908" s="14" t="s">
        <v>205</v>
      </c>
      <c r="G908" s="14" t="s">
        <v>38</v>
      </c>
      <c r="H908" s="73" t="str">
        <f>Table1[[#This Row],[Tabela]]&amp;Table1[[#This Row],[Campo]]</f>
        <v>modesg_inp_emss_vclsn.a.</v>
      </c>
      <c r="I908" s="3" t="s">
        <v>482</v>
      </c>
      <c r="J908" s="50">
        <f>VLOOKUP(Table1[[#This Row],[Status]],Auxiliar!$B$16:$C$23,2,0)</f>
        <v>6</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1225</v>
      </c>
      <c r="E909" s="3" t="s">
        <v>38</v>
      </c>
      <c r="F909" s="14" t="s">
        <v>205</v>
      </c>
      <c r="G909" s="14" t="s">
        <v>38</v>
      </c>
      <c r="H909" s="73" t="str">
        <f>Table1[[#This Row],[Tabela]]&amp;Table1[[#This Row],[Campo]]</f>
        <v>modesg_inp_emss_vclsn.a.</v>
      </c>
      <c r="I909" s="3" t="s">
        <v>482</v>
      </c>
      <c r="J909" s="50">
        <f>VLOOKUP(Table1[[#This Row],[Status]],Auxiliar!$B$16:$C$23,2,0)</f>
        <v>6</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1225</v>
      </c>
      <c r="E910" s="3" t="s">
        <v>38</v>
      </c>
      <c r="F910" s="14" t="s">
        <v>206</v>
      </c>
      <c r="G910" s="14" t="s">
        <v>38</v>
      </c>
      <c r="H910" s="73" t="str">
        <f>Table1[[#This Row],[Tabela]]&amp;Table1[[#This Row],[Campo]]</f>
        <v>modesg_inp_km_medios_emss_vclsn.a.</v>
      </c>
      <c r="I910" s="3" t="s">
        <v>482</v>
      </c>
      <c r="J910" s="50">
        <f>VLOOKUP(Table1[[#This Row],[Status]],Auxiliar!$B$16:$C$23,2,0)</f>
        <v>6</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1225</v>
      </c>
      <c r="E911" s="3" t="s">
        <v>38</v>
      </c>
      <c r="F911" s="14" t="s">
        <v>206</v>
      </c>
      <c r="G911" s="14" t="s">
        <v>38</v>
      </c>
      <c r="H911" s="73" t="str">
        <f>Table1[[#This Row],[Tabela]]&amp;Table1[[#This Row],[Campo]]</f>
        <v>modesg_inp_km_medios_emss_vclsn.a.</v>
      </c>
      <c r="I911" s="3" t="s">
        <v>482</v>
      </c>
      <c r="J911" s="50">
        <f>VLOOKUP(Table1[[#This Row],[Status]],Auxiliar!$B$16:$C$23,2,0)</f>
        <v>6</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1232</v>
      </c>
      <c r="E914" s="3" t="s">
        <v>38</v>
      </c>
      <c r="F914" s="14" t="s">
        <v>208</v>
      </c>
      <c r="G914" s="14" t="s">
        <v>38</v>
      </c>
      <c r="H914" s="73" t="str">
        <f>Table1[[#This Row],[Tabela]]&amp;Table1[[#This Row],[Campo]]</f>
        <v>modesg_inp_nfrd_alinhamento_taxn.a.</v>
      </c>
      <c r="I914" s="3" t="s">
        <v>482</v>
      </c>
      <c r="J914" s="50">
        <f>VLOOKUP(Table1[[#This Row],[Status]],Auxiliar!$B$16:$C$23,2,0)</f>
        <v>6</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1232</v>
      </c>
      <c r="E915" s="3" t="s">
        <v>38</v>
      </c>
      <c r="F915" s="14" t="s">
        <v>208</v>
      </c>
      <c r="G915" s="14" t="s">
        <v>38</v>
      </c>
      <c r="H915" s="73" t="str">
        <f>Table1[[#This Row],[Tabela]]&amp;Table1[[#This Row],[Campo]]</f>
        <v>modesg_inp_nfrd_alinhamento_taxn.a.</v>
      </c>
      <c r="I915" s="3" t="s">
        <v>482</v>
      </c>
      <c r="J915" s="50">
        <f>VLOOKUP(Table1[[#This Row],[Status]],Auxiliar!$B$16:$C$23,2,0)</f>
        <v>6</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1225</v>
      </c>
      <c r="E920" s="3" t="s">
        <v>38</v>
      </c>
      <c r="F920" s="14" t="s">
        <v>211</v>
      </c>
      <c r="G920" s="14" t="s">
        <v>38</v>
      </c>
      <c r="H920" s="73" t="str">
        <f>Table1[[#This Row],[Tabela]]&amp;Table1[[#This Row],[Campo]]</f>
        <v>modesg_inp_emss_nacen.a.</v>
      </c>
      <c r="I920" s="3" t="s">
        <v>482</v>
      </c>
      <c r="J920" s="50">
        <f>VLOOKUP(Table1[[#This Row],[Status]],Auxiliar!$B$16:$C$23,2,0)</f>
        <v>6</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1225</v>
      </c>
      <c r="E921" s="3" t="s">
        <v>38</v>
      </c>
      <c r="F921" s="14" t="s">
        <v>211</v>
      </c>
      <c r="G921" s="14" t="s">
        <v>38</v>
      </c>
      <c r="H921" s="73" t="str">
        <f>Table1[[#This Row],[Tabela]]&amp;Table1[[#This Row],[Campo]]</f>
        <v>modesg_inp_emss_nacen.a.</v>
      </c>
      <c r="I921" s="3" t="s">
        <v>482</v>
      </c>
      <c r="J921" s="50">
        <f>VLOOKUP(Table1[[#This Row],[Status]],Auxiliar!$B$16:$C$23,2,0)</f>
        <v>6</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1225</v>
      </c>
      <c r="E922" s="3" t="s">
        <v>38</v>
      </c>
      <c r="F922" s="14" t="s">
        <v>212</v>
      </c>
      <c r="G922" s="14" t="s">
        <v>38</v>
      </c>
      <c r="H922" s="73" t="str">
        <f>Table1[[#This Row],[Tabela]]&amp;Table1[[#This Row],[Campo]]</f>
        <v>modesg_inp_emss_bens_imoveisn.a.</v>
      </c>
      <c r="I922" s="3" t="s">
        <v>482</v>
      </c>
      <c r="J922" s="50">
        <f>VLOOKUP(Table1[[#This Row],[Status]],Auxiliar!$B$16:$C$23,2,0)</f>
        <v>6</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1225</v>
      </c>
      <c r="E923" s="3" t="s">
        <v>38</v>
      </c>
      <c r="F923" s="14" t="s">
        <v>212</v>
      </c>
      <c r="G923" s="14" t="s">
        <v>38</v>
      </c>
      <c r="H923" s="73" t="str">
        <f>Table1[[#This Row],[Tabela]]&amp;Table1[[#This Row],[Campo]]</f>
        <v>modesg_inp_emss_bens_imoveisn.a.</v>
      </c>
      <c r="I923" s="3" t="s">
        <v>482</v>
      </c>
      <c r="J923" s="50">
        <f>VLOOKUP(Table1[[#This Row],[Status]],Auxiliar!$B$16:$C$23,2,0)</f>
        <v>6</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1225</v>
      </c>
      <c r="E924" s="3" t="s">
        <v>38</v>
      </c>
      <c r="F924" s="14" t="s">
        <v>205</v>
      </c>
      <c r="G924" s="14" t="s">
        <v>73</v>
      </c>
      <c r="H924" s="73" t="str">
        <f>Table1[[#This Row],[Tabela]]&amp;Table1[[#This Row],[Campo]]</f>
        <v>modesg_inp_emss_vclsref_date</v>
      </c>
      <c r="I924" s="3" t="s">
        <v>482</v>
      </c>
      <c r="J924" s="50">
        <f>VLOOKUP(Table1[[#This Row],[Status]],Auxiliar!$B$16:$C$23,2,0)</f>
        <v>6</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1225</v>
      </c>
      <c r="E925" s="3" t="s">
        <v>38</v>
      </c>
      <c r="F925" s="14" t="s">
        <v>205</v>
      </c>
      <c r="G925" s="14" t="s">
        <v>213</v>
      </c>
      <c r="H925" s="73" t="str">
        <f>Table1[[#This Row],[Tabela]]&amp;Table1[[#This Row],[Campo]]</f>
        <v>modesg_inp_emss_vclsnome_regiao</v>
      </c>
      <c r="I925" s="3" t="s">
        <v>482</v>
      </c>
      <c r="J925" s="50">
        <f>VLOOKUP(Table1[[#This Row],[Status]],Auxiliar!$B$16:$C$23,2,0)</f>
        <v>6</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1225</v>
      </c>
      <c r="E926" s="3" t="s">
        <v>38</v>
      </c>
      <c r="F926" s="14" t="s">
        <v>205</v>
      </c>
      <c r="G926" s="14" t="s">
        <v>213</v>
      </c>
      <c r="H926" s="73" t="str">
        <f>Table1[[#This Row],[Tabela]]&amp;Table1[[#This Row],[Campo]]</f>
        <v>modesg_inp_emss_vclsnome_regiao</v>
      </c>
      <c r="I926" s="3" t="s">
        <v>482</v>
      </c>
      <c r="J926" s="50">
        <f>VLOOKUP(Table1[[#This Row],[Status]],Auxiliar!$B$16:$C$23,2,0)</f>
        <v>6</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1225</v>
      </c>
      <c r="E927" s="3" t="s">
        <v>38</v>
      </c>
      <c r="F927" s="14" t="s">
        <v>205</v>
      </c>
      <c r="G927" s="14" t="s">
        <v>214</v>
      </c>
      <c r="H927" s="73" t="str">
        <f>Table1[[#This Row],[Tabela]]&amp;Table1[[#This Row],[Campo]]</f>
        <v>modesg_inp_emss_vclsnome_pais</v>
      </c>
      <c r="I927" s="3" t="s">
        <v>482</v>
      </c>
      <c r="J927" s="50">
        <f>VLOOKUP(Table1[[#This Row],[Status]],Auxiliar!$B$16:$C$23,2,0)</f>
        <v>6</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1225</v>
      </c>
      <c r="E928" s="3" t="s">
        <v>38</v>
      </c>
      <c r="F928" s="14" t="s">
        <v>205</v>
      </c>
      <c r="G928" s="14" t="s">
        <v>214</v>
      </c>
      <c r="H928" s="73" t="str">
        <f>Table1[[#This Row],[Tabela]]&amp;Table1[[#This Row],[Campo]]</f>
        <v>modesg_inp_emss_vclsnome_pais</v>
      </c>
      <c r="I928" s="3" t="s">
        <v>482</v>
      </c>
      <c r="J928" s="50">
        <f>VLOOKUP(Table1[[#This Row],[Status]],Auxiliar!$B$16:$C$23,2,0)</f>
        <v>6</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1225</v>
      </c>
      <c r="E929" s="3" t="s">
        <v>38</v>
      </c>
      <c r="F929" s="14" t="s">
        <v>205</v>
      </c>
      <c r="G929" s="14" t="s">
        <v>215</v>
      </c>
      <c r="H929" s="73" t="str">
        <f>Table1[[#This Row],[Tabela]]&amp;Table1[[#This Row],[Campo]]</f>
        <v>modesg_inp_emss_vclsnome_estado</v>
      </c>
      <c r="I929" s="3" t="s">
        <v>482</v>
      </c>
      <c r="J929" s="50">
        <f>VLOOKUP(Table1[[#This Row],[Status]],Auxiliar!$B$16:$C$23,2,0)</f>
        <v>6</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1225</v>
      </c>
      <c r="E930" s="3" t="s">
        <v>38</v>
      </c>
      <c r="F930" s="14" t="s">
        <v>205</v>
      </c>
      <c r="G930" s="14" t="s">
        <v>216</v>
      </c>
      <c r="H930" s="73" t="str">
        <f>Table1[[#This Row],[Tabela]]&amp;Table1[[#This Row],[Campo]]</f>
        <v>modesg_inp_emss_vclstipo_veiculo</v>
      </c>
      <c r="I930" s="3" t="s">
        <v>482</v>
      </c>
      <c r="J930" s="50">
        <f>VLOOKUP(Table1[[#This Row],[Status]],Auxiliar!$B$16:$C$23,2,0)</f>
        <v>6</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1225</v>
      </c>
      <c r="E931" s="3" t="s">
        <v>38</v>
      </c>
      <c r="F931" s="14" t="s">
        <v>205</v>
      </c>
      <c r="G931" s="14" t="s">
        <v>216</v>
      </c>
      <c r="H931" s="73" t="str">
        <f>Table1[[#This Row],[Tabela]]&amp;Table1[[#This Row],[Campo]]</f>
        <v>modesg_inp_emss_vclstipo_veiculo</v>
      </c>
      <c r="I931" s="3" t="s">
        <v>482</v>
      </c>
      <c r="J931" s="50">
        <f>VLOOKUP(Table1[[#This Row],[Status]],Auxiliar!$B$16:$C$23,2,0)</f>
        <v>6</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1225</v>
      </c>
      <c r="E932" s="3" t="s">
        <v>38</v>
      </c>
      <c r="F932" s="14" t="s">
        <v>205</v>
      </c>
      <c r="G932" s="14" t="s">
        <v>217</v>
      </c>
      <c r="H932" s="73" t="str">
        <f>Table1[[#This Row],[Tabela]]&amp;Table1[[#This Row],[Campo]]</f>
        <v>modesg_inp_emss_vclstipo_motor</v>
      </c>
      <c r="I932" s="3" t="s">
        <v>482</v>
      </c>
      <c r="J932" s="50">
        <f>VLOOKUP(Table1[[#This Row],[Status]],Auxiliar!$B$16:$C$23,2,0)</f>
        <v>6</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1225</v>
      </c>
      <c r="E933" s="3" t="s">
        <v>38</v>
      </c>
      <c r="F933" s="14" t="s">
        <v>205</v>
      </c>
      <c r="G933" s="14" t="s">
        <v>217</v>
      </c>
      <c r="H933" s="73" t="str">
        <f>Table1[[#This Row],[Tabela]]&amp;Table1[[#This Row],[Campo]]</f>
        <v>modesg_inp_emss_vclstipo_motor</v>
      </c>
      <c r="I933" s="3" t="s">
        <v>482</v>
      </c>
      <c r="J933" s="50">
        <f>VLOOKUP(Table1[[#This Row],[Status]],Auxiliar!$B$16:$C$23,2,0)</f>
        <v>6</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1225</v>
      </c>
      <c r="E934" s="3" t="s">
        <v>38</v>
      </c>
      <c r="F934" s="14" t="s">
        <v>205</v>
      </c>
      <c r="G934" s="14" t="s">
        <v>218</v>
      </c>
      <c r="H934" s="73" t="str">
        <f>Table1[[#This Row],[Tabela]]&amp;Table1[[#This Row],[Campo]]</f>
        <v>modesg_inp_emss_vclsmarca</v>
      </c>
      <c r="I934" s="3" t="s">
        <v>482</v>
      </c>
      <c r="J934" s="50">
        <f>VLOOKUP(Table1[[#This Row],[Status]],Auxiliar!$B$16:$C$23,2,0)</f>
        <v>6</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1225</v>
      </c>
      <c r="E935" s="3" t="s">
        <v>38</v>
      </c>
      <c r="F935" s="14" t="s">
        <v>205</v>
      </c>
      <c r="G935" s="14" t="s">
        <v>218</v>
      </c>
      <c r="H935" s="73" t="str">
        <f>Table1[[#This Row],[Tabela]]&amp;Table1[[#This Row],[Campo]]</f>
        <v>modesg_inp_emss_vclsmarca</v>
      </c>
      <c r="I935" s="3" t="s">
        <v>482</v>
      </c>
      <c r="J935" s="50">
        <f>VLOOKUP(Table1[[#This Row],[Status]],Auxiliar!$B$16:$C$23,2,0)</f>
        <v>6</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1225</v>
      </c>
      <c r="E936" s="3" t="s">
        <v>38</v>
      </c>
      <c r="F936" s="14" t="s">
        <v>205</v>
      </c>
      <c r="G936" s="14" t="s">
        <v>219</v>
      </c>
      <c r="H936" s="73" t="str">
        <f>Table1[[#This Row],[Tabela]]&amp;Table1[[#This Row],[Campo]]</f>
        <v>modesg_inp_emss_vclsmodelo</v>
      </c>
      <c r="I936" s="3" t="s">
        <v>482</v>
      </c>
      <c r="J936" s="50">
        <f>VLOOKUP(Table1[[#This Row],[Status]],Auxiliar!$B$16:$C$23,2,0)</f>
        <v>6</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1225</v>
      </c>
      <c r="E937" s="3" t="s">
        <v>38</v>
      </c>
      <c r="F937" s="14" t="s">
        <v>205</v>
      </c>
      <c r="G937" s="14" t="s">
        <v>219</v>
      </c>
      <c r="H937" s="73" t="str">
        <f>Table1[[#This Row],[Tabela]]&amp;Table1[[#This Row],[Campo]]</f>
        <v>modesg_inp_emss_vclsmodelo</v>
      </c>
      <c r="I937" s="3" t="s">
        <v>482</v>
      </c>
      <c r="J937" s="50">
        <f>VLOOKUP(Table1[[#This Row],[Status]],Auxiliar!$B$16:$C$23,2,0)</f>
        <v>6</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1225</v>
      </c>
      <c r="E938" s="3" t="s">
        <v>38</v>
      </c>
      <c r="F938" s="14" t="s">
        <v>205</v>
      </c>
      <c r="G938" s="14" t="s">
        <v>220</v>
      </c>
      <c r="H938" s="73" t="str">
        <f>Table1[[#This Row],[Tabela]]&amp;Table1[[#This Row],[Campo]]</f>
        <v>modesg_inp_emss_vclsdata_level_5</v>
      </c>
      <c r="I938" s="3" t="s">
        <v>482</v>
      </c>
      <c r="J938" s="50">
        <f>VLOOKUP(Table1[[#This Row],[Status]],Auxiliar!$B$16:$C$23,2,0)</f>
        <v>6</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1225</v>
      </c>
      <c r="E939" s="3" t="s">
        <v>38</v>
      </c>
      <c r="F939" s="14" t="s">
        <v>205</v>
      </c>
      <c r="G939" s="14" t="s">
        <v>220</v>
      </c>
      <c r="H939" s="73" t="str">
        <f>Table1[[#This Row],[Tabela]]&amp;Table1[[#This Row],[Campo]]</f>
        <v>modesg_inp_emss_vclsdata_level_5</v>
      </c>
      <c r="I939" s="3" t="s">
        <v>482</v>
      </c>
      <c r="J939" s="50">
        <f>VLOOKUP(Table1[[#This Row],[Status]],Auxiliar!$B$16:$C$23,2,0)</f>
        <v>6</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1225</v>
      </c>
      <c r="E940" s="3" t="s">
        <v>38</v>
      </c>
      <c r="F940" s="14" t="s">
        <v>205</v>
      </c>
      <c r="G940" s="14" t="s">
        <v>221</v>
      </c>
      <c r="H940" s="73" t="str">
        <f>Table1[[#This Row],[Tabela]]&amp;Table1[[#This Row],[Campo]]</f>
        <v>modesg_inp_emss_vclsnome_unidade_funcional</v>
      </c>
      <c r="I940" s="3" t="s">
        <v>482</v>
      </c>
      <c r="J940" s="50">
        <f>VLOOKUP(Table1[[#This Row],[Status]],Auxiliar!$B$16:$C$23,2,0)</f>
        <v>6</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1225</v>
      </c>
      <c r="E941" s="3" t="s">
        <v>38</v>
      </c>
      <c r="F941" s="14" t="s">
        <v>205</v>
      </c>
      <c r="G941" s="14" t="s">
        <v>221</v>
      </c>
      <c r="H941" s="73" t="str">
        <f>Table1[[#This Row],[Tabela]]&amp;Table1[[#This Row],[Campo]]</f>
        <v>modesg_inp_emss_vclsnome_unidade_funcional</v>
      </c>
      <c r="I941" s="3" t="s">
        <v>482</v>
      </c>
      <c r="J941" s="50">
        <f>VLOOKUP(Table1[[#This Row],[Status]],Auxiliar!$B$16:$C$23,2,0)</f>
        <v>6</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1225</v>
      </c>
      <c r="E942" s="3" t="s">
        <v>38</v>
      </c>
      <c r="F942" s="14" t="s">
        <v>205</v>
      </c>
      <c r="G942" s="14" t="s">
        <v>222</v>
      </c>
      <c r="H942" s="73" t="str">
        <f>Table1[[#This Row],[Tabela]]&amp;Table1[[#This Row],[Campo]]</f>
        <v>modesg_inp_emss_vclsunidade_funcional</v>
      </c>
      <c r="I942" s="3" t="s">
        <v>482</v>
      </c>
      <c r="J942" s="50">
        <f>VLOOKUP(Table1[[#This Row],[Status]],Auxiliar!$B$16:$C$23,2,0)</f>
        <v>6</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1225</v>
      </c>
      <c r="E943" s="3" t="s">
        <v>38</v>
      </c>
      <c r="F943" s="14" t="s">
        <v>205</v>
      </c>
      <c r="G943" s="14" t="s">
        <v>222</v>
      </c>
      <c r="H943" s="73" t="str">
        <f>Table1[[#This Row],[Tabela]]&amp;Table1[[#This Row],[Campo]]</f>
        <v>modesg_inp_emss_vclsunidade_funcional</v>
      </c>
      <c r="I943" s="3" t="s">
        <v>482</v>
      </c>
      <c r="J943" s="50">
        <f>VLOOKUP(Table1[[#This Row],[Status]],Auxiliar!$B$16:$C$23,2,0)</f>
        <v>6</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1225</v>
      </c>
      <c r="E944" s="3" t="s">
        <v>38</v>
      </c>
      <c r="F944" s="14" t="s">
        <v>205</v>
      </c>
      <c r="G944" s="14" t="s">
        <v>223</v>
      </c>
      <c r="H944" s="73" t="str">
        <f>Table1[[#This Row],[Tabela]]&amp;Table1[[#This Row],[Campo]]</f>
        <v>modesg_inp_emss_vclsnome_fator_emissao</v>
      </c>
      <c r="I944" s="3" t="s">
        <v>482</v>
      </c>
      <c r="J944" s="50">
        <f>VLOOKUP(Table1[[#This Row],[Status]],Auxiliar!$B$16:$C$23,2,0)</f>
        <v>6</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1225</v>
      </c>
      <c r="E945" s="3" t="s">
        <v>38</v>
      </c>
      <c r="F945" s="14" t="s">
        <v>205</v>
      </c>
      <c r="G945" s="14" t="s">
        <v>223</v>
      </c>
      <c r="H945" s="73" t="str">
        <f>Table1[[#This Row],[Tabela]]&amp;Table1[[#This Row],[Campo]]</f>
        <v>modesg_inp_emss_vclsnome_fator_emissao</v>
      </c>
      <c r="I945" s="3" t="s">
        <v>482</v>
      </c>
      <c r="J945" s="50">
        <f>VLOOKUP(Table1[[#This Row],[Status]],Auxiliar!$B$16:$C$23,2,0)</f>
        <v>6</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1225</v>
      </c>
      <c r="E946" s="3" t="s">
        <v>38</v>
      </c>
      <c r="F946" s="14" t="s">
        <v>205</v>
      </c>
      <c r="G946" s="14" t="s">
        <v>224</v>
      </c>
      <c r="H946" s="73" t="str">
        <f>Table1[[#This Row],[Tabela]]&amp;Table1[[#This Row],[Campo]]</f>
        <v>modesg_inp_emss_vclsunidade_fator_de_emissao</v>
      </c>
      <c r="I946" s="3" t="s">
        <v>482</v>
      </c>
      <c r="J946" s="50">
        <f>VLOOKUP(Table1[[#This Row],[Status]],Auxiliar!$B$16:$C$23,2,0)</f>
        <v>6</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1225</v>
      </c>
      <c r="E947" s="3" t="s">
        <v>38</v>
      </c>
      <c r="F947" s="14" t="s">
        <v>205</v>
      </c>
      <c r="G947" s="14" t="s">
        <v>224</v>
      </c>
      <c r="H947" s="73" t="str">
        <f>Table1[[#This Row],[Tabela]]&amp;Table1[[#This Row],[Campo]]</f>
        <v>modesg_inp_emss_vclsunidade_fator_de_emissao</v>
      </c>
      <c r="I947" s="3" t="s">
        <v>482</v>
      </c>
      <c r="J947" s="50">
        <f>VLOOKUP(Table1[[#This Row],[Status]],Auxiliar!$B$16:$C$23,2,0)</f>
        <v>6</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1225</v>
      </c>
      <c r="E948" s="3" t="s">
        <v>38</v>
      </c>
      <c r="F948" s="14" t="s">
        <v>205</v>
      </c>
      <c r="G948" s="14" t="s">
        <v>50</v>
      </c>
      <c r="H948" s="73" t="str">
        <f>Table1[[#This Row],[Tabela]]&amp;Table1[[#This Row],[Campo]]</f>
        <v>modesg_inp_emss_vclsscore_qualidade</v>
      </c>
      <c r="I948" s="3" t="s">
        <v>482</v>
      </c>
      <c r="J948" s="50">
        <f>VLOOKUP(Table1[[#This Row],[Status]],Auxiliar!$B$16:$C$23,2,0)</f>
        <v>6</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1225</v>
      </c>
      <c r="E949" s="3" t="s">
        <v>38</v>
      </c>
      <c r="F949" s="14" t="s">
        <v>205</v>
      </c>
      <c r="G949" s="14" t="s">
        <v>50</v>
      </c>
      <c r="H949" s="73" t="str">
        <f>Table1[[#This Row],[Tabela]]&amp;Table1[[#This Row],[Campo]]</f>
        <v>modesg_inp_emss_vclsscore_qualidade</v>
      </c>
      <c r="I949" s="3" t="s">
        <v>482</v>
      </c>
      <c r="J949" s="50">
        <f>VLOOKUP(Table1[[#This Row],[Status]],Auxiliar!$B$16:$C$23,2,0)</f>
        <v>6</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1225</v>
      </c>
      <c r="E950" s="3" t="s">
        <v>38</v>
      </c>
      <c r="F950" s="14" t="s">
        <v>205</v>
      </c>
      <c r="G950" s="14" t="s">
        <v>225</v>
      </c>
      <c r="H950" s="73" t="str">
        <f>Table1[[#This Row],[Tabela]]&amp;Table1[[#This Row],[Campo]]</f>
        <v>modesg_inp_emss_vclsscp1_ftr_emss</v>
      </c>
      <c r="I950" s="3" t="s">
        <v>482</v>
      </c>
      <c r="J950" s="50">
        <f>VLOOKUP(Table1[[#This Row],[Status]],Auxiliar!$B$16:$C$23,2,0)</f>
        <v>6</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1225</v>
      </c>
      <c r="E951" s="3" t="s">
        <v>38</v>
      </c>
      <c r="F951" s="14" t="s">
        <v>205</v>
      </c>
      <c r="G951" s="14" t="s">
        <v>225</v>
      </c>
      <c r="H951" s="73" t="str">
        <f>Table1[[#This Row],[Tabela]]&amp;Table1[[#This Row],[Campo]]</f>
        <v>modesg_inp_emss_vclsscp1_ftr_emss</v>
      </c>
      <c r="I951" s="3" t="s">
        <v>482</v>
      </c>
      <c r="J951" s="50">
        <f>VLOOKUP(Table1[[#This Row],[Status]],Auxiliar!$B$16:$C$23,2,0)</f>
        <v>6</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1225</v>
      </c>
      <c r="E952" s="3" t="s">
        <v>38</v>
      </c>
      <c r="F952" s="14" t="s">
        <v>205</v>
      </c>
      <c r="G952" s="14" t="s">
        <v>226</v>
      </c>
      <c r="H952" s="73" t="str">
        <f>Table1[[#This Row],[Tabela]]&amp;Table1[[#This Row],[Campo]]</f>
        <v>modesg_inp_emss_vclsscp2_ftr_emss</v>
      </c>
      <c r="I952" s="3" t="s">
        <v>482</v>
      </c>
      <c r="J952" s="50">
        <f>VLOOKUP(Table1[[#This Row],[Status]],Auxiliar!$B$16:$C$23,2,0)</f>
        <v>6</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1225</v>
      </c>
      <c r="E953" s="3" t="s">
        <v>38</v>
      </c>
      <c r="F953" s="14" t="s">
        <v>205</v>
      </c>
      <c r="G953" s="14" t="s">
        <v>226</v>
      </c>
      <c r="H953" s="73" t="str">
        <f>Table1[[#This Row],[Tabela]]&amp;Table1[[#This Row],[Campo]]</f>
        <v>modesg_inp_emss_vclsscp2_ftr_emss</v>
      </c>
      <c r="I953" s="3" t="s">
        <v>482</v>
      </c>
      <c r="J953" s="50">
        <f>VLOOKUP(Table1[[#This Row],[Status]],Auxiliar!$B$16:$C$23,2,0)</f>
        <v>6</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1225</v>
      </c>
      <c r="E954" s="3" t="s">
        <v>38</v>
      </c>
      <c r="F954" s="14" t="s">
        <v>205</v>
      </c>
      <c r="G954" s="14" t="s">
        <v>227</v>
      </c>
      <c r="H954" s="73" t="str">
        <f>Table1[[#This Row],[Tabela]]&amp;Table1[[#This Row],[Campo]]</f>
        <v>modesg_inp_emss_vclsscp3_ftr_emss</v>
      </c>
      <c r="I954" s="3" t="s">
        <v>482</v>
      </c>
      <c r="J954" s="50">
        <f>VLOOKUP(Table1[[#This Row],[Status]],Auxiliar!$B$16:$C$23,2,0)</f>
        <v>6</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1225</v>
      </c>
      <c r="E955" s="3" t="s">
        <v>38</v>
      </c>
      <c r="F955" s="14" t="s">
        <v>205</v>
      </c>
      <c r="G955" s="14" t="s">
        <v>227</v>
      </c>
      <c r="H955" s="73" t="str">
        <f>Table1[[#This Row],[Tabela]]&amp;Table1[[#This Row],[Campo]]</f>
        <v>modesg_inp_emss_vclsscp3_ftr_emss</v>
      </c>
      <c r="I955" s="3" t="s">
        <v>482</v>
      </c>
      <c r="J955" s="50">
        <f>VLOOKUP(Table1[[#This Row],[Status]],Auxiliar!$B$16:$C$23,2,0)</f>
        <v>6</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1225</v>
      </c>
      <c r="E956" s="3" t="s">
        <v>38</v>
      </c>
      <c r="F956" s="14" t="s">
        <v>206</v>
      </c>
      <c r="G956" s="14" t="s">
        <v>73</v>
      </c>
      <c r="H956" s="73" t="str">
        <f>Table1[[#This Row],[Tabela]]&amp;Table1[[#This Row],[Campo]]</f>
        <v>modesg_inp_km_medios_emss_vclsref_date</v>
      </c>
      <c r="I956" s="3" t="s">
        <v>482</v>
      </c>
      <c r="J956" s="50">
        <f>VLOOKUP(Table1[[#This Row],[Status]],Auxiliar!$B$16:$C$23,2,0)</f>
        <v>6</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1225</v>
      </c>
      <c r="E957" s="3" t="s">
        <v>38</v>
      </c>
      <c r="F957" s="14" t="s">
        <v>206</v>
      </c>
      <c r="G957" s="14" t="s">
        <v>214</v>
      </c>
      <c r="H957" s="73" t="str">
        <f>Table1[[#This Row],[Tabela]]&amp;Table1[[#This Row],[Campo]]</f>
        <v>modesg_inp_km_medios_emss_vclsnome_pais</v>
      </c>
      <c r="I957" s="3" t="s">
        <v>482</v>
      </c>
      <c r="J957" s="50">
        <f>VLOOKUP(Table1[[#This Row],[Status]],Auxiliar!$B$16:$C$23,2,0)</f>
        <v>6</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1225</v>
      </c>
      <c r="E958" s="3" t="s">
        <v>38</v>
      </c>
      <c r="F958" s="14" t="s">
        <v>206</v>
      </c>
      <c r="G958" s="14" t="s">
        <v>214</v>
      </c>
      <c r="H958" s="73" t="str">
        <f>Table1[[#This Row],[Tabela]]&amp;Table1[[#This Row],[Campo]]</f>
        <v>modesg_inp_km_medios_emss_vclsnome_pais</v>
      </c>
      <c r="I958" s="3" t="s">
        <v>482</v>
      </c>
      <c r="J958" s="50">
        <f>VLOOKUP(Table1[[#This Row],[Status]],Auxiliar!$B$16:$C$23,2,0)</f>
        <v>6</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1225</v>
      </c>
      <c r="E959" s="3" t="s">
        <v>38</v>
      </c>
      <c r="F959" s="14" t="s">
        <v>206</v>
      </c>
      <c r="G959" s="14" t="s">
        <v>228</v>
      </c>
      <c r="H959" s="73" t="str">
        <f>Table1[[#This Row],[Tabela]]&amp;Table1[[#This Row],[Campo]]</f>
        <v>modesg_inp_km_medios_emss_vclstipo_vcl</v>
      </c>
      <c r="I959" s="3" t="s">
        <v>482</v>
      </c>
      <c r="J959" s="50">
        <f>VLOOKUP(Table1[[#This Row],[Status]],Auxiliar!$B$16:$C$23,2,0)</f>
        <v>6</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1225</v>
      </c>
      <c r="E960" s="3" t="s">
        <v>38</v>
      </c>
      <c r="F960" s="14" t="s">
        <v>206</v>
      </c>
      <c r="G960" s="14" t="s">
        <v>228</v>
      </c>
      <c r="H960" s="73" t="str">
        <f>Table1[[#This Row],[Tabela]]&amp;Table1[[#This Row],[Campo]]</f>
        <v>modesg_inp_km_medios_emss_vclstipo_vcl</v>
      </c>
      <c r="I960" s="3" t="s">
        <v>482</v>
      </c>
      <c r="J960" s="50">
        <f>VLOOKUP(Table1[[#This Row],[Status]],Auxiliar!$B$16:$C$23,2,0)</f>
        <v>6</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1225</v>
      </c>
      <c r="E961" s="3" t="s">
        <v>38</v>
      </c>
      <c r="F961" s="14" t="s">
        <v>206</v>
      </c>
      <c r="G961" s="14" t="s">
        <v>217</v>
      </c>
      <c r="H961" s="73" t="str">
        <f>Table1[[#This Row],[Tabela]]&amp;Table1[[#This Row],[Campo]]</f>
        <v>modesg_inp_km_medios_emss_vclstipo_motor</v>
      </c>
      <c r="I961" s="3" t="s">
        <v>482</v>
      </c>
      <c r="J961" s="50">
        <f>VLOOKUP(Table1[[#This Row],[Status]],Auxiliar!$B$16:$C$23,2,0)</f>
        <v>6</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1225</v>
      </c>
      <c r="E962" s="3" t="s">
        <v>38</v>
      </c>
      <c r="F962" s="14" t="s">
        <v>206</v>
      </c>
      <c r="G962" s="14" t="s">
        <v>217</v>
      </c>
      <c r="H962" s="73" t="str">
        <f>Table1[[#This Row],[Tabela]]&amp;Table1[[#This Row],[Campo]]</f>
        <v>modesg_inp_km_medios_emss_vclstipo_motor</v>
      </c>
      <c r="I962" s="3" t="s">
        <v>482</v>
      </c>
      <c r="J962" s="50">
        <f>VLOOKUP(Table1[[#This Row],[Status]],Auxiliar!$B$16:$C$23,2,0)</f>
        <v>6</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1225</v>
      </c>
      <c r="E963" s="3" t="s">
        <v>38</v>
      </c>
      <c r="F963" s="14" t="s">
        <v>206</v>
      </c>
      <c r="G963" s="14" t="s">
        <v>220</v>
      </c>
      <c r="H963" s="73" t="str">
        <f>Table1[[#This Row],[Tabela]]&amp;Table1[[#This Row],[Campo]]</f>
        <v>modesg_inp_km_medios_emss_vclsdata_level_5</v>
      </c>
      <c r="I963" s="3" t="s">
        <v>482</v>
      </c>
      <c r="J963" s="50">
        <f>VLOOKUP(Table1[[#This Row],[Status]],Auxiliar!$B$16:$C$23,2,0)</f>
        <v>6</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1225</v>
      </c>
      <c r="E964" s="3" t="s">
        <v>38</v>
      </c>
      <c r="F964" s="14" t="s">
        <v>206</v>
      </c>
      <c r="G964" s="14" t="s">
        <v>220</v>
      </c>
      <c r="H964" s="73" t="str">
        <f>Table1[[#This Row],[Tabela]]&amp;Table1[[#This Row],[Campo]]</f>
        <v>modesg_inp_km_medios_emss_vclsdata_level_5</v>
      </c>
      <c r="I964" s="3" t="s">
        <v>482</v>
      </c>
      <c r="J964" s="50">
        <f>VLOOKUP(Table1[[#This Row],[Status]],Auxiliar!$B$16:$C$23,2,0)</f>
        <v>6</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1225</v>
      </c>
      <c r="E965" s="3" t="s">
        <v>38</v>
      </c>
      <c r="F965" s="14" t="s">
        <v>206</v>
      </c>
      <c r="G965" s="14" t="s">
        <v>229</v>
      </c>
      <c r="H965" s="73" t="str">
        <f>Table1[[#This Row],[Tabela]]&amp;Table1[[#This Row],[Campo]]</f>
        <v>modesg_inp_km_medios_emss_vclsmedia_km</v>
      </c>
      <c r="I965" s="3" t="s">
        <v>482</v>
      </c>
      <c r="J965" s="50">
        <f>VLOOKUP(Table1[[#This Row],[Status]],Auxiliar!$B$16:$C$23,2,0)</f>
        <v>6</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1225</v>
      </c>
      <c r="E966" s="3" t="s">
        <v>38</v>
      </c>
      <c r="F966" s="14" t="s">
        <v>206</v>
      </c>
      <c r="G966" s="14" t="s">
        <v>229</v>
      </c>
      <c r="H966" s="73" t="str">
        <f>Table1[[#This Row],[Tabela]]&amp;Table1[[#This Row],[Campo]]</f>
        <v>modesg_inp_km_medios_emss_vclsmedia_km</v>
      </c>
      <c r="I966" s="3" t="s">
        <v>482</v>
      </c>
      <c r="J966" s="50">
        <f>VLOOKUP(Table1[[#This Row],[Status]],Auxiliar!$B$16:$C$23,2,0)</f>
        <v>6</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x14ac:dyDescent="0.25">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x14ac:dyDescent="0.25">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x14ac:dyDescent="0.25">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x14ac:dyDescent="0.25">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x14ac:dyDescent="0.25">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x14ac:dyDescent="0.25">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x14ac:dyDescent="0.25">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x14ac:dyDescent="0.25">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x14ac:dyDescent="0.25">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x14ac:dyDescent="0.25">
      <c r="B977" s="14" t="s">
        <v>28</v>
      </c>
      <c r="C977" s="14" t="s">
        <v>178</v>
      </c>
      <c r="D977" s="14" t="s">
        <v>1232</v>
      </c>
      <c r="E977" s="3" t="s">
        <v>38</v>
      </c>
      <c r="F977" s="14" t="s">
        <v>208</v>
      </c>
      <c r="G977" s="14" t="s">
        <v>73</v>
      </c>
      <c r="H977" s="73" t="str">
        <f>Table1[[#This Row],[Tabela]]&amp;Table1[[#This Row],[Campo]]</f>
        <v>modesg_inp_nfrd_alinhamento_taxref_date</v>
      </c>
      <c r="I977" s="3" t="s">
        <v>482</v>
      </c>
      <c r="J977" s="50">
        <f>VLOOKUP(Table1[[#This Row],[Status]],Auxiliar!$B$16:$C$23,2,0)</f>
        <v>6</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1232</v>
      </c>
      <c r="E978" s="3" t="s">
        <v>38</v>
      </c>
      <c r="F978" s="14" t="s">
        <v>208</v>
      </c>
      <c r="G978" s="14" t="s">
        <v>232</v>
      </c>
      <c r="H978" s="73" t="str">
        <f>Table1[[#This Row],[Tabela]]&amp;Table1[[#This Row],[Campo]]</f>
        <v>modesg_inp_nfrd_alinhamento_taxccli_kgl</v>
      </c>
      <c r="I978" s="3" t="s">
        <v>482</v>
      </c>
      <c r="J978" s="50">
        <f>VLOOKUP(Table1[[#This Row],[Status]],Auxiliar!$B$16:$C$23,2,0)</f>
        <v>6</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1232</v>
      </c>
      <c r="E979" s="3" t="s">
        <v>38</v>
      </c>
      <c r="F979" s="14" t="s">
        <v>208</v>
      </c>
      <c r="G979" s="14" t="s">
        <v>232</v>
      </c>
      <c r="H979" s="73" t="str">
        <f>Table1[[#This Row],[Tabela]]&amp;Table1[[#This Row],[Campo]]</f>
        <v>modesg_inp_nfrd_alinhamento_taxccli_kgl</v>
      </c>
      <c r="I979" s="3" t="s">
        <v>482</v>
      </c>
      <c r="J979" s="50">
        <f>VLOOKUP(Table1[[#This Row],[Status]],Auxiliar!$B$16:$C$23,2,0)</f>
        <v>6</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1232</v>
      </c>
      <c r="E980" s="3" t="s">
        <v>38</v>
      </c>
      <c r="F980" s="14" t="s">
        <v>208</v>
      </c>
      <c r="G980" s="14" t="s">
        <v>231</v>
      </c>
      <c r="H980" s="73" t="str">
        <f>Table1[[#This Row],[Tabela]]&amp;Table1[[#This Row],[Campo]]</f>
        <v>modesg_inp_nfrd_alinhamento_taxclei</v>
      </c>
      <c r="I980" s="3" t="s">
        <v>482</v>
      </c>
      <c r="J980" s="50">
        <f>VLOOKUP(Table1[[#This Row],[Status]],Auxiliar!$B$16:$C$23,2,0)</f>
        <v>6</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1232</v>
      </c>
      <c r="E981" s="3" t="s">
        <v>38</v>
      </c>
      <c r="F981" s="14" t="s">
        <v>208</v>
      </c>
      <c r="G981" s="14" t="s">
        <v>231</v>
      </c>
      <c r="H981" s="73" t="str">
        <f>Table1[[#This Row],[Tabela]]&amp;Table1[[#This Row],[Campo]]</f>
        <v>modesg_inp_nfrd_alinhamento_taxclei</v>
      </c>
      <c r="I981" s="3" t="s">
        <v>482</v>
      </c>
      <c r="J981" s="50">
        <f>VLOOKUP(Table1[[#This Row],[Status]],Auxiliar!$B$16:$C$23,2,0)</f>
        <v>6</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1232</v>
      </c>
      <c r="E982" s="3" t="s">
        <v>38</v>
      </c>
      <c r="F982" s="14" t="s">
        <v>208</v>
      </c>
      <c r="G982" s="14" t="s">
        <v>235</v>
      </c>
      <c r="H982" s="73" t="str">
        <f>Table1[[#This Row],[Tabela]]&amp;Table1[[#This Row],[Campo]]</f>
        <v>modesg_inp_nfrd_alinhamento_taxperm_id</v>
      </c>
      <c r="I982" s="3" t="s">
        <v>482</v>
      </c>
      <c r="J982" s="50">
        <f>VLOOKUP(Table1[[#This Row],[Status]],Auxiliar!$B$16:$C$23,2,0)</f>
        <v>6</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1232</v>
      </c>
      <c r="E983" s="3" t="s">
        <v>38</v>
      </c>
      <c r="F983" s="14" t="s">
        <v>208</v>
      </c>
      <c r="G983" s="14" t="s">
        <v>233</v>
      </c>
      <c r="H983" s="73" t="str">
        <f>Table1[[#This Row],[Tabela]]&amp;Table1[[#This Row],[Campo]]</f>
        <v>modesg_inp_nfrd_alinhamento_taxnome_entidade</v>
      </c>
      <c r="I983" s="3" t="s">
        <v>482</v>
      </c>
      <c r="J983" s="50">
        <f>VLOOKUP(Table1[[#This Row],[Status]],Auxiliar!$B$16:$C$23,2,0)</f>
        <v>6</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1232</v>
      </c>
      <c r="E984" s="3" t="s">
        <v>38</v>
      </c>
      <c r="F984" s="14" t="s">
        <v>208</v>
      </c>
      <c r="G984" s="14" t="s">
        <v>214</v>
      </c>
      <c r="H984" s="73" t="str">
        <f>Table1[[#This Row],[Tabela]]&amp;Table1[[#This Row],[Campo]]</f>
        <v>modesg_inp_nfrd_alinhamento_taxnome_pais</v>
      </c>
      <c r="I984" s="3" t="s">
        <v>482</v>
      </c>
      <c r="J984" s="50">
        <f>VLOOKUP(Table1[[#This Row],[Status]],Auxiliar!$B$16:$C$23,2,0)</f>
        <v>6</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1232</v>
      </c>
      <c r="E985" s="3" t="s">
        <v>38</v>
      </c>
      <c r="F985" s="14" t="s">
        <v>208</v>
      </c>
      <c r="G985" s="14" t="s">
        <v>236</v>
      </c>
      <c r="H985" s="73" t="str">
        <f>Table1[[#This Row],[Tabela]]&amp;Table1[[#This Row],[Campo]]</f>
        <v>modesg_inp_nfrd_alinhamento_taxflg_nfrd</v>
      </c>
      <c r="I985" s="3" t="s">
        <v>482</v>
      </c>
      <c r="J985" s="50">
        <f>VLOOKUP(Table1[[#This Row],[Status]],Auxiliar!$B$16:$C$23,2,0)</f>
        <v>6</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x14ac:dyDescent="0.25">
      <c r="B986" s="14" t="s">
        <v>28</v>
      </c>
      <c r="C986" s="14" t="s">
        <v>178</v>
      </c>
      <c r="D986" s="14" t="s">
        <v>1232</v>
      </c>
      <c r="E986" s="3" t="s">
        <v>38</v>
      </c>
      <c r="F986" s="14" t="s">
        <v>208</v>
      </c>
      <c r="G986" s="14" t="s">
        <v>237</v>
      </c>
      <c r="H986" s="73" t="str">
        <f>Table1[[#This Row],[Tabela]]&amp;Table1[[#This Row],[Campo]]</f>
        <v>modesg_inp_nfrd_alinhamento_taxcca_trnvr_ttl_elgbl</v>
      </c>
      <c r="I986" s="3" t="s">
        <v>482</v>
      </c>
      <c r="J986" s="50">
        <f>VLOOKUP(Table1[[#This Row],[Status]],Auxiliar!$B$16:$C$23,2,0)</f>
        <v>6</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hidden="1" x14ac:dyDescent="0.25">
      <c r="B987" s="14" t="s">
        <v>28</v>
      </c>
      <c r="C987" s="14" t="s">
        <v>178</v>
      </c>
      <c r="D987" s="14" t="s">
        <v>1232</v>
      </c>
      <c r="E987" s="3" t="s">
        <v>38</v>
      </c>
      <c r="F987" s="14" t="s">
        <v>208</v>
      </c>
      <c r="G987" s="14" t="s">
        <v>237</v>
      </c>
      <c r="H987" s="73" t="str">
        <f>Table1[[#This Row],[Tabela]]&amp;Table1[[#This Row],[Campo]]</f>
        <v>modesg_inp_nfrd_alinhamento_taxcca_trnvr_ttl_elgbl</v>
      </c>
      <c r="I987" s="3" t="s">
        <v>482</v>
      </c>
      <c r="J987" s="50">
        <f>VLOOKUP(Table1[[#This Row],[Status]],Auxiliar!$B$16:$C$23,2,0)</f>
        <v>6</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x14ac:dyDescent="0.25">
      <c r="B988" s="14" t="s">
        <v>28</v>
      </c>
      <c r="C988" s="14" t="s">
        <v>178</v>
      </c>
      <c r="D988" s="14" t="s">
        <v>1232</v>
      </c>
      <c r="E988" s="3" t="s">
        <v>38</v>
      </c>
      <c r="F988" s="14" t="s">
        <v>208</v>
      </c>
      <c r="G988" s="14" t="s">
        <v>238</v>
      </c>
      <c r="H988" s="73" t="str">
        <f>Table1[[#This Row],[Tabela]]&amp;Table1[[#This Row],[Campo]]</f>
        <v>modesg_inp_nfrd_alinhamento_taxcca_trnvr_enblng_alignd</v>
      </c>
      <c r="I988" s="3" t="s">
        <v>482</v>
      </c>
      <c r="J988" s="50">
        <f>VLOOKUP(Table1[[#This Row],[Status]],Auxiliar!$B$16:$C$23,2,0)</f>
        <v>6</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hidden="1" x14ac:dyDescent="0.25">
      <c r="B989" s="14" t="s">
        <v>28</v>
      </c>
      <c r="C989" s="14" t="s">
        <v>178</v>
      </c>
      <c r="D989" s="14" t="s">
        <v>1232</v>
      </c>
      <c r="E989" s="3" t="s">
        <v>38</v>
      </c>
      <c r="F989" s="14" t="s">
        <v>208</v>
      </c>
      <c r="G989" s="14" t="s">
        <v>238</v>
      </c>
      <c r="H989" s="73" t="str">
        <f>Table1[[#This Row],[Tabela]]&amp;Table1[[#This Row],[Campo]]</f>
        <v>modesg_inp_nfrd_alinhamento_taxcca_trnvr_enblng_alignd</v>
      </c>
      <c r="I989" s="3" t="s">
        <v>482</v>
      </c>
      <c r="J989" s="50">
        <f>VLOOKUP(Table1[[#This Row],[Status]],Auxiliar!$B$16:$C$23,2,0)</f>
        <v>6</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x14ac:dyDescent="0.25">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482</v>
      </c>
      <c r="J990" s="50">
        <f>VLOOKUP(Table1[[#This Row],[Status]],Auxiliar!$B$16:$C$23,2,0)</f>
        <v>6</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hidden="1" x14ac:dyDescent="0.25">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482</v>
      </c>
      <c r="J991" s="50">
        <f>VLOOKUP(Table1[[#This Row],[Status]],Auxiliar!$B$16:$C$23,2,0)</f>
        <v>6</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x14ac:dyDescent="0.25">
      <c r="B992" s="14" t="s">
        <v>28</v>
      </c>
      <c r="C992" s="14" t="s">
        <v>178</v>
      </c>
      <c r="D992" s="14" t="s">
        <v>1232</v>
      </c>
      <c r="E992" s="3" t="s">
        <v>38</v>
      </c>
      <c r="F992" s="14" t="s">
        <v>208</v>
      </c>
      <c r="G992" s="14" t="s">
        <v>240</v>
      </c>
      <c r="H992" s="73" t="str">
        <f>Table1[[#This Row],[Tabela]]&amp;Table1[[#This Row],[Campo]]</f>
        <v>modesg_inp_nfrd_alinhamento_taxcca_capex_ttl_elgbl</v>
      </c>
      <c r="I992" s="3" t="s">
        <v>482</v>
      </c>
      <c r="J992" s="50">
        <f>VLOOKUP(Table1[[#This Row],[Status]],Auxiliar!$B$16:$C$23,2,0)</f>
        <v>6</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hidden="1" x14ac:dyDescent="0.25">
      <c r="B993" s="14" t="s">
        <v>28</v>
      </c>
      <c r="C993" s="14" t="s">
        <v>178</v>
      </c>
      <c r="D993" s="14" t="s">
        <v>1232</v>
      </c>
      <c r="E993" s="3" t="s">
        <v>38</v>
      </c>
      <c r="F993" s="14" t="s">
        <v>208</v>
      </c>
      <c r="G993" s="14" t="s">
        <v>240</v>
      </c>
      <c r="H993" s="73" t="str">
        <f>Table1[[#This Row],[Tabela]]&amp;Table1[[#This Row],[Campo]]</f>
        <v>modesg_inp_nfrd_alinhamento_taxcca_capex_ttl_elgbl</v>
      </c>
      <c r="I993" s="3" t="s">
        <v>482</v>
      </c>
      <c r="J993" s="50">
        <f>VLOOKUP(Table1[[#This Row],[Status]],Auxiliar!$B$16:$C$23,2,0)</f>
        <v>6</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x14ac:dyDescent="0.25">
      <c r="B994" s="14" t="s">
        <v>28</v>
      </c>
      <c r="C994" s="14" t="s">
        <v>178</v>
      </c>
      <c r="D994" s="14" t="s">
        <v>1232</v>
      </c>
      <c r="E994" s="3" t="s">
        <v>38</v>
      </c>
      <c r="F994" s="14" t="s">
        <v>208</v>
      </c>
      <c r="G994" s="14" t="s">
        <v>241</v>
      </c>
      <c r="H994" s="73" t="str">
        <f>Table1[[#This Row],[Tabela]]&amp;Table1[[#This Row],[Campo]]</f>
        <v>modesg_inp_nfrd_alinhamento_taxcca_capex_enblng_algnd</v>
      </c>
      <c r="I994" s="3" t="s">
        <v>482</v>
      </c>
      <c r="J994" s="50">
        <f>VLOOKUP(Table1[[#This Row],[Status]],Auxiliar!$B$16:$C$23,2,0)</f>
        <v>6</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hidden="1" x14ac:dyDescent="0.25">
      <c r="B995" s="14" t="s">
        <v>28</v>
      </c>
      <c r="C995" s="14" t="s">
        <v>178</v>
      </c>
      <c r="D995" s="14" t="s">
        <v>1232</v>
      </c>
      <c r="E995" s="3" t="s">
        <v>38</v>
      </c>
      <c r="F995" s="14" t="s">
        <v>208</v>
      </c>
      <c r="G995" s="14" t="s">
        <v>241</v>
      </c>
      <c r="H995" s="73" t="str">
        <f>Table1[[#This Row],[Tabela]]&amp;Table1[[#This Row],[Campo]]</f>
        <v>modesg_inp_nfrd_alinhamento_taxcca_capex_enblng_algnd</v>
      </c>
      <c r="I995" s="3" t="s">
        <v>482</v>
      </c>
      <c r="J995" s="50">
        <f>VLOOKUP(Table1[[#This Row],[Status]],Auxiliar!$B$16:$C$23,2,0)</f>
        <v>6</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x14ac:dyDescent="0.25">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482</v>
      </c>
      <c r="J996" s="50">
        <f>VLOOKUP(Table1[[#This Row],[Status]],Auxiliar!$B$16:$C$23,2,0)</f>
        <v>6</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hidden="1" x14ac:dyDescent="0.25">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482</v>
      </c>
      <c r="J997" s="50">
        <f>VLOOKUP(Table1[[#This Row],[Status]],Auxiliar!$B$16:$C$23,2,0)</f>
        <v>6</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x14ac:dyDescent="0.25">
      <c r="B998" s="14" t="s">
        <v>28</v>
      </c>
      <c r="C998" s="14" t="s">
        <v>178</v>
      </c>
      <c r="D998" s="14" t="s">
        <v>1232</v>
      </c>
      <c r="E998" s="3" t="s">
        <v>38</v>
      </c>
      <c r="F998" s="14" t="s">
        <v>208</v>
      </c>
      <c r="G998" s="14" t="s">
        <v>243</v>
      </c>
      <c r="H998" s="73" t="str">
        <f>Table1[[#This Row],[Tabela]]&amp;Table1[[#This Row],[Campo]]</f>
        <v>modesg_inp_nfrd_alinhamento_taxccm_trnvr_ttl_elgbl</v>
      </c>
      <c r="I998" s="3" t="s">
        <v>482</v>
      </c>
      <c r="J998" s="50">
        <f>VLOOKUP(Table1[[#This Row],[Status]],Auxiliar!$B$16:$C$23,2,0)</f>
        <v>6</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hidden="1" x14ac:dyDescent="0.25">
      <c r="B999" s="14" t="s">
        <v>28</v>
      </c>
      <c r="C999" s="14" t="s">
        <v>178</v>
      </c>
      <c r="D999" s="14" t="s">
        <v>1232</v>
      </c>
      <c r="E999" s="3" t="s">
        <v>38</v>
      </c>
      <c r="F999" s="14" t="s">
        <v>208</v>
      </c>
      <c r="G999" s="14" t="s">
        <v>243</v>
      </c>
      <c r="H999" s="73" t="str">
        <f>Table1[[#This Row],[Tabela]]&amp;Table1[[#This Row],[Campo]]</f>
        <v>modesg_inp_nfrd_alinhamento_taxccm_trnvr_ttl_elgbl</v>
      </c>
      <c r="I999" s="3" t="s">
        <v>482</v>
      </c>
      <c r="J999" s="50">
        <f>VLOOKUP(Table1[[#This Row],[Status]],Auxiliar!$B$16:$C$23,2,0)</f>
        <v>6</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x14ac:dyDescent="0.25">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482</v>
      </c>
      <c r="J1000" s="50">
        <f>VLOOKUP(Table1[[#This Row],[Status]],Auxiliar!$B$16:$C$23,2,0)</f>
        <v>6</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hidden="1" x14ac:dyDescent="0.25">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482</v>
      </c>
      <c r="J1001" s="50">
        <f>VLOOKUP(Table1[[#This Row],[Status]],Auxiliar!$B$16:$C$23,2,0)</f>
        <v>6</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x14ac:dyDescent="0.25">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482</v>
      </c>
      <c r="J1002" s="50">
        <f>VLOOKUP(Table1[[#This Row],[Status]],Auxiliar!$B$16:$C$23,2,0)</f>
        <v>6</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hidden="1" x14ac:dyDescent="0.25">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482</v>
      </c>
      <c r="J1003" s="50">
        <f>VLOOKUP(Table1[[#This Row],[Status]],Auxiliar!$B$16:$C$23,2,0)</f>
        <v>6</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x14ac:dyDescent="0.25">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482</v>
      </c>
      <c r="J1004" s="50">
        <f>VLOOKUP(Table1[[#This Row],[Status]],Auxiliar!$B$16:$C$23,2,0)</f>
        <v>6</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hidden="1" x14ac:dyDescent="0.25">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482</v>
      </c>
      <c r="J1005" s="50">
        <f>VLOOKUP(Table1[[#This Row],[Status]],Auxiliar!$B$16:$C$23,2,0)</f>
        <v>6</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x14ac:dyDescent="0.25">
      <c r="B1006" s="14" t="s">
        <v>28</v>
      </c>
      <c r="C1006" s="14" t="s">
        <v>178</v>
      </c>
      <c r="D1006" s="14" t="s">
        <v>1232</v>
      </c>
      <c r="E1006" s="3" t="s">
        <v>38</v>
      </c>
      <c r="F1006" s="14" t="s">
        <v>208</v>
      </c>
      <c r="G1006" s="14" t="s">
        <v>247</v>
      </c>
      <c r="H1006" s="73" t="str">
        <f>Table1[[#This Row],[Tabela]]&amp;Table1[[#This Row],[Campo]]</f>
        <v>modesg_inp_nfrd_alinhamento_taxccm_capex_ttl_elgbl</v>
      </c>
      <c r="I1006" s="3" t="s">
        <v>482</v>
      </c>
      <c r="J1006" s="50">
        <f>VLOOKUP(Table1[[#This Row],[Status]],Auxiliar!$B$16:$C$23,2,0)</f>
        <v>6</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hidden="1" x14ac:dyDescent="0.25">
      <c r="B1007" s="14" t="s">
        <v>28</v>
      </c>
      <c r="C1007" s="14" t="s">
        <v>178</v>
      </c>
      <c r="D1007" s="14" t="s">
        <v>1232</v>
      </c>
      <c r="E1007" s="3" t="s">
        <v>38</v>
      </c>
      <c r="F1007" s="14" t="s">
        <v>208</v>
      </c>
      <c r="G1007" s="14" t="s">
        <v>247</v>
      </c>
      <c r="H1007" s="73" t="str">
        <f>Table1[[#This Row],[Tabela]]&amp;Table1[[#This Row],[Campo]]</f>
        <v>modesg_inp_nfrd_alinhamento_taxccm_capex_ttl_elgbl</v>
      </c>
      <c r="I1007" s="3" t="s">
        <v>482</v>
      </c>
      <c r="J1007" s="50">
        <f>VLOOKUP(Table1[[#This Row],[Status]],Auxiliar!$B$16:$C$23,2,0)</f>
        <v>6</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x14ac:dyDescent="0.25">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482</v>
      </c>
      <c r="J1008" s="50">
        <f>VLOOKUP(Table1[[#This Row],[Status]],Auxiliar!$B$16:$C$23,2,0)</f>
        <v>6</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hidden="1" x14ac:dyDescent="0.25">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482</v>
      </c>
      <c r="J1009" s="50">
        <f>VLOOKUP(Table1[[#This Row],[Status]],Auxiliar!$B$16:$C$23,2,0)</f>
        <v>6</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x14ac:dyDescent="0.25">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482</v>
      </c>
      <c r="J1010" s="50">
        <f>VLOOKUP(Table1[[#This Row],[Status]],Auxiliar!$B$16:$C$23,2,0)</f>
        <v>6</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hidden="1" x14ac:dyDescent="0.25">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482</v>
      </c>
      <c r="J1011" s="50">
        <f>VLOOKUP(Table1[[#This Row],[Status]],Auxiliar!$B$16:$C$23,2,0)</f>
        <v>6</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x14ac:dyDescent="0.25">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482</v>
      </c>
      <c r="J1012" s="50">
        <f>VLOOKUP(Table1[[#This Row],[Status]],Auxiliar!$B$16:$C$23,2,0)</f>
        <v>6</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hidden="1" x14ac:dyDescent="0.25">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482</v>
      </c>
      <c r="J1013" s="50">
        <f>VLOOKUP(Table1[[#This Row],[Status]],Auxiliar!$B$16:$C$23,2,0)</f>
        <v>6</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x14ac:dyDescent="0.25">
      <c r="B1014" s="14" t="s">
        <v>28</v>
      </c>
      <c r="C1014" s="14" t="s">
        <v>178</v>
      </c>
      <c r="D1014" s="14" t="s">
        <v>1232</v>
      </c>
      <c r="E1014" s="3" t="s">
        <v>38</v>
      </c>
      <c r="F1014" s="14" t="s">
        <v>208</v>
      </c>
      <c r="G1014" s="14" t="s">
        <v>251</v>
      </c>
      <c r="H1014" s="73" t="str">
        <f>Table1[[#This Row],[Tabela]]&amp;Table1[[#This Row],[Campo]]</f>
        <v>modesg_inp_nfrd_alinhamento_taxppc_trnvr_ttl_elgbl</v>
      </c>
      <c r="I1014" s="3" t="s">
        <v>482</v>
      </c>
      <c r="J1014" s="50">
        <f>VLOOKUP(Table1[[#This Row],[Status]],Auxiliar!$B$16:$C$23,2,0)</f>
        <v>6</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hidden="1" x14ac:dyDescent="0.25">
      <c r="B1015" s="14" t="s">
        <v>28</v>
      </c>
      <c r="C1015" s="14" t="s">
        <v>178</v>
      </c>
      <c r="D1015" s="14" t="s">
        <v>1232</v>
      </c>
      <c r="E1015" s="3" t="s">
        <v>38</v>
      </c>
      <c r="F1015" s="14" t="s">
        <v>208</v>
      </c>
      <c r="G1015" s="14" t="s">
        <v>251</v>
      </c>
      <c r="H1015" s="73" t="str">
        <f>Table1[[#This Row],[Tabela]]&amp;Table1[[#This Row],[Campo]]</f>
        <v>modesg_inp_nfrd_alinhamento_taxppc_trnvr_ttl_elgbl</v>
      </c>
      <c r="I1015" s="3" t="s">
        <v>482</v>
      </c>
      <c r="J1015" s="50">
        <f>VLOOKUP(Table1[[#This Row],[Status]],Auxiliar!$B$16:$C$23,2,0)</f>
        <v>6</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x14ac:dyDescent="0.25">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482</v>
      </c>
      <c r="J1016" s="50">
        <f>VLOOKUP(Table1[[#This Row],[Status]],Auxiliar!$B$16:$C$23,2,0)</f>
        <v>6</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hidden="1" x14ac:dyDescent="0.25">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482</v>
      </c>
      <c r="J1017" s="50">
        <f>VLOOKUP(Table1[[#This Row],[Status]],Auxiliar!$B$16:$C$23,2,0)</f>
        <v>6</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x14ac:dyDescent="0.25">
      <c r="B1018" s="14" t="s">
        <v>28</v>
      </c>
      <c r="C1018" s="14" t="s">
        <v>178</v>
      </c>
      <c r="D1018" s="14" t="s">
        <v>1232</v>
      </c>
      <c r="E1018" s="3" t="s">
        <v>38</v>
      </c>
      <c r="F1018" s="14" t="s">
        <v>208</v>
      </c>
      <c r="G1018" s="14" t="s">
        <v>253</v>
      </c>
      <c r="H1018" s="73" t="str">
        <f>Table1[[#This Row],[Tabela]]&amp;Table1[[#This Row],[Campo]]</f>
        <v>modesg_inp_nfrd_alinhamento_taxppc_capex_ttl_elgbl</v>
      </c>
      <c r="I1018" s="3" t="s">
        <v>482</v>
      </c>
      <c r="J1018" s="50">
        <f>VLOOKUP(Table1[[#This Row],[Status]],Auxiliar!$B$16:$C$23,2,0)</f>
        <v>6</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hidden="1" x14ac:dyDescent="0.25">
      <c r="B1019" s="14" t="s">
        <v>28</v>
      </c>
      <c r="C1019" s="14" t="s">
        <v>178</v>
      </c>
      <c r="D1019" s="14" t="s">
        <v>1232</v>
      </c>
      <c r="E1019" s="3" t="s">
        <v>38</v>
      </c>
      <c r="F1019" s="14" t="s">
        <v>208</v>
      </c>
      <c r="G1019" s="14" t="s">
        <v>253</v>
      </c>
      <c r="H1019" s="73" t="str">
        <f>Table1[[#This Row],[Tabela]]&amp;Table1[[#This Row],[Campo]]</f>
        <v>modesg_inp_nfrd_alinhamento_taxppc_capex_ttl_elgbl</v>
      </c>
      <c r="I1019" s="3" t="s">
        <v>482</v>
      </c>
      <c r="J1019" s="50">
        <f>VLOOKUP(Table1[[#This Row],[Status]],Auxiliar!$B$16:$C$23,2,0)</f>
        <v>6</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x14ac:dyDescent="0.25">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482</v>
      </c>
      <c r="J1020" s="50">
        <f>VLOOKUP(Table1[[#This Row],[Status]],Auxiliar!$B$16:$C$23,2,0)</f>
        <v>6</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hidden="1" x14ac:dyDescent="0.25">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482</v>
      </c>
      <c r="J1021" s="50">
        <f>VLOOKUP(Table1[[#This Row],[Status]],Auxiliar!$B$16:$C$23,2,0)</f>
        <v>6</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x14ac:dyDescent="0.25">
      <c r="B1022" s="14" t="s">
        <v>28</v>
      </c>
      <c r="C1022" s="14" t="s">
        <v>178</v>
      </c>
      <c r="D1022" s="14" t="s">
        <v>1232</v>
      </c>
      <c r="E1022" s="3" t="s">
        <v>38</v>
      </c>
      <c r="F1022" s="14" t="s">
        <v>208</v>
      </c>
      <c r="G1022" s="14" t="s">
        <v>255</v>
      </c>
      <c r="H1022" s="73" t="str">
        <f>Table1[[#This Row],[Tabela]]&amp;Table1[[#This Row],[Campo]]</f>
        <v>modesg_inp_nfrd_alinhamento_taxbio_trnvr_ttl_elgbl</v>
      </c>
      <c r="I1022" s="3" t="s">
        <v>482</v>
      </c>
      <c r="J1022" s="50">
        <f>VLOOKUP(Table1[[#This Row],[Status]],Auxiliar!$B$16:$C$23,2,0)</f>
        <v>6</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hidden="1" x14ac:dyDescent="0.25">
      <c r="B1023" s="14" t="s">
        <v>28</v>
      </c>
      <c r="C1023" s="14" t="s">
        <v>178</v>
      </c>
      <c r="D1023" s="14" t="s">
        <v>1232</v>
      </c>
      <c r="E1023" s="3" t="s">
        <v>38</v>
      </c>
      <c r="F1023" s="14" t="s">
        <v>208</v>
      </c>
      <c r="G1023" s="14" t="s">
        <v>255</v>
      </c>
      <c r="H1023" s="73" t="str">
        <f>Table1[[#This Row],[Tabela]]&amp;Table1[[#This Row],[Campo]]</f>
        <v>modesg_inp_nfrd_alinhamento_taxbio_trnvr_ttl_elgbl</v>
      </c>
      <c r="I1023" s="3" t="s">
        <v>482</v>
      </c>
      <c r="J1023" s="50">
        <f>VLOOKUP(Table1[[#This Row],[Status]],Auxiliar!$B$16:$C$23,2,0)</f>
        <v>6</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x14ac:dyDescent="0.25">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482</v>
      </c>
      <c r="J1024" s="50">
        <f>VLOOKUP(Table1[[#This Row],[Status]],Auxiliar!$B$16:$C$23,2,0)</f>
        <v>6</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hidden="1" x14ac:dyDescent="0.25">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482</v>
      </c>
      <c r="J1025" s="50">
        <f>VLOOKUP(Table1[[#This Row],[Status]],Auxiliar!$B$16:$C$23,2,0)</f>
        <v>6</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x14ac:dyDescent="0.25">
      <c r="B1026" s="14" t="s">
        <v>28</v>
      </c>
      <c r="C1026" s="14" t="s">
        <v>178</v>
      </c>
      <c r="D1026" s="14" t="s">
        <v>1232</v>
      </c>
      <c r="E1026" s="3" t="s">
        <v>38</v>
      </c>
      <c r="F1026" s="14" t="s">
        <v>208</v>
      </c>
      <c r="G1026" s="14" t="s">
        <v>257</v>
      </c>
      <c r="H1026" s="73" t="str">
        <f>Table1[[#This Row],[Tabela]]&amp;Table1[[#This Row],[Campo]]</f>
        <v>modesg_inp_nfrd_alinhamento_taxbio_capex_ttl_elgbl</v>
      </c>
      <c r="I1026" s="3" t="s">
        <v>482</v>
      </c>
      <c r="J1026" s="50">
        <f>VLOOKUP(Table1[[#This Row],[Status]],Auxiliar!$B$16:$C$23,2,0)</f>
        <v>6</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hidden="1" x14ac:dyDescent="0.25">
      <c r="B1027" s="14" t="s">
        <v>28</v>
      </c>
      <c r="C1027" s="14" t="s">
        <v>178</v>
      </c>
      <c r="D1027" s="14" t="s">
        <v>1232</v>
      </c>
      <c r="E1027" s="3" t="s">
        <v>38</v>
      </c>
      <c r="F1027" s="14" t="s">
        <v>208</v>
      </c>
      <c r="G1027" s="14" t="s">
        <v>257</v>
      </c>
      <c r="H1027" s="73" t="str">
        <f>Table1[[#This Row],[Tabela]]&amp;Table1[[#This Row],[Campo]]</f>
        <v>modesg_inp_nfrd_alinhamento_taxbio_capex_ttl_elgbl</v>
      </c>
      <c r="I1027" s="3" t="s">
        <v>482</v>
      </c>
      <c r="J1027" s="50">
        <f>VLOOKUP(Table1[[#This Row],[Status]],Auxiliar!$B$16:$C$23,2,0)</f>
        <v>6</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x14ac:dyDescent="0.25">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482</v>
      </c>
      <c r="J1028" s="50">
        <f>VLOOKUP(Table1[[#This Row],[Status]],Auxiliar!$B$16:$C$23,2,0)</f>
        <v>6</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hidden="1" x14ac:dyDescent="0.25">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482</v>
      </c>
      <c r="J1029" s="50">
        <f>VLOOKUP(Table1[[#This Row],[Status]],Auxiliar!$B$16:$C$23,2,0)</f>
        <v>6</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x14ac:dyDescent="0.25">
      <c r="B1030" s="14" t="s">
        <v>28</v>
      </c>
      <c r="C1030" s="14" t="s">
        <v>178</v>
      </c>
      <c r="D1030" s="14" t="s">
        <v>1232</v>
      </c>
      <c r="E1030" s="3" t="s">
        <v>38</v>
      </c>
      <c r="F1030" s="14" t="s">
        <v>208</v>
      </c>
      <c r="G1030" s="14" t="s">
        <v>259</v>
      </c>
      <c r="H1030" s="73" t="str">
        <f>Table1[[#This Row],[Tabela]]&amp;Table1[[#This Row],[Campo]]</f>
        <v>modesg_inp_nfrd_alinhamento_taxwtr_trnvr_ttl_elgbl</v>
      </c>
      <c r="I1030" s="3" t="s">
        <v>482</v>
      </c>
      <c r="J1030" s="50">
        <f>VLOOKUP(Table1[[#This Row],[Status]],Auxiliar!$B$16:$C$23,2,0)</f>
        <v>6</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hidden="1" x14ac:dyDescent="0.25">
      <c r="B1031" s="14" t="s">
        <v>28</v>
      </c>
      <c r="C1031" s="14" t="s">
        <v>178</v>
      </c>
      <c r="D1031" s="14" t="s">
        <v>1232</v>
      </c>
      <c r="E1031" s="3" t="s">
        <v>38</v>
      </c>
      <c r="F1031" s="14" t="s">
        <v>208</v>
      </c>
      <c r="G1031" s="14" t="s">
        <v>259</v>
      </c>
      <c r="H1031" s="73" t="str">
        <f>Table1[[#This Row],[Tabela]]&amp;Table1[[#This Row],[Campo]]</f>
        <v>modesg_inp_nfrd_alinhamento_taxwtr_trnvr_ttl_elgbl</v>
      </c>
      <c r="I1031" s="3" t="s">
        <v>482</v>
      </c>
      <c r="J1031" s="50">
        <f>VLOOKUP(Table1[[#This Row],[Status]],Auxiliar!$B$16:$C$23,2,0)</f>
        <v>6</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x14ac:dyDescent="0.25">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482</v>
      </c>
      <c r="J1032" s="50">
        <f>VLOOKUP(Table1[[#This Row],[Status]],Auxiliar!$B$16:$C$23,2,0)</f>
        <v>6</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hidden="1" x14ac:dyDescent="0.25">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482</v>
      </c>
      <c r="J1033" s="50">
        <f>VLOOKUP(Table1[[#This Row],[Status]],Auxiliar!$B$16:$C$23,2,0)</f>
        <v>6</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x14ac:dyDescent="0.25">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482</v>
      </c>
      <c r="J1034" s="50">
        <f>VLOOKUP(Table1[[#This Row],[Status]],Auxiliar!$B$16:$C$23,2,0)</f>
        <v>6</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hidden="1" x14ac:dyDescent="0.25">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482</v>
      </c>
      <c r="J1035" s="50">
        <f>VLOOKUP(Table1[[#This Row],[Status]],Auxiliar!$B$16:$C$23,2,0)</f>
        <v>6</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x14ac:dyDescent="0.25">
      <c r="B1036" s="14" t="s">
        <v>28</v>
      </c>
      <c r="C1036" s="14" t="s">
        <v>178</v>
      </c>
      <c r="D1036" s="14" t="s">
        <v>1232</v>
      </c>
      <c r="E1036" s="3" t="s">
        <v>38</v>
      </c>
      <c r="F1036" s="14" t="s">
        <v>208</v>
      </c>
      <c r="G1036" s="14" t="s">
        <v>262</v>
      </c>
      <c r="H1036" s="73" t="str">
        <f>Table1[[#This Row],[Tabela]]&amp;Table1[[#This Row],[Campo]]</f>
        <v>modesg_inp_nfrd_alinhamento_taxwtr_capex_ttl_elgbl</v>
      </c>
      <c r="I1036" s="3" t="s">
        <v>482</v>
      </c>
      <c r="J1036" s="50">
        <f>VLOOKUP(Table1[[#This Row],[Status]],Auxiliar!$B$16:$C$23,2,0)</f>
        <v>6</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hidden="1" x14ac:dyDescent="0.25">
      <c r="B1037" s="14" t="s">
        <v>28</v>
      </c>
      <c r="C1037" s="14" t="s">
        <v>178</v>
      </c>
      <c r="D1037" s="14" t="s">
        <v>1232</v>
      </c>
      <c r="E1037" s="3" t="s">
        <v>38</v>
      </c>
      <c r="F1037" s="14" t="s">
        <v>208</v>
      </c>
      <c r="G1037" s="14" t="s">
        <v>262</v>
      </c>
      <c r="H1037" s="73" t="str">
        <f>Table1[[#This Row],[Tabela]]&amp;Table1[[#This Row],[Campo]]</f>
        <v>modesg_inp_nfrd_alinhamento_taxwtr_capex_ttl_elgbl</v>
      </c>
      <c r="I1037" s="3" t="s">
        <v>482</v>
      </c>
      <c r="J1037" s="50">
        <f>VLOOKUP(Table1[[#This Row],[Status]],Auxiliar!$B$16:$C$23,2,0)</f>
        <v>6</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x14ac:dyDescent="0.25">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482</v>
      </c>
      <c r="J1038" s="50">
        <f>VLOOKUP(Table1[[#This Row],[Status]],Auxiliar!$B$16:$C$23,2,0)</f>
        <v>6</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hidden="1" x14ac:dyDescent="0.25">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482</v>
      </c>
      <c r="J1039" s="50">
        <f>VLOOKUP(Table1[[#This Row],[Status]],Auxiliar!$B$16:$C$23,2,0)</f>
        <v>6</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x14ac:dyDescent="0.25">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482</v>
      </c>
      <c r="J1040" s="50">
        <f>VLOOKUP(Table1[[#This Row],[Status]],Auxiliar!$B$16:$C$23,2,0)</f>
        <v>6</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hidden="1" x14ac:dyDescent="0.25">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482</v>
      </c>
      <c r="J1041" s="50">
        <f>VLOOKUP(Table1[[#This Row],[Status]],Auxiliar!$B$16:$C$23,2,0)</f>
        <v>6</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x14ac:dyDescent="0.25">
      <c r="B1042" s="14" t="s">
        <v>28</v>
      </c>
      <c r="C1042" s="14" t="s">
        <v>178</v>
      </c>
      <c r="D1042" s="14" t="s">
        <v>1232</v>
      </c>
      <c r="E1042" s="3" t="s">
        <v>38</v>
      </c>
      <c r="F1042" s="14" t="s">
        <v>208</v>
      </c>
      <c r="G1042" s="14" t="s">
        <v>265</v>
      </c>
      <c r="H1042" s="73" t="str">
        <f>Table1[[#This Row],[Tabela]]&amp;Table1[[#This Row],[Campo]]</f>
        <v>modesg_inp_nfrd_alinhamento_taxce_trnvr_ttl_elgbl</v>
      </c>
      <c r="I1042" s="3" t="s">
        <v>482</v>
      </c>
      <c r="J1042" s="50">
        <f>VLOOKUP(Table1[[#This Row],[Status]],Auxiliar!$B$16:$C$23,2,0)</f>
        <v>6</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hidden="1" x14ac:dyDescent="0.25">
      <c r="B1043" s="14" t="s">
        <v>28</v>
      </c>
      <c r="C1043" s="14" t="s">
        <v>178</v>
      </c>
      <c r="D1043" s="14" t="s">
        <v>1232</v>
      </c>
      <c r="E1043" s="3" t="s">
        <v>38</v>
      </c>
      <c r="F1043" s="14" t="s">
        <v>208</v>
      </c>
      <c r="G1043" s="14" t="s">
        <v>265</v>
      </c>
      <c r="H1043" s="73" t="str">
        <f>Table1[[#This Row],[Tabela]]&amp;Table1[[#This Row],[Campo]]</f>
        <v>modesg_inp_nfrd_alinhamento_taxce_trnvr_ttl_elgbl</v>
      </c>
      <c r="I1043" s="3" t="s">
        <v>482</v>
      </c>
      <c r="J1043" s="50">
        <f>VLOOKUP(Table1[[#This Row],[Status]],Auxiliar!$B$16:$C$23,2,0)</f>
        <v>6</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x14ac:dyDescent="0.25">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482</v>
      </c>
      <c r="J1044" s="50">
        <f>VLOOKUP(Table1[[#This Row],[Status]],Auxiliar!$B$16:$C$23,2,0)</f>
        <v>6</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hidden="1" x14ac:dyDescent="0.25">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482</v>
      </c>
      <c r="J1045" s="50">
        <f>VLOOKUP(Table1[[#This Row],[Status]],Auxiliar!$B$16:$C$23,2,0)</f>
        <v>6</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x14ac:dyDescent="0.25">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482</v>
      </c>
      <c r="J1046" s="50">
        <f>VLOOKUP(Table1[[#This Row],[Status]],Auxiliar!$B$16:$C$23,2,0)</f>
        <v>6</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hidden="1" x14ac:dyDescent="0.25">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482</v>
      </c>
      <c r="J1047" s="50">
        <f>VLOOKUP(Table1[[#This Row],[Status]],Auxiliar!$B$16:$C$23,2,0)</f>
        <v>6</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x14ac:dyDescent="0.25">
      <c r="B1048" s="14" t="s">
        <v>28</v>
      </c>
      <c r="C1048" s="14" t="s">
        <v>178</v>
      </c>
      <c r="D1048" s="14" t="s">
        <v>1232</v>
      </c>
      <c r="E1048" s="3" t="s">
        <v>38</v>
      </c>
      <c r="F1048" s="14" t="s">
        <v>208</v>
      </c>
      <c r="G1048" s="14" t="s">
        <v>268</v>
      </c>
      <c r="H1048" s="73" t="str">
        <f>Table1[[#This Row],[Tabela]]&amp;Table1[[#This Row],[Campo]]</f>
        <v>modesg_inp_nfrd_alinhamento_taxce_capex_ttl_elgbl</v>
      </c>
      <c r="I1048" s="3" t="s">
        <v>482</v>
      </c>
      <c r="J1048" s="50">
        <f>VLOOKUP(Table1[[#This Row],[Status]],Auxiliar!$B$16:$C$23,2,0)</f>
        <v>6</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hidden="1" x14ac:dyDescent="0.25">
      <c r="B1049" s="14" t="s">
        <v>28</v>
      </c>
      <c r="C1049" s="14" t="s">
        <v>178</v>
      </c>
      <c r="D1049" s="14" t="s">
        <v>1232</v>
      </c>
      <c r="E1049" s="3" t="s">
        <v>38</v>
      </c>
      <c r="F1049" s="14" t="s">
        <v>208</v>
      </c>
      <c r="G1049" s="14" t="s">
        <v>268</v>
      </c>
      <c r="H1049" s="73" t="str">
        <f>Table1[[#This Row],[Tabela]]&amp;Table1[[#This Row],[Campo]]</f>
        <v>modesg_inp_nfrd_alinhamento_taxce_capex_ttl_elgbl</v>
      </c>
      <c r="I1049" s="3" t="s">
        <v>482</v>
      </c>
      <c r="J1049" s="50">
        <f>VLOOKUP(Table1[[#This Row],[Status]],Auxiliar!$B$16:$C$23,2,0)</f>
        <v>6</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x14ac:dyDescent="0.25">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482</v>
      </c>
      <c r="J1050" s="50">
        <f>VLOOKUP(Table1[[#This Row],[Status]],Auxiliar!$B$16:$C$23,2,0)</f>
        <v>6</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hidden="1" x14ac:dyDescent="0.25">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482</v>
      </c>
      <c r="J1051" s="50">
        <f>VLOOKUP(Table1[[#This Row],[Status]],Auxiliar!$B$16:$C$23,2,0)</f>
        <v>6</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x14ac:dyDescent="0.25">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482</v>
      </c>
      <c r="J1052" s="50">
        <f>VLOOKUP(Table1[[#This Row],[Status]],Auxiliar!$B$16:$C$23,2,0)</f>
        <v>6</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hidden="1" x14ac:dyDescent="0.25">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482</v>
      </c>
      <c r="J1053" s="50">
        <f>VLOOKUP(Table1[[#This Row],[Status]],Auxiliar!$B$16:$C$23,2,0)</f>
        <v>6</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x14ac:dyDescent="0.25">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x14ac:dyDescent="0.25">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x14ac:dyDescent="0.25">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x14ac:dyDescent="0.25">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x14ac:dyDescent="0.25">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x14ac:dyDescent="0.25">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x14ac:dyDescent="0.25">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x14ac:dyDescent="0.25">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x14ac:dyDescent="0.25">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x14ac:dyDescent="0.25">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x14ac:dyDescent="0.25">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x14ac:dyDescent="0.25">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x14ac:dyDescent="0.25">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x14ac:dyDescent="0.25">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x14ac:dyDescent="0.25">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x14ac:dyDescent="0.25">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x14ac:dyDescent="0.25">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x14ac:dyDescent="0.25">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x14ac:dyDescent="0.25">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x14ac:dyDescent="0.25">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x14ac:dyDescent="0.25">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x14ac:dyDescent="0.25">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x14ac:dyDescent="0.25">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hidden="1" x14ac:dyDescent="0.25">
      <c r="B1087" s="14" t="s">
        <v>28</v>
      </c>
      <c r="C1087" s="14" t="s">
        <v>178</v>
      </c>
      <c r="D1087" s="14" t="s">
        <v>1225</v>
      </c>
      <c r="E1087" s="3" t="s">
        <v>38</v>
      </c>
      <c r="F1087" s="14" t="s">
        <v>211</v>
      </c>
      <c r="G1087" s="14" t="s">
        <v>73</v>
      </c>
      <c r="H1087" s="73" t="str">
        <f>Table1[[#This Row],[Tabela]]&amp;Table1[[#This Row],[Campo]]</f>
        <v>modesg_inp_emss_naceref_date</v>
      </c>
      <c r="I1087" s="3" t="s">
        <v>482</v>
      </c>
      <c r="J1087" s="50">
        <f>VLOOKUP(Table1[[#This Row],[Status]],Auxiliar!$B$16:$C$23,2,0)</f>
        <v>6</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1225</v>
      </c>
      <c r="E1088" s="3" t="s">
        <v>38</v>
      </c>
      <c r="F1088" s="14" t="s">
        <v>211</v>
      </c>
      <c r="G1088" s="14" t="s">
        <v>288</v>
      </c>
      <c r="H1088" s="73" t="str">
        <f>Table1[[#This Row],[Tabela]]&amp;Table1[[#This Row],[Campo]]</f>
        <v>modesg_inp_emss_naceano</v>
      </c>
      <c r="I1088" s="3" t="s">
        <v>482</v>
      </c>
      <c r="J1088" s="50">
        <f>VLOOKUP(Table1[[#This Row],[Status]],Auxiliar!$B$16:$C$23,2,0)</f>
        <v>6</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x14ac:dyDescent="0.25">
      <c r="B1089" s="14" t="s">
        <v>28</v>
      </c>
      <c r="C1089" s="14" t="s">
        <v>178</v>
      </c>
      <c r="D1089" s="14" t="s">
        <v>1225</v>
      </c>
      <c r="E1089" s="3" t="s">
        <v>38</v>
      </c>
      <c r="F1089" s="14" t="s">
        <v>211</v>
      </c>
      <c r="G1089" s="14" t="s">
        <v>213</v>
      </c>
      <c r="H1089" s="73" t="str">
        <f>Table1[[#This Row],[Tabela]]&amp;Table1[[#This Row],[Campo]]</f>
        <v>modesg_inp_emss_nacenome_regiao</v>
      </c>
      <c r="I1089" s="3" t="s">
        <v>482</v>
      </c>
      <c r="J1089" s="50">
        <f>VLOOKUP(Table1[[#This Row],[Status]],Auxiliar!$B$16:$C$23,2,0)</f>
        <v>6</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x14ac:dyDescent="0.25">
      <c r="B1090" s="14" t="s">
        <v>28</v>
      </c>
      <c r="C1090" s="14" t="s">
        <v>178</v>
      </c>
      <c r="D1090" s="14" t="s">
        <v>1225</v>
      </c>
      <c r="E1090" s="3" t="s">
        <v>38</v>
      </c>
      <c r="F1090" s="14" t="s">
        <v>211</v>
      </c>
      <c r="G1090" s="14" t="s">
        <v>272</v>
      </c>
      <c r="H1090" s="73" t="str">
        <f>Table1[[#This Row],[Tabela]]&amp;Table1[[#This Row],[Campo]]</f>
        <v>modesg_inp_emss_nacecod_nace_esg</v>
      </c>
      <c r="I1090" s="3" t="s">
        <v>482</v>
      </c>
      <c r="J1090" s="50">
        <f>VLOOKUP(Table1[[#This Row],[Status]],Auxiliar!$B$16:$C$23,2,0)</f>
        <v>6</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hidden="1" x14ac:dyDescent="0.25">
      <c r="B1091" s="14" t="s">
        <v>28</v>
      </c>
      <c r="C1091" s="14" t="s">
        <v>178</v>
      </c>
      <c r="D1091" s="14" t="s">
        <v>1225</v>
      </c>
      <c r="E1091" s="3" t="s">
        <v>38</v>
      </c>
      <c r="F1091" s="14" t="s">
        <v>211</v>
      </c>
      <c r="G1091" s="14" t="s">
        <v>272</v>
      </c>
      <c r="H1091" s="73" t="str">
        <f>Table1[[#This Row],[Tabela]]&amp;Table1[[#This Row],[Campo]]</f>
        <v>modesg_inp_emss_nacecod_nace_esg</v>
      </c>
      <c r="I1091" s="3" t="s">
        <v>482</v>
      </c>
      <c r="J1091" s="50">
        <f>VLOOKUP(Table1[[#This Row],[Status]],Auxiliar!$B$16:$C$23,2,0)</f>
        <v>6</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1225</v>
      </c>
      <c r="E1092" s="3" t="s">
        <v>38</v>
      </c>
      <c r="F1092" s="14" t="s">
        <v>211</v>
      </c>
      <c r="G1092" s="14" t="s">
        <v>289</v>
      </c>
      <c r="H1092" s="73" t="str">
        <f>Table1[[#This Row],[Tabela]]&amp;Table1[[#This Row],[Campo]]</f>
        <v>modesg_inp_emss_nacecod_class_indust</v>
      </c>
      <c r="I1092" s="3" t="s">
        <v>482</v>
      </c>
      <c r="J1092" s="50">
        <f>VLOOKUP(Table1[[#This Row],[Status]],Auxiliar!$B$16:$C$23,2,0)</f>
        <v>6</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1225</v>
      </c>
      <c r="E1093" s="3" t="s">
        <v>38</v>
      </c>
      <c r="F1093" s="14" t="s">
        <v>211</v>
      </c>
      <c r="G1093" s="14" t="s">
        <v>290</v>
      </c>
      <c r="H1093" s="73" t="str">
        <f>Table1[[#This Row],[Tabela]]&amp;Table1[[#This Row],[Campo]]</f>
        <v>modesg_inp_emss_naceclassification_level_1</v>
      </c>
      <c r="I1093" s="3" t="s">
        <v>482</v>
      </c>
      <c r="J1093" s="50">
        <f>VLOOKUP(Table1[[#This Row],[Status]],Auxiliar!$B$16:$C$23,2,0)</f>
        <v>6</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1225</v>
      </c>
      <c r="E1094" s="3" t="s">
        <v>38</v>
      </c>
      <c r="F1094" s="14" t="s">
        <v>211</v>
      </c>
      <c r="G1094" s="14" t="s">
        <v>291</v>
      </c>
      <c r="H1094" s="73" t="str">
        <f>Table1[[#This Row],[Tabela]]&amp;Table1[[#This Row],[Campo]]</f>
        <v>modesg_inp_emss_naceasset_class</v>
      </c>
      <c r="I1094" s="3" t="s">
        <v>482</v>
      </c>
      <c r="J1094" s="50">
        <f>VLOOKUP(Table1[[#This Row],[Status]],Auxiliar!$B$16:$C$23,2,0)</f>
        <v>6</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1225</v>
      </c>
      <c r="E1095" s="3" t="s">
        <v>38</v>
      </c>
      <c r="F1095" s="14" t="s">
        <v>211</v>
      </c>
      <c r="G1095" s="14" t="s">
        <v>292</v>
      </c>
      <c r="H1095" s="73" t="str">
        <f>Table1[[#This Row],[Tabela]]&amp;Table1[[#This Row],[Campo]]</f>
        <v>modesg_inp_emss_nacemethodology_option</v>
      </c>
      <c r="I1095" s="3" t="s">
        <v>482</v>
      </c>
      <c r="J1095" s="50">
        <f>VLOOKUP(Table1[[#This Row],[Status]],Auxiliar!$B$16:$C$23,2,0)</f>
        <v>6</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x14ac:dyDescent="0.25">
      <c r="B1096" s="14" t="s">
        <v>28</v>
      </c>
      <c r="C1096" s="14" t="s">
        <v>178</v>
      </c>
      <c r="D1096" s="14" t="s">
        <v>1225</v>
      </c>
      <c r="E1096" s="3" t="s">
        <v>38</v>
      </c>
      <c r="F1096" s="14" t="s">
        <v>211</v>
      </c>
      <c r="G1096" s="14" t="s">
        <v>222</v>
      </c>
      <c r="H1096" s="73" t="str">
        <f>Table1[[#This Row],[Tabela]]&amp;Table1[[#This Row],[Campo]]</f>
        <v>modesg_inp_emss_naceunidade_funcional</v>
      </c>
      <c r="I1096" s="3" t="s">
        <v>482</v>
      </c>
      <c r="J1096" s="50">
        <f>VLOOKUP(Table1[[#This Row],[Status]],Auxiliar!$B$16:$C$23,2,0)</f>
        <v>6</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hidden="1" x14ac:dyDescent="0.25">
      <c r="B1097" s="14" t="s">
        <v>28</v>
      </c>
      <c r="C1097" s="14" t="s">
        <v>178</v>
      </c>
      <c r="D1097" s="14" t="s">
        <v>1225</v>
      </c>
      <c r="E1097" s="3" t="s">
        <v>38</v>
      </c>
      <c r="F1097" s="14" t="s">
        <v>211</v>
      </c>
      <c r="G1097" s="14" t="s">
        <v>222</v>
      </c>
      <c r="H1097" s="73" t="str">
        <f>Table1[[#This Row],[Tabela]]&amp;Table1[[#This Row],[Campo]]</f>
        <v>modesg_inp_emss_naceunidade_funcional</v>
      </c>
      <c r="I1097" s="3" t="s">
        <v>482</v>
      </c>
      <c r="J1097" s="50">
        <f>VLOOKUP(Table1[[#This Row],[Status]],Auxiliar!$B$16:$C$23,2,0)</f>
        <v>6</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1225</v>
      </c>
      <c r="E1098" s="3" t="s">
        <v>38</v>
      </c>
      <c r="F1098" s="14" t="s">
        <v>211</v>
      </c>
      <c r="G1098" s="14" t="s">
        <v>293</v>
      </c>
      <c r="H1098" s="73" t="str">
        <f>Table1[[#This Row],[Tabela]]&amp;Table1[[#This Row],[Campo]]</f>
        <v>modesg_inp_emss_naceunidades_fator_de_emissao</v>
      </c>
      <c r="I1098" s="3" t="s">
        <v>482</v>
      </c>
      <c r="J1098" s="50">
        <f>VLOOKUP(Table1[[#This Row],[Status]],Auxiliar!$B$16:$C$23,2,0)</f>
        <v>6</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1225</v>
      </c>
      <c r="E1099" s="3" t="s">
        <v>38</v>
      </c>
      <c r="F1099" s="14" t="s">
        <v>211</v>
      </c>
      <c r="G1099" s="14" t="s">
        <v>50</v>
      </c>
      <c r="H1099" s="73" t="str">
        <f>Table1[[#This Row],[Tabela]]&amp;Table1[[#This Row],[Campo]]</f>
        <v>modesg_inp_emss_nacescore_qualidade</v>
      </c>
      <c r="I1099" s="3" t="s">
        <v>482</v>
      </c>
      <c r="J1099" s="50">
        <f>VLOOKUP(Table1[[#This Row],[Status]],Auxiliar!$B$16:$C$23,2,0)</f>
        <v>6</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hidden="1" x14ac:dyDescent="0.25">
      <c r="B1100" s="14" t="s">
        <v>28</v>
      </c>
      <c r="C1100" s="14" t="s">
        <v>178</v>
      </c>
      <c r="D1100" s="14" t="s">
        <v>1225</v>
      </c>
      <c r="E1100" s="3" t="s">
        <v>38</v>
      </c>
      <c r="F1100" s="14" t="s">
        <v>211</v>
      </c>
      <c r="G1100" s="14" t="s">
        <v>225</v>
      </c>
      <c r="H1100" s="73" t="str">
        <f>Table1[[#This Row],[Tabela]]&amp;Table1[[#This Row],[Campo]]</f>
        <v>modesg_inp_emss_nacescp1_ftr_emss</v>
      </c>
      <c r="I1100" s="3" t="s">
        <v>482</v>
      </c>
      <c r="J1100" s="50">
        <f>VLOOKUP(Table1[[#This Row],[Status]],Auxiliar!$B$16:$C$23,2,0)</f>
        <v>6</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hidden="1" x14ac:dyDescent="0.25">
      <c r="B1101" s="14" t="s">
        <v>28</v>
      </c>
      <c r="C1101" s="14" t="s">
        <v>178</v>
      </c>
      <c r="D1101" s="14" t="s">
        <v>1225</v>
      </c>
      <c r="E1101" s="3" t="s">
        <v>38</v>
      </c>
      <c r="F1101" s="14" t="s">
        <v>211</v>
      </c>
      <c r="G1101" s="14" t="s">
        <v>225</v>
      </c>
      <c r="H1101" s="73" t="str">
        <f>Table1[[#This Row],[Tabela]]&amp;Table1[[#This Row],[Campo]]</f>
        <v>modesg_inp_emss_nacescp1_ftr_emss</v>
      </c>
      <c r="I1101" s="3" t="s">
        <v>482</v>
      </c>
      <c r="J1101" s="50">
        <f>VLOOKUP(Table1[[#This Row],[Status]],Auxiliar!$B$16:$C$23,2,0)</f>
        <v>6</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x14ac:dyDescent="0.25">
      <c r="B1102" s="14" t="s">
        <v>28</v>
      </c>
      <c r="C1102" s="14" t="s">
        <v>178</v>
      </c>
      <c r="D1102" s="14" t="s">
        <v>1225</v>
      </c>
      <c r="E1102" s="3" t="s">
        <v>38</v>
      </c>
      <c r="F1102" s="14" t="s">
        <v>211</v>
      </c>
      <c r="G1102" s="14" t="s">
        <v>226</v>
      </c>
      <c r="H1102" s="73" t="str">
        <f>Table1[[#This Row],[Tabela]]&amp;Table1[[#This Row],[Campo]]</f>
        <v>modesg_inp_emss_nacescp2_ftr_emss</v>
      </c>
      <c r="I1102" s="3" t="s">
        <v>482</v>
      </c>
      <c r="J1102" s="50">
        <f>VLOOKUP(Table1[[#This Row],[Status]],Auxiliar!$B$16:$C$23,2,0)</f>
        <v>6</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hidden="1" x14ac:dyDescent="0.25">
      <c r="B1103" s="14" t="s">
        <v>28</v>
      </c>
      <c r="C1103" s="14" t="s">
        <v>178</v>
      </c>
      <c r="D1103" s="14" t="s">
        <v>1225</v>
      </c>
      <c r="E1103" s="3" t="s">
        <v>38</v>
      </c>
      <c r="F1103" s="14" t="s">
        <v>211</v>
      </c>
      <c r="G1103" s="14" t="s">
        <v>226</v>
      </c>
      <c r="H1103" s="73" t="str">
        <f>Table1[[#This Row],[Tabela]]&amp;Table1[[#This Row],[Campo]]</f>
        <v>modesg_inp_emss_nacescp2_ftr_emss</v>
      </c>
      <c r="I1103" s="3" t="s">
        <v>482</v>
      </c>
      <c r="J1103" s="50">
        <f>VLOOKUP(Table1[[#This Row],[Status]],Auxiliar!$B$16:$C$23,2,0)</f>
        <v>6</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x14ac:dyDescent="0.25">
      <c r="B1104" s="14" t="s">
        <v>28</v>
      </c>
      <c r="C1104" s="14" t="s">
        <v>178</v>
      </c>
      <c r="D1104" s="14" t="s">
        <v>1225</v>
      </c>
      <c r="E1104" s="3" t="s">
        <v>38</v>
      </c>
      <c r="F1104" s="14" t="s">
        <v>211</v>
      </c>
      <c r="G1104" s="14" t="s">
        <v>227</v>
      </c>
      <c r="H1104" s="73" t="str">
        <f>Table1[[#This Row],[Tabela]]&amp;Table1[[#This Row],[Campo]]</f>
        <v>modesg_inp_emss_nacescp3_ftr_emss</v>
      </c>
      <c r="I1104" s="3" t="s">
        <v>482</v>
      </c>
      <c r="J1104" s="50">
        <f>VLOOKUP(Table1[[#This Row],[Status]],Auxiliar!$B$16:$C$23,2,0)</f>
        <v>6</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hidden="1" x14ac:dyDescent="0.25">
      <c r="B1105" s="14" t="s">
        <v>28</v>
      </c>
      <c r="C1105" s="14" t="s">
        <v>178</v>
      </c>
      <c r="D1105" s="14" t="s">
        <v>1225</v>
      </c>
      <c r="E1105" s="3" t="s">
        <v>38</v>
      </c>
      <c r="F1105" s="14" t="s">
        <v>211</v>
      </c>
      <c r="G1105" s="14" t="s">
        <v>227</v>
      </c>
      <c r="H1105" s="73" t="str">
        <f>Table1[[#This Row],[Tabela]]&amp;Table1[[#This Row],[Campo]]</f>
        <v>modesg_inp_emss_nacescp3_ftr_emss</v>
      </c>
      <c r="I1105" s="3" t="s">
        <v>482</v>
      </c>
      <c r="J1105" s="50">
        <f>VLOOKUP(Table1[[#This Row],[Status]],Auxiliar!$B$16:$C$23,2,0)</f>
        <v>6</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1225</v>
      </c>
      <c r="E1106" s="3" t="s">
        <v>38</v>
      </c>
      <c r="F1106" s="14" t="s">
        <v>212</v>
      </c>
      <c r="G1106" s="14" t="s">
        <v>73</v>
      </c>
      <c r="H1106" s="73" t="str">
        <f>Table1[[#This Row],[Tabela]]&amp;Table1[[#This Row],[Campo]]</f>
        <v>modesg_inp_emss_bens_imoveisref_date</v>
      </c>
      <c r="I1106" s="3" t="s">
        <v>482</v>
      </c>
      <c r="J1106" s="50">
        <f>VLOOKUP(Table1[[#This Row],[Status]],Auxiliar!$B$16:$C$23,2,0)</f>
        <v>6</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1225</v>
      </c>
      <c r="E1107" s="3" t="s">
        <v>38</v>
      </c>
      <c r="F1107" s="14" t="s">
        <v>212</v>
      </c>
      <c r="G1107" s="14" t="s">
        <v>214</v>
      </c>
      <c r="H1107" s="73" t="str">
        <f>Table1[[#This Row],[Tabela]]&amp;Table1[[#This Row],[Campo]]</f>
        <v>modesg_inp_emss_bens_imoveisnome_pais</v>
      </c>
      <c r="I1107" s="3" t="s">
        <v>482</v>
      </c>
      <c r="J1107" s="50">
        <f>VLOOKUP(Table1[[#This Row],[Status]],Auxiliar!$B$16:$C$23,2,0)</f>
        <v>6</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1225</v>
      </c>
      <c r="E1108" s="3" t="s">
        <v>38</v>
      </c>
      <c r="F1108" s="14" t="s">
        <v>212</v>
      </c>
      <c r="G1108" s="14" t="s">
        <v>215</v>
      </c>
      <c r="H1108" s="73" t="str">
        <f>Table1[[#This Row],[Tabela]]&amp;Table1[[#This Row],[Campo]]</f>
        <v>modesg_inp_emss_bens_imoveisnome_estado</v>
      </c>
      <c r="I1108" s="3" t="s">
        <v>482</v>
      </c>
      <c r="J1108" s="50">
        <f>VLOOKUP(Table1[[#This Row],[Status]],Auxiliar!$B$16:$C$23,2,0)</f>
        <v>6</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1225</v>
      </c>
      <c r="E1109" s="3" t="s">
        <v>38</v>
      </c>
      <c r="F1109" s="14" t="s">
        <v>212</v>
      </c>
      <c r="G1109" s="14" t="s">
        <v>291</v>
      </c>
      <c r="H1109" s="73" t="str">
        <f>Table1[[#This Row],[Tabela]]&amp;Table1[[#This Row],[Campo]]</f>
        <v>modesg_inp_emss_bens_imoveisasset_class</v>
      </c>
      <c r="I1109" s="3" t="s">
        <v>482</v>
      </c>
      <c r="J1109" s="50">
        <f>VLOOKUP(Table1[[#This Row],[Status]],Auxiliar!$B$16:$C$23,2,0)</f>
        <v>6</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1225</v>
      </c>
      <c r="E1110" s="3" t="s">
        <v>38</v>
      </c>
      <c r="F1110" s="14" t="s">
        <v>212</v>
      </c>
      <c r="G1110" s="14" t="s">
        <v>294</v>
      </c>
      <c r="H1110" s="73" t="str">
        <f>Table1[[#This Row],[Tabela]]&amp;Table1[[#This Row],[Campo]]</f>
        <v>modesg_inp_emss_bens_imoveisemission_factor_type</v>
      </c>
      <c r="I1110" s="3" t="s">
        <v>482</v>
      </c>
      <c r="J1110" s="50">
        <f>VLOOKUP(Table1[[#This Row],[Status]],Auxiliar!$B$16:$C$23,2,0)</f>
        <v>6</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1225</v>
      </c>
      <c r="E1111" s="3" t="s">
        <v>38</v>
      </c>
      <c r="F1111" s="14" t="s">
        <v>212</v>
      </c>
      <c r="G1111" s="14" t="s">
        <v>213</v>
      </c>
      <c r="H1111" s="73" t="str">
        <f>Table1[[#This Row],[Tabela]]&amp;Table1[[#This Row],[Campo]]</f>
        <v>modesg_inp_emss_bens_imoveisnome_regiao</v>
      </c>
      <c r="I1111" s="3" t="s">
        <v>482</v>
      </c>
      <c r="J1111" s="50">
        <f>VLOOKUP(Table1[[#This Row],[Status]],Auxiliar!$B$16:$C$23,2,0)</f>
        <v>6</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1225</v>
      </c>
      <c r="E1112" s="3" t="s">
        <v>38</v>
      </c>
      <c r="F1112" s="14" t="s">
        <v>212</v>
      </c>
      <c r="G1112" s="14" t="s">
        <v>295</v>
      </c>
      <c r="H1112" s="73" t="str">
        <f>Table1[[#This Row],[Tabela]]&amp;Table1[[#This Row],[Campo]]</f>
        <v>modesg_inp_emss_bens_imoveistipo_bem</v>
      </c>
      <c r="I1112" s="3" t="s">
        <v>482</v>
      </c>
      <c r="J1112" s="50">
        <f>VLOOKUP(Table1[[#This Row],[Status]],Auxiliar!$B$16:$C$23,2,0)</f>
        <v>6</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1225</v>
      </c>
      <c r="E1113" s="3" t="s">
        <v>38</v>
      </c>
      <c r="F1113" s="14" t="s">
        <v>212</v>
      </c>
      <c r="G1113" s="14" t="s">
        <v>296</v>
      </c>
      <c r="H1113" s="73" t="str">
        <f>Table1[[#This Row],[Tabela]]&amp;Table1[[#This Row],[Campo]]</f>
        <v>modesg_inp_emss_bens_imoveistipo_finalidade_bem</v>
      </c>
      <c r="I1113" s="3" t="s">
        <v>482</v>
      </c>
      <c r="J1113" s="50">
        <f>VLOOKUP(Table1[[#This Row],[Status]],Auxiliar!$B$16:$C$23,2,0)</f>
        <v>6</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1225</v>
      </c>
      <c r="E1114" s="3" t="s">
        <v>38</v>
      </c>
      <c r="F1114" s="14" t="s">
        <v>212</v>
      </c>
      <c r="G1114" s="14" t="s">
        <v>47</v>
      </c>
      <c r="H1114" s="73" t="str">
        <f>Table1[[#This Row],[Tabela]]&amp;Table1[[#This Row],[Campo]]</f>
        <v>modesg_inp_emss_bens_imoveisepc</v>
      </c>
      <c r="I1114" s="3" t="s">
        <v>482</v>
      </c>
      <c r="J1114" s="50">
        <f>VLOOKUP(Table1[[#This Row],[Status]],Auxiliar!$B$16:$C$23,2,0)</f>
        <v>6</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1225</v>
      </c>
      <c r="E1115" s="3" t="s">
        <v>38</v>
      </c>
      <c r="F1115" s="14" t="s">
        <v>212</v>
      </c>
      <c r="G1115" s="14" t="s">
        <v>297</v>
      </c>
      <c r="H1115" s="73" t="str">
        <f>Table1[[#This Row],[Tabela]]&amp;Table1[[#This Row],[Campo]]</f>
        <v>modesg_inp_emss_bens_imoveisflg_ftr_emss_area</v>
      </c>
      <c r="I1115" s="3" t="s">
        <v>482</v>
      </c>
      <c r="J1115" s="50">
        <f>VLOOKUP(Table1[[#This Row],[Status]],Auxiliar!$B$16:$C$23,2,0)</f>
        <v>6</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1225</v>
      </c>
      <c r="E1116" s="3" t="s">
        <v>38</v>
      </c>
      <c r="F1116" s="14" t="s">
        <v>212</v>
      </c>
      <c r="G1116" s="14" t="s">
        <v>221</v>
      </c>
      <c r="H1116" s="73" t="str">
        <f>Table1[[#This Row],[Tabela]]&amp;Table1[[#This Row],[Campo]]</f>
        <v>modesg_inp_emss_bens_imoveisnome_unidade_funcional</v>
      </c>
      <c r="I1116" s="3" t="s">
        <v>482</v>
      </c>
      <c r="J1116" s="50">
        <f>VLOOKUP(Table1[[#This Row],[Status]],Auxiliar!$B$16:$C$23,2,0)</f>
        <v>6</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1225</v>
      </c>
      <c r="E1117" s="3" t="s">
        <v>38</v>
      </c>
      <c r="F1117" s="14" t="s">
        <v>212</v>
      </c>
      <c r="G1117" s="14" t="s">
        <v>222</v>
      </c>
      <c r="H1117" s="73" t="str">
        <f>Table1[[#This Row],[Tabela]]&amp;Table1[[#This Row],[Campo]]</f>
        <v>modesg_inp_emss_bens_imoveisunidade_funcional</v>
      </c>
      <c r="I1117" s="3" t="s">
        <v>482</v>
      </c>
      <c r="J1117" s="50">
        <f>VLOOKUP(Table1[[#This Row],[Status]],Auxiliar!$B$16:$C$23,2,0)</f>
        <v>6</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1225</v>
      </c>
      <c r="E1118" s="3" t="s">
        <v>38</v>
      </c>
      <c r="F1118" s="14" t="s">
        <v>212</v>
      </c>
      <c r="G1118" s="14" t="s">
        <v>223</v>
      </c>
      <c r="H1118" s="73" t="str">
        <f>Table1[[#This Row],[Tabela]]&amp;Table1[[#This Row],[Campo]]</f>
        <v>modesg_inp_emss_bens_imoveisnome_fator_emissao</v>
      </c>
      <c r="I1118" s="3" t="s">
        <v>482</v>
      </c>
      <c r="J1118" s="50">
        <f>VLOOKUP(Table1[[#This Row],[Status]],Auxiliar!$B$16:$C$23,2,0)</f>
        <v>6</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1225</v>
      </c>
      <c r="E1119" s="3" t="s">
        <v>38</v>
      </c>
      <c r="F1119" s="14" t="s">
        <v>212</v>
      </c>
      <c r="G1119" s="14" t="s">
        <v>298</v>
      </c>
      <c r="H1119" s="73" t="str">
        <f>Table1[[#This Row],[Tabela]]&amp;Table1[[#This Row],[Campo]]</f>
        <v>modesg_inp_emss_bens_imoveisunidade_fator_emissao</v>
      </c>
      <c r="I1119" s="3" t="s">
        <v>482</v>
      </c>
      <c r="J1119" s="50">
        <f>VLOOKUP(Table1[[#This Row],[Status]],Auxiliar!$B$16:$C$23,2,0)</f>
        <v>6</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1225</v>
      </c>
      <c r="E1120" s="3" t="s">
        <v>38</v>
      </c>
      <c r="F1120" s="14" t="s">
        <v>212</v>
      </c>
      <c r="G1120" s="14" t="s">
        <v>50</v>
      </c>
      <c r="H1120" s="73" t="str">
        <f>Table1[[#This Row],[Tabela]]&amp;Table1[[#This Row],[Campo]]</f>
        <v>modesg_inp_emss_bens_imoveisscore_qualidade</v>
      </c>
      <c r="I1120" s="3" t="s">
        <v>482</v>
      </c>
      <c r="J1120" s="50">
        <f>VLOOKUP(Table1[[#This Row],[Status]],Auxiliar!$B$16:$C$23,2,0)</f>
        <v>6</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1225</v>
      </c>
      <c r="E1121" s="3" t="s">
        <v>38</v>
      </c>
      <c r="F1121" s="14" t="s">
        <v>212</v>
      </c>
      <c r="G1121" s="14" t="s">
        <v>299</v>
      </c>
      <c r="H1121" s="73" t="str">
        <f>Table1[[#This Row],[Tabela]]&amp;Table1[[#This Row],[Campo]]</f>
        <v>modesg_inp_emss_bens_imoveisscp_ftr_emss_ano1</v>
      </c>
      <c r="I1121" s="3" t="s">
        <v>482</v>
      </c>
      <c r="J1121" s="50">
        <f>VLOOKUP(Table1[[#This Row],[Status]],Auxiliar!$B$16:$C$23,2,0)</f>
        <v>6</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x14ac:dyDescent="0.25">
      <c r="B1122" s="14" t="s">
        <v>28</v>
      </c>
      <c r="C1122" s="14" t="s">
        <v>178</v>
      </c>
      <c r="D1122" s="14" t="s">
        <v>1225</v>
      </c>
      <c r="E1122" s="3" t="s">
        <v>38</v>
      </c>
      <c r="F1122" s="14" t="s">
        <v>212</v>
      </c>
      <c r="G1122" s="14" t="s">
        <v>225</v>
      </c>
      <c r="H1122" s="73" t="str">
        <f>Table1[[#This Row],[Tabela]]&amp;Table1[[#This Row],[Campo]]</f>
        <v>modesg_inp_emss_bens_imoveisscp1_ftr_emss</v>
      </c>
      <c r="I1122" s="3" t="s">
        <v>482</v>
      </c>
      <c r="J1122" s="50">
        <f>VLOOKUP(Table1[[#This Row],[Status]],Auxiliar!$B$16:$C$23,2,0)</f>
        <v>6</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hidden="1" x14ac:dyDescent="0.25">
      <c r="B1123" s="14" t="s">
        <v>28</v>
      </c>
      <c r="C1123" s="14" t="s">
        <v>178</v>
      </c>
      <c r="D1123" s="14" t="s">
        <v>1225</v>
      </c>
      <c r="E1123" s="3" t="s">
        <v>38</v>
      </c>
      <c r="F1123" s="14" t="s">
        <v>212</v>
      </c>
      <c r="G1123" s="14" t="s">
        <v>225</v>
      </c>
      <c r="H1123" s="73" t="str">
        <f>Table1[[#This Row],[Tabela]]&amp;Table1[[#This Row],[Campo]]</f>
        <v>modesg_inp_emss_bens_imoveisscp1_ftr_emss</v>
      </c>
      <c r="I1123" s="3" t="s">
        <v>482</v>
      </c>
      <c r="J1123" s="50">
        <f>VLOOKUP(Table1[[#This Row],[Status]],Auxiliar!$B$16:$C$23,2,0)</f>
        <v>6</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x14ac:dyDescent="0.25">
      <c r="B1124" s="14" t="s">
        <v>28</v>
      </c>
      <c r="C1124" s="14" t="s">
        <v>178</v>
      </c>
      <c r="D1124" s="14" t="s">
        <v>1225</v>
      </c>
      <c r="E1124" s="3" t="s">
        <v>38</v>
      </c>
      <c r="F1124" s="14" t="s">
        <v>212</v>
      </c>
      <c r="G1124" s="14" t="s">
        <v>226</v>
      </c>
      <c r="H1124" s="73" t="str">
        <f>Table1[[#This Row],[Tabela]]&amp;Table1[[#This Row],[Campo]]</f>
        <v>modesg_inp_emss_bens_imoveisscp2_ftr_emss</v>
      </c>
      <c r="I1124" s="3" t="s">
        <v>482</v>
      </c>
      <c r="J1124" s="50">
        <f>VLOOKUP(Table1[[#This Row],[Status]],Auxiliar!$B$16:$C$23,2,0)</f>
        <v>6</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hidden="1" x14ac:dyDescent="0.25">
      <c r="B1125" s="14" t="s">
        <v>28</v>
      </c>
      <c r="C1125" s="14" t="s">
        <v>178</v>
      </c>
      <c r="D1125" s="14" t="s">
        <v>1225</v>
      </c>
      <c r="E1125" s="3" t="s">
        <v>38</v>
      </c>
      <c r="F1125" s="14" t="s">
        <v>212</v>
      </c>
      <c r="G1125" s="14" t="s">
        <v>226</v>
      </c>
      <c r="H1125" s="73" t="str">
        <f>Table1[[#This Row],[Tabela]]&amp;Table1[[#This Row],[Campo]]</f>
        <v>modesg_inp_emss_bens_imoveisscp2_ftr_emss</v>
      </c>
      <c r="I1125" s="3" t="s">
        <v>482</v>
      </c>
      <c r="J1125" s="50">
        <f>VLOOKUP(Table1[[#This Row],[Status]],Auxiliar!$B$16:$C$23,2,0)</f>
        <v>6</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x14ac:dyDescent="0.25">
      <c r="B1126" s="21" t="s">
        <v>28</v>
      </c>
      <c r="C1126" s="21" t="s">
        <v>178</v>
      </c>
      <c r="D1126" s="14" t="s">
        <v>1225</v>
      </c>
      <c r="E1126" s="3" t="s">
        <v>38</v>
      </c>
      <c r="F1126" s="21" t="s">
        <v>212</v>
      </c>
      <c r="G1126" s="21" t="s">
        <v>1256</v>
      </c>
      <c r="H1126" s="74" t="str">
        <f>Table1[[#This Row],[Tabela]]&amp;Table1[[#This Row],[Campo]]</f>
        <v>modesg_inp_emss_bens_imoveistipo_fator_emissao</v>
      </c>
      <c r="I1126" s="3" t="s">
        <v>482</v>
      </c>
      <c r="J1126" s="49">
        <f>VLOOKUP(Table1[[#This Row],[Status]],Auxiliar!$B$16:$C$23,2,0)</f>
        <v>6</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x14ac:dyDescent="0.25">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x14ac:dyDescent="0.25">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x14ac:dyDescent="0.25">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x14ac:dyDescent="0.25">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x14ac:dyDescent="0.25">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x14ac:dyDescent="0.25">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x14ac:dyDescent="0.25">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x14ac:dyDescent="0.25">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x14ac:dyDescent="0.25">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x14ac:dyDescent="0.25">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x14ac:dyDescent="0.25">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x14ac:dyDescent="0.25">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x14ac:dyDescent="0.25">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x14ac:dyDescent="0.25">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x14ac:dyDescent="0.25">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x14ac:dyDescent="0.25">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x14ac:dyDescent="0.25">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x14ac:dyDescent="0.25">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x14ac:dyDescent="0.25">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x14ac:dyDescent="0.25">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x14ac:dyDescent="0.25">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x14ac:dyDescent="0.25">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x14ac:dyDescent="0.25">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x14ac:dyDescent="0.25">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x14ac:dyDescent="0.25">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x14ac:dyDescent="0.25">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x14ac:dyDescent="0.25">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x14ac:dyDescent="0.25">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x14ac:dyDescent="0.25">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x14ac:dyDescent="0.25">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x14ac:dyDescent="0.25">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x14ac:dyDescent="0.25">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x14ac:dyDescent="0.25">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x14ac:dyDescent="0.25">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x14ac:dyDescent="0.25">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x14ac:dyDescent="0.25">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x14ac:dyDescent="0.25">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x14ac:dyDescent="0.25">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x14ac:dyDescent="0.25">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x14ac:dyDescent="0.25">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x14ac:dyDescent="0.25">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x14ac:dyDescent="0.25">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x14ac:dyDescent="0.25">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x14ac:dyDescent="0.25">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x14ac:dyDescent="0.25">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x14ac:dyDescent="0.25">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x14ac:dyDescent="0.25">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x14ac:dyDescent="0.25">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x14ac:dyDescent="0.25">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x14ac:dyDescent="0.25">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x14ac:dyDescent="0.25">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x14ac:dyDescent="0.25">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x14ac:dyDescent="0.25">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x14ac:dyDescent="0.25">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x14ac:dyDescent="0.25">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x14ac:dyDescent="0.25">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x14ac:dyDescent="0.25">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x14ac:dyDescent="0.25">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x14ac:dyDescent="0.25">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x14ac:dyDescent="0.25">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x14ac:dyDescent="0.25">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x14ac:dyDescent="0.25">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x14ac:dyDescent="0.25">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x14ac:dyDescent="0.25">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x14ac:dyDescent="0.25">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x14ac:dyDescent="0.25">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x14ac:dyDescent="0.25">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x14ac:dyDescent="0.25">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x14ac:dyDescent="0.25">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x14ac:dyDescent="0.25">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x14ac:dyDescent="0.25">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x14ac:dyDescent="0.25">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x14ac:dyDescent="0.25">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x14ac:dyDescent="0.25">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x14ac:dyDescent="0.25">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x14ac:dyDescent="0.25">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x14ac:dyDescent="0.25">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x14ac:dyDescent="0.25">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x14ac:dyDescent="0.25">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x14ac:dyDescent="0.25">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x14ac:dyDescent="0.25">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x14ac:dyDescent="0.25">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x14ac:dyDescent="0.25">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x14ac:dyDescent="0.25">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x14ac:dyDescent="0.25">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x14ac:dyDescent="0.25">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x14ac:dyDescent="0.25">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x14ac:dyDescent="0.25">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x14ac:dyDescent="0.25">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x14ac:dyDescent="0.25">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x14ac:dyDescent="0.25">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x14ac:dyDescent="0.25">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x14ac:dyDescent="0.25">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x14ac:dyDescent="0.25">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x14ac:dyDescent="0.25">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x14ac:dyDescent="0.25">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x14ac:dyDescent="0.25">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x14ac:dyDescent="0.25">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x14ac:dyDescent="0.25">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x14ac:dyDescent="0.25">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x14ac:dyDescent="0.25">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x14ac:dyDescent="0.25">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x14ac:dyDescent="0.25">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x14ac:dyDescent="0.25">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x14ac:dyDescent="0.25">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x14ac:dyDescent="0.25">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1843</v>
      </c>
      <c r="Q1383" s="135"/>
      <c r="R1383" s="136"/>
      <c r="S1383" s="135"/>
      <c r="T1383" s="135"/>
      <c r="U1383" s="135"/>
      <c r="V1383" s="135"/>
      <c r="W1383" s="3">
        <f>VLOOKUP(Table1[[#This Row],[Status]],Auxiliar!$B$16:$D$23,3,0)*Table1[[#This Row],[Estimação (horas)]]</f>
        <v>0.1</v>
      </c>
      <c r="X1383" s="135"/>
    </row>
    <row r="1384" spans="2:24" ht="17.399999999999999" hidden="1" x14ac:dyDescent="0.25">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1843</v>
      </c>
      <c r="Q1384" s="135"/>
      <c r="R1384" s="136"/>
      <c r="S1384" s="135"/>
      <c r="T1384" s="135"/>
      <c r="U1384" s="135"/>
      <c r="V1384" s="135"/>
      <c r="W1384" s="3">
        <f>VLOOKUP(Table1[[#This Row],[Status]],Auxiliar!$B$16:$D$23,3,0)*Table1[[#This Row],[Estimação (horas)]]</f>
        <v>0.1</v>
      </c>
      <c r="X1384" s="135"/>
    </row>
    <row r="1385" spans="2:24" ht="17.399999999999999" hidden="1" x14ac:dyDescent="0.25">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1843</v>
      </c>
      <c r="Q1385" s="135"/>
      <c r="R1385" s="136"/>
      <c r="S1385" s="135"/>
      <c r="T1385" s="135"/>
      <c r="U1385" s="135"/>
      <c r="V1385" s="135"/>
      <c r="W1385" s="3">
        <f>VLOOKUP(Table1[[#This Row],[Status]],Auxiliar!$B$16:$D$23,3,0)*Table1[[#This Row],[Estimação (horas)]]</f>
        <v>0.1</v>
      </c>
      <c r="X1385" s="135"/>
    </row>
    <row r="1386" spans="2:24" ht="17.399999999999999" hidden="1" x14ac:dyDescent="0.25">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1843</v>
      </c>
      <c r="Q1386" s="135"/>
      <c r="R1386" s="136"/>
      <c r="S1386" s="135"/>
      <c r="T1386" s="135"/>
      <c r="U1386" s="135"/>
      <c r="V1386" s="135"/>
      <c r="W1386" s="3">
        <f>VLOOKUP(Table1[[#This Row],[Status]],Auxiliar!$B$16:$D$23,3,0)*Table1[[#This Row],[Estimação (horas)]]</f>
        <v>0.1</v>
      </c>
      <c r="X1386" s="135"/>
    </row>
    <row r="1387" spans="2:24" ht="17.399999999999999" hidden="1" x14ac:dyDescent="0.25">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1843</v>
      </c>
      <c r="Q1387" s="135"/>
      <c r="R1387" s="136"/>
      <c r="S1387" s="135"/>
      <c r="T1387" s="135"/>
      <c r="U1387" s="135"/>
      <c r="V1387" s="135"/>
      <c r="W1387" s="3">
        <f>VLOOKUP(Table1[[#This Row],[Status]],Auxiliar!$B$16:$D$23,3,0)*Table1[[#This Row],[Estimação (horas)]]</f>
        <v>0.1</v>
      </c>
      <c r="X1387" s="135"/>
    </row>
    <row r="1388" spans="2:24" ht="17.399999999999999" hidden="1" x14ac:dyDescent="0.25">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1843</v>
      </c>
      <c r="Q1388" s="135"/>
      <c r="R1388" s="136"/>
      <c r="S1388" s="135"/>
      <c r="T1388" s="135"/>
      <c r="U1388" s="135"/>
      <c r="V1388" s="135"/>
      <c r="W1388" s="3">
        <f>VLOOKUP(Table1[[#This Row],[Status]],Auxiliar!$B$16:$D$23,3,0)*Table1[[#This Row],[Estimação (horas)]]</f>
        <v>0.1</v>
      </c>
      <c r="X1388" s="135"/>
    </row>
    <row r="1389" spans="2:24" ht="17.399999999999999" hidden="1" x14ac:dyDescent="0.25">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1843</v>
      </c>
      <c r="Q1389" s="135"/>
      <c r="R1389" s="136"/>
      <c r="S1389" s="135"/>
      <c r="T1389" s="135"/>
      <c r="U1389" s="135"/>
      <c r="V1389" s="135"/>
      <c r="W1389" s="3">
        <f>VLOOKUP(Table1[[#This Row],[Status]],Auxiliar!$B$16:$D$23,3,0)*Table1[[#This Row],[Estimação (horas)]]</f>
        <v>0.1</v>
      </c>
      <c r="X1389" s="135"/>
    </row>
    <row r="1390" spans="2:24" ht="17.399999999999999" hidden="1" x14ac:dyDescent="0.25">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x14ac:dyDescent="0.25">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x14ac:dyDescent="0.25">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x14ac:dyDescent="0.25">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x14ac:dyDescent="0.25">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x14ac:dyDescent="0.25">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x14ac:dyDescent="0.25">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x14ac:dyDescent="0.25">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x14ac:dyDescent="0.25">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x14ac:dyDescent="0.25">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x14ac:dyDescent="0.25">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x14ac:dyDescent="0.25">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x14ac:dyDescent="0.25">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x14ac:dyDescent="0.25">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x14ac:dyDescent="0.25">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x14ac:dyDescent="0.25">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x14ac:dyDescent="0.25">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x14ac:dyDescent="0.25">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x14ac:dyDescent="0.25">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x14ac:dyDescent="0.25">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x14ac:dyDescent="0.25">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M9:M1418</xm:sqref>
        </x14:dataValidation>
        <x14:dataValidation type="list" allowBlank="1" showInputMessage="1" showErrorMessage="1" xr:uid="{00000000-0002-0000-0700-000001000000}">
          <x14:formula1>
            <xm:f>Auxiliar!$B$5:$B$13</xm:f>
          </x14:formula1>
          <xm:sqref>K9:K1418</xm:sqref>
        </x14:dataValidation>
        <x14:dataValidation type="list" allowBlank="1" showInputMessage="1" showErrorMessage="1" xr:uid="{00000000-0002-0000-0700-000002000000}">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1280</v>
      </c>
      <c r="B1" s="15" t="s">
        <v>1281</v>
      </c>
      <c r="C1" s="15" t="s">
        <v>1282</v>
      </c>
      <c r="D1" s="15" t="s">
        <v>1283</v>
      </c>
      <c r="E1" s="15" t="s">
        <v>1284</v>
      </c>
      <c r="F1" s="15" t="s">
        <v>1285</v>
      </c>
      <c r="G1" s="15" t="s">
        <v>1286</v>
      </c>
      <c r="H1" s="15" t="s">
        <v>1287</v>
      </c>
      <c r="I1" s="15" t="s">
        <v>1288</v>
      </c>
      <c r="J1" s="15" t="s">
        <v>1289</v>
      </c>
      <c r="K1" s="15" t="s">
        <v>1290</v>
      </c>
    </row>
    <row r="2" spans="1:11" x14ac:dyDescent="0.25">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x14ac:dyDescent="0.25">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x14ac:dyDescent="0.25">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x14ac:dyDescent="0.25">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x14ac:dyDescent="0.25">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x14ac:dyDescent="0.25">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x14ac:dyDescent="0.25">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x14ac:dyDescent="0.25">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x14ac:dyDescent="0.25">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x14ac:dyDescent="0.25">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x14ac:dyDescent="0.25">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x14ac:dyDescent="0.25">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x14ac:dyDescent="0.25">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x14ac:dyDescent="0.25">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x14ac:dyDescent="0.25">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x14ac:dyDescent="0.25">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x14ac:dyDescent="0.25">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x14ac:dyDescent="0.25">
      <c r="A19" s="17" t="s">
        <v>1345</v>
      </c>
      <c r="B19" s="15" t="s">
        <v>1346</v>
      </c>
      <c r="C19" s="15" t="s">
        <v>1347</v>
      </c>
      <c r="D19" s="15" t="s">
        <v>1316</v>
      </c>
      <c r="E19" s="15" t="s">
        <v>1348</v>
      </c>
      <c r="F19" s="15" t="s">
        <v>1329</v>
      </c>
      <c r="G19" s="15" t="s">
        <v>1311</v>
      </c>
      <c r="H19" s="15" t="s">
        <v>1319</v>
      </c>
      <c r="I19" s="15">
        <v>2002411</v>
      </c>
      <c r="J19" s="15">
        <v>2002411</v>
      </c>
      <c r="K19" s="15">
        <v>100</v>
      </c>
    </row>
    <row r="20" spans="1:11" x14ac:dyDescent="0.25">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x14ac:dyDescent="0.25">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x14ac:dyDescent="0.25">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x14ac:dyDescent="0.25">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x14ac:dyDescent="0.25">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x14ac:dyDescent="0.25">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x14ac:dyDescent="0.25">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x14ac:dyDescent="0.25">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x14ac:dyDescent="0.25">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x14ac:dyDescent="0.25">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x14ac:dyDescent="0.25">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x14ac:dyDescent="0.25">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x14ac:dyDescent="0.25">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x14ac:dyDescent="0.25">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x14ac:dyDescent="0.25">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x14ac:dyDescent="0.25">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x14ac:dyDescent="0.25">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x14ac:dyDescent="0.25">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x14ac:dyDescent="0.25">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x14ac:dyDescent="0.25">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x14ac:dyDescent="0.25">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x14ac:dyDescent="0.25">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x14ac:dyDescent="0.25">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x14ac:dyDescent="0.25">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x14ac:dyDescent="0.25">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x14ac:dyDescent="0.25">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x14ac:dyDescent="0.25">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x14ac:dyDescent="0.25">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x14ac:dyDescent="0.25">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x14ac:dyDescent="0.25">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x14ac:dyDescent="0.25">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x14ac:dyDescent="0.25">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x14ac:dyDescent="0.25">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x14ac:dyDescent="0.25">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x14ac:dyDescent="0.25">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x14ac:dyDescent="0.25">
      <c r="A55" s="17" t="s">
        <v>1440</v>
      </c>
      <c r="B55" s="15" t="s">
        <v>1441</v>
      </c>
      <c r="C55" s="15" t="s">
        <v>1442</v>
      </c>
      <c r="D55" s="15" t="s">
        <v>1316</v>
      </c>
      <c r="E55" s="15" t="s">
        <v>1443</v>
      </c>
      <c r="F55" s="15" t="s">
        <v>1404</v>
      </c>
      <c r="G55" s="15" t="s">
        <v>1385</v>
      </c>
      <c r="H55" s="15" t="s">
        <v>485</v>
      </c>
      <c r="I55" s="15">
        <v>2003033</v>
      </c>
      <c r="J55" s="15">
        <v>0</v>
      </c>
      <c r="K55" s="15">
        <v>0</v>
      </c>
    </row>
    <row r="56" spans="1:11" x14ac:dyDescent="0.25">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x14ac:dyDescent="0.25">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x14ac:dyDescent="0.25">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x14ac:dyDescent="0.25">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x14ac:dyDescent="0.25">
      <c r="A60" s="17" t="s">
        <v>1455</v>
      </c>
      <c r="B60" s="15" t="s">
        <v>1456</v>
      </c>
      <c r="C60" s="15" t="s">
        <v>1457</v>
      </c>
      <c r="D60" s="15" t="s">
        <v>1316</v>
      </c>
      <c r="E60" s="15" t="s">
        <v>1458</v>
      </c>
      <c r="F60" s="15" t="s">
        <v>1404</v>
      </c>
      <c r="G60" s="15" t="s">
        <v>1385</v>
      </c>
      <c r="H60" s="15" t="s">
        <v>485</v>
      </c>
      <c r="I60" s="15">
        <v>2003033</v>
      </c>
      <c r="J60" s="15">
        <v>0</v>
      </c>
      <c r="K60" s="15">
        <v>0</v>
      </c>
    </row>
    <row r="61" spans="1:11" x14ac:dyDescent="0.25">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x14ac:dyDescent="0.25">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x14ac:dyDescent="0.25">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x14ac:dyDescent="0.25">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x14ac:dyDescent="0.25">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x14ac:dyDescent="0.25">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x14ac:dyDescent="0.25">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x14ac:dyDescent="0.25">
      <c r="A68" s="17" t="s">
        <v>1479</v>
      </c>
      <c r="B68" s="15" t="s">
        <v>1480</v>
      </c>
      <c r="C68" s="15" t="s">
        <v>1481</v>
      </c>
      <c r="D68" s="15" t="s">
        <v>1316</v>
      </c>
      <c r="E68" s="15" t="s">
        <v>1482</v>
      </c>
      <c r="F68" s="15" t="s">
        <v>1404</v>
      </c>
      <c r="G68" s="15" t="s">
        <v>1385</v>
      </c>
      <c r="H68" s="15" t="s">
        <v>485</v>
      </c>
      <c r="I68" s="15">
        <v>2003033</v>
      </c>
      <c r="J68" s="15">
        <v>0</v>
      </c>
      <c r="K68" s="15">
        <v>0</v>
      </c>
    </row>
    <row r="69" spans="1:11" x14ac:dyDescent="0.25">
      <c r="A69" s="17" t="s">
        <v>1483</v>
      </c>
      <c r="B69" s="15" t="s">
        <v>1484</v>
      </c>
      <c r="C69" s="15" t="s">
        <v>1485</v>
      </c>
      <c r="D69" s="15" t="s">
        <v>1316</v>
      </c>
      <c r="E69" s="15" t="s">
        <v>1486</v>
      </c>
      <c r="F69" s="15" t="s">
        <v>1404</v>
      </c>
      <c r="G69" s="15" t="s">
        <v>1385</v>
      </c>
      <c r="H69" s="15" t="s">
        <v>485</v>
      </c>
      <c r="I69" s="15">
        <v>2003033</v>
      </c>
      <c r="J69" s="15">
        <v>0</v>
      </c>
      <c r="K69" s="15">
        <v>0</v>
      </c>
    </row>
    <row r="70" spans="1:11" x14ac:dyDescent="0.25">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x14ac:dyDescent="0.25">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x14ac:dyDescent="0.25">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x14ac:dyDescent="0.25">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x14ac:dyDescent="0.25">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x14ac:dyDescent="0.25">
      <c r="A75" s="17" t="s">
        <v>1502</v>
      </c>
      <c r="B75" s="15" t="s">
        <v>1503</v>
      </c>
      <c r="C75" s="15" t="s">
        <v>1504</v>
      </c>
      <c r="D75" s="15" t="s">
        <v>1316</v>
      </c>
      <c r="E75" s="15" t="s">
        <v>1505</v>
      </c>
      <c r="F75" s="15" t="s">
        <v>1404</v>
      </c>
      <c r="G75" s="15" t="s">
        <v>1385</v>
      </c>
      <c r="H75" s="15" t="s">
        <v>485</v>
      </c>
      <c r="I75" s="15">
        <v>2003033</v>
      </c>
      <c r="J75" s="15">
        <v>0</v>
      </c>
      <c r="K75" s="15">
        <v>0</v>
      </c>
    </row>
    <row r="76" spans="1:11" x14ac:dyDescent="0.25">
      <c r="A76" s="17" t="s">
        <v>1506</v>
      </c>
      <c r="B76" s="15" t="s">
        <v>1507</v>
      </c>
      <c r="C76" s="15" t="s">
        <v>1508</v>
      </c>
      <c r="D76" s="15" t="s">
        <v>1316</v>
      </c>
      <c r="E76" s="15" t="s">
        <v>1509</v>
      </c>
      <c r="F76" s="15" t="s">
        <v>1404</v>
      </c>
      <c r="G76" s="15" t="s">
        <v>1385</v>
      </c>
      <c r="H76" s="15" t="s">
        <v>485</v>
      </c>
      <c r="I76" s="15">
        <v>2003033</v>
      </c>
      <c r="J76" s="15">
        <v>0</v>
      </c>
      <c r="K76" s="15">
        <v>0</v>
      </c>
    </row>
    <row r="77" spans="1:11" x14ac:dyDescent="0.25">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x14ac:dyDescent="0.25">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x14ac:dyDescent="0.25">
      <c r="A79" s="17" t="s">
        <v>1515</v>
      </c>
      <c r="B79" s="15" t="s">
        <v>1516</v>
      </c>
      <c r="C79" s="15" t="s">
        <v>1517</v>
      </c>
      <c r="D79" s="15" t="s">
        <v>1316</v>
      </c>
      <c r="E79" s="15" t="s">
        <v>1518</v>
      </c>
      <c r="F79" s="15" t="s">
        <v>1404</v>
      </c>
      <c r="G79" s="15" t="s">
        <v>1385</v>
      </c>
      <c r="H79" s="15" t="s">
        <v>485</v>
      </c>
      <c r="I79" s="15">
        <v>2003033</v>
      </c>
      <c r="J79" s="15">
        <v>0</v>
      </c>
      <c r="K79" s="15">
        <v>0</v>
      </c>
    </row>
    <row r="80" spans="1:11" x14ac:dyDescent="0.25">
      <c r="A80" s="17" t="s">
        <v>1519</v>
      </c>
      <c r="B80" s="15" t="s">
        <v>1520</v>
      </c>
      <c r="C80" s="15" t="s">
        <v>1521</v>
      </c>
      <c r="D80" s="15" t="s">
        <v>1316</v>
      </c>
      <c r="E80" s="15" t="s">
        <v>1522</v>
      </c>
      <c r="F80" s="15" t="s">
        <v>1404</v>
      </c>
      <c r="G80" s="15" t="s">
        <v>1385</v>
      </c>
      <c r="H80" s="15" t="s">
        <v>485</v>
      </c>
      <c r="I80" s="15">
        <v>2003033</v>
      </c>
      <c r="J80" s="15">
        <v>0</v>
      </c>
      <c r="K80" s="15">
        <v>0</v>
      </c>
    </row>
    <row r="81" spans="1:11" x14ac:dyDescent="0.25">
      <c r="A81" s="17" t="s">
        <v>1345</v>
      </c>
      <c r="B81" s="15" t="s">
        <v>1523</v>
      </c>
      <c r="C81" s="15" t="s">
        <v>1524</v>
      </c>
      <c r="D81" s="15" t="s">
        <v>1316</v>
      </c>
      <c r="E81" s="15" t="s">
        <v>1348</v>
      </c>
      <c r="F81" s="15" t="s">
        <v>1371</v>
      </c>
      <c r="G81" s="15" t="s">
        <v>1385</v>
      </c>
      <c r="H81" s="15" t="s">
        <v>1319</v>
      </c>
      <c r="I81" s="15">
        <v>2003033</v>
      </c>
      <c r="J81" s="15">
        <v>2003033</v>
      </c>
      <c r="K81" s="15">
        <v>100</v>
      </c>
    </row>
    <row r="82" spans="1:11" x14ac:dyDescent="0.25">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x14ac:dyDescent="0.25">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x14ac:dyDescent="0.25">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x14ac:dyDescent="0.25">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x14ac:dyDescent="0.25">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x14ac:dyDescent="0.25">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x14ac:dyDescent="0.25">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x14ac:dyDescent="0.25">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x14ac:dyDescent="0.25">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x14ac:dyDescent="0.25">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x14ac:dyDescent="0.25">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x14ac:dyDescent="0.25">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x14ac:dyDescent="0.25">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x14ac:dyDescent="0.25">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x14ac:dyDescent="0.25">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x14ac:dyDescent="0.25">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x14ac:dyDescent="0.25">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x14ac:dyDescent="0.25">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x14ac:dyDescent="0.25">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x14ac:dyDescent="0.25">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x14ac:dyDescent="0.25">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x14ac:dyDescent="0.25">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x14ac:dyDescent="0.25">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x14ac:dyDescent="0.25">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x14ac:dyDescent="0.25">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x14ac:dyDescent="0.25">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x14ac:dyDescent="0.25">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x14ac:dyDescent="0.25">
      <c r="A109" s="17" t="s">
        <v>1440</v>
      </c>
      <c r="B109" s="15" t="s">
        <v>1584</v>
      </c>
      <c r="C109" s="15" t="s">
        <v>1585</v>
      </c>
      <c r="D109" s="15" t="s">
        <v>1316</v>
      </c>
      <c r="E109" s="15" t="s">
        <v>1443</v>
      </c>
      <c r="F109" s="15" t="s">
        <v>1569</v>
      </c>
      <c r="G109" s="15" t="s">
        <v>1566</v>
      </c>
      <c r="H109" s="15" t="s">
        <v>485</v>
      </c>
      <c r="I109" s="15">
        <v>2002411</v>
      </c>
      <c r="J109" s="15">
        <v>0</v>
      </c>
      <c r="K109" s="15">
        <v>0</v>
      </c>
    </row>
    <row r="110" spans="1:11" x14ac:dyDescent="0.25">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x14ac:dyDescent="0.25">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x14ac:dyDescent="0.25">
      <c r="A112" s="17" t="s">
        <v>1455</v>
      </c>
      <c r="B112" s="15" t="s">
        <v>1590</v>
      </c>
      <c r="C112" s="15" t="s">
        <v>1591</v>
      </c>
      <c r="D112" s="15" t="s">
        <v>1316</v>
      </c>
      <c r="E112" s="15" t="s">
        <v>1458</v>
      </c>
      <c r="F112" s="15" t="s">
        <v>1569</v>
      </c>
      <c r="G112" s="15" t="s">
        <v>1566</v>
      </c>
      <c r="H112" s="15" t="s">
        <v>485</v>
      </c>
      <c r="I112" s="15">
        <v>2002411</v>
      </c>
      <c r="J112" s="15">
        <v>0</v>
      </c>
      <c r="K112" s="15">
        <v>0</v>
      </c>
    </row>
    <row r="113" spans="1:11" x14ac:dyDescent="0.25">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x14ac:dyDescent="0.25">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x14ac:dyDescent="0.25">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x14ac:dyDescent="0.25">
      <c r="A116" s="17" t="s">
        <v>1479</v>
      </c>
      <c r="B116" s="15" t="s">
        <v>1598</v>
      </c>
      <c r="C116" s="15" t="s">
        <v>1599</v>
      </c>
      <c r="D116" s="15" t="s">
        <v>1316</v>
      </c>
      <c r="E116" s="15" t="s">
        <v>1482</v>
      </c>
      <c r="F116" s="15" t="s">
        <v>1569</v>
      </c>
      <c r="G116" s="15" t="s">
        <v>1566</v>
      </c>
      <c r="H116" s="15" t="s">
        <v>485</v>
      </c>
      <c r="I116" s="15">
        <v>2002411</v>
      </c>
      <c r="J116" s="15">
        <v>0</v>
      </c>
      <c r="K116" s="15">
        <v>0</v>
      </c>
    </row>
    <row r="117" spans="1:11" x14ac:dyDescent="0.25">
      <c r="A117" s="17" t="s">
        <v>1483</v>
      </c>
      <c r="B117" s="15" t="s">
        <v>1600</v>
      </c>
      <c r="C117" s="15" t="s">
        <v>1601</v>
      </c>
      <c r="D117" s="15" t="s">
        <v>1316</v>
      </c>
      <c r="E117" s="15" t="s">
        <v>1486</v>
      </c>
      <c r="F117" s="15" t="s">
        <v>1569</v>
      </c>
      <c r="G117" s="15" t="s">
        <v>1566</v>
      </c>
      <c r="H117" s="15" t="s">
        <v>485</v>
      </c>
      <c r="I117" s="15">
        <v>2002411</v>
      </c>
      <c r="J117" s="15">
        <v>0</v>
      </c>
      <c r="K117" s="15">
        <v>0</v>
      </c>
    </row>
    <row r="118" spans="1:11" x14ac:dyDescent="0.25">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x14ac:dyDescent="0.25">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x14ac:dyDescent="0.25">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x14ac:dyDescent="0.25">
      <c r="A121" s="17" t="s">
        <v>1502</v>
      </c>
      <c r="B121" s="15" t="s">
        <v>1608</v>
      </c>
      <c r="C121" s="15" t="s">
        <v>1609</v>
      </c>
      <c r="D121" s="15" t="s">
        <v>1316</v>
      </c>
      <c r="E121" s="15" t="s">
        <v>1505</v>
      </c>
      <c r="F121" s="15" t="s">
        <v>1569</v>
      </c>
      <c r="G121" s="15" t="s">
        <v>1566</v>
      </c>
      <c r="H121" s="15" t="s">
        <v>485</v>
      </c>
      <c r="I121" s="15">
        <v>2002411</v>
      </c>
      <c r="J121" s="15">
        <v>0</v>
      </c>
      <c r="K121" s="15">
        <v>0</v>
      </c>
    </row>
    <row r="122" spans="1:11" x14ac:dyDescent="0.25">
      <c r="A122" s="17" t="s">
        <v>1506</v>
      </c>
      <c r="B122" s="15" t="s">
        <v>1610</v>
      </c>
      <c r="C122" s="15" t="s">
        <v>1611</v>
      </c>
      <c r="D122" s="15" t="s">
        <v>1316</v>
      </c>
      <c r="E122" s="15" t="s">
        <v>1509</v>
      </c>
      <c r="F122" s="15" t="s">
        <v>1569</v>
      </c>
      <c r="G122" s="15" t="s">
        <v>1566</v>
      </c>
      <c r="H122" s="15" t="s">
        <v>485</v>
      </c>
      <c r="I122" s="15">
        <v>2002411</v>
      </c>
      <c r="J122" s="15">
        <v>0</v>
      </c>
      <c r="K122" s="15">
        <v>0</v>
      </c>
    </row>
    <row r="123" spans="1:11" x14ac:dyDescent="0.25">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x14ac:dyDescent="0.25">
      <c r="A124" s="17" t="s">
        <v>1515</v>
      </c>
      <c r="B124" s="15" t="s">
        <v>1614</v>
      </c>
      <c r="C124" s="15" t="s">
        <v>1615</v>
      </c>
      <c r="D124" s="15" t="s">
        <v>1316</v>
      </c>
      <c r="E124" s="15" t="s">
        <v>1518</v>
      </c>
      <c r="F124" s="15" t="s">
        <v>1569</v>
      </c>
      <c r="G124" s="15" t="s">
        <v>1566</v>
      </c>
      <c r="H124" s="15" t="s">
        <v>485</v>
      </c>
      <c r="I124" s="15">
        <v>2002411</v>
      </c>
      <c r="J124" s="15">
        <v>0</v>
      </c>
      <c r="K124" s="15">
        <v>0</v>
      </c>
    </row>
    <row r="125" spans="1:11" x14ac:dyDescent="0.25">
      <c r="A125" s="17" t="s">
        <v>1519</v>
      </c>
      <c r="B125" s="15" t="s">
        <v>1616</v>
      </c>
      <c r="C125" s="15" t="s">
        <v>1617</v>
      </c>
      <c r="D125" s="15" t="s">
        <v>1316</v>
      </c>
      <c r="E125" s="15" t="s">
        <v>1522</v>
      </c>
      <c r="F125" s="15" t="s">
        <v>1569</v>
      </c>
      <c r="G125" s="15" t="s">
        <v>1566</v>
      </c>
      <c r="H125" s="15" t="s">
        <v>485</v>
      </c>
      <c r="I125" s="15">
        <v>2002411</v>
      </c>
      <c r="J125" s="15">
        <v>0</v>
      </c>
      <c r="K125" s="15">
        <v>0</v>
      </c>
    </row>
    <row r="126" spans="1:11" x14ac:dyDescent="0.25">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x14ac:dyDescent="0.25">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x14ac:dyDescent="0.25">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x14ac:dyDescent="0.25">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x14ac:dyDescent="0.25">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x14ac:dyDescent="0.25">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x14ac:dyDescent="0.25">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x14ac:dyDescent="0.25">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x14ac:dyDescent="0.25">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x14ac:dyDescent="0.25">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x14ac:dyDescent="0.25">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x14ac:dyDescent="0.25">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x14ac:dyDescent="0.25">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x14ac:dyDescent="0.25">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x14ac:dyDescent="0.25">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x14ac:dyDescent="0.25">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x14ac:dyDescent="0.25">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x14ac:dyDescent="0.25">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x14ac:dyDescent="0.25">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x14ac:dyDescent="0.25">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x14ac:dyDescent="0.25">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x14ac:dyDescent="0.25">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x14ac:dyDescent="0.25">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x14ac:dyDescent="0.25">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x14ac:dyDescent="0.25">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x14ac:dyDescent="0.25">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x14ac:dyDescent="0.25">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x14ac:dyDescent="0.25">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x14ac:dyDescent="0.25">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x14ac:dyDescent="0.25">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x14ac:dyDescent="0.25">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x14ac:dyDescent="0.25">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x14ac:dyDescent="0.25">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x14ac:dyDescent="0.25">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x14ac:dyDescent="0.25">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x14ac:dyDescent="0.25">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x14ac:dyDescent="0.25">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x14ac:dyDescent="0.25">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x14ac:dyDescent="0.25">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x14ac:dyDescent="0.25">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x14ac:dyDescent="0.25">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x14ac:dyDescent="0.25">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x14ac:dyDescent="0.25">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x14ac:dyDescent="0.25">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x14ac:dyDescent="0.25">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x14ac:dyDescent="0.25">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x14ac:dyDescent="0.25">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x14ac:dyDescent="0.25">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x14ac:dyDescent="0.25">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x14ac:dyDescent="0.25">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x14ac:dyDescent="0.25">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x14ac:dyDescent="0.25">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x14ac:dyDescent="0.25">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x14ac:dyDescent="0.25">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x14ac:dyDescent="0.25">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x14ac:dyDescent="0.25">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x14ac:dyDescent="0.25">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x14ac:dyDescent="0.25">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x14ac:dyDescent="0.25">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x14ac:dyDescent="0.25">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x14ac:dyDescent="0.25">
      <c r="A186" s="17" t="s">
        <v>1440</v>
      </c>
      <c r="B186" s="15" t="s">
        <v>1744</v>
      </c>
      <c r="C186" s="15" t="s">
        <v>1745</v>
      </c>
      <c r="D186" s="15" t="s">
        <v>1624</v>
      </c>
      <c r="E186" s="15" t="s">
        <v>1443</v>
      </c>
      <c r="F186" s="15" t="s">
        <v>1625</v>
      </c>
      <c r="G186" s="15" t="s">
        <v>1626</v>
      </c>
      <c r="H186" s="15" t="s">
        <v>485</v>
      </c>
      <c r="I186" s="15">
        <v>0</v>
      </c>
      <c r="J186" s="15">
        <v>0</v>
      </c>
      <c r="K186" s="15">
        <v>0</v>
      </c>
    </row>
    <row r="187" spans="1:11" x14ac:dyDescent="0.25">
      <c r="A187" s="17" t="s">
        <v>1440</v>
      </c>
      <c r="B187" s="15" t="s">
        <v>1746</v>
      </c>
      <c r="C187" s="15" t="s">
        <v>1747</v>
      </c>
      <c r="D187" s="15" t="s">
        <v>1624</v>
      </c>
      <c r="E187" s="15" t="s">
        <v>1443</v>
      </c>
      <c r="F187" s="15" t="s">
        <v>1625</v>
      </c>
      <c r="G187" s="15" t="s">
        <v>1626</v>
      </c>
      <c r="H187" s="15" t="s">
        <v>485</v>
      </c>
      <c r="I187" s="15">
        <v>0</v>
      </c>
      <c r="J187" s="15">
        <v>0</v>
      </c>
      <c r="K187" s="15">
        <v>0</v>
      </c>
    </row>
    <row r="188" spans="1:11" x14ac:dyDescent="0.25">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x14ac:dyDescent="0.25">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x14ac:dyDescent="0.25">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x14ac:dyDescent="0.25">
      <c r="A191" s="17" t="s">
        <v>1455</v>
      </c>
      <c r="B191" s="15" t="s">
        <v>1754</v>
      </c>
      <c r="C191" s="15" t="s">
        <v>1755</v>
      </c>
      <c r="D191" s="15" t="s">
        <v>1624</v>
      </c>
      <c r="E191" s="15" t="s">
        <v>1458</v>
      </c>
      <c r="F191" s="15" t="s">
        <v>1625</v>
      </c>
      <c r="G191" s="15" t="s">
        <v>1626</v>
      </c>
      <c r="H191" s="15" t="s">
        <v>485</v>
      </c>
      <c r="I191" s="15">
        <v>0</v>
      </c>
      <c r="J191" s="15">
        <v>0</v>
      </c>
      <c r="K191" s="15">
        <v>0</v>
      </c>
    </row>
    <row r="192" spans="1:11" x14ac:dyDescent="0.25">
      <c r="A192" s="17" t="s">
        <v>1455</v>
      </c>
      <c r="B192" s="15" t="s">
        <v>1756</v>
      </c>
      <c r="C192" s="15" t="s">
        <v>1757</v>
      </c>
      <c r="D192" s="15" t="s">
        <v>1624</v>
      </c>
      <c r="E192" s="15" t="s">
        <v>1458</v>
      </c>
      <c r="F192" s="15" t="s">
        <v>1625</v>
      </c>
      <c r="G192" s="15" t="s">
        <v>1626</v>
      </c>
      <c r="H192" s="15" t="s">
        <v>485</v>
      </c>
      <c r="I192" s="15">
        <v>0</v>
      </c>
      <c r="J192" s="15">
        <v>0</v>
      </c>
      <c r="K192" s="15">
        <v>0</v>
      </c>
    </row>
    <row r="193" spans="1:11" x14ac:dyDescent="0.25">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x14ac:dyDescent="0.25">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x14ac:dyDescent="0.25">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x14ac:dyDescent="0.25">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x14ac:dyDescent="0.25">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x14ac:dyDescent="0.25">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x14ac:dyDescent="0.25">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x14ac:dyDescent="0.25">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x14ac:dyDescent="0.25">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x14ac:dyDescent="0.25">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x14ac:dyDescent="0.25">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x14ac:dyDescent="0.25">
      <c r="A204" s="17" t="s">
        <v>1479</v>
      </c>
      <c r="B204" s="15" t="s">
        <v>1780</v>
      </c>
      <c r="C204" s="15" t="s">
        <v>1781</v>
      </c>
      <c r="D204" s="15" t="s">
        <v>1624</v>
      </c>
      <c r="E204" s="15" t="s">
        <v>1482</v>
      </c>
      <c r="F204" s="15" t="s">
        <v>1625</v>
      </c>
      <c r="G204" s="15" t="s">
        <v>1626</v>
      </c>
      <c r="H204" s="15" t="s">
        <v>485</v>
      </c>
      <c r="I204" s="15">
        <v>0</v>
      </c>
      <c r="J204" s="15">
        <v>0</v>
      </c>
      <c r="K204" s="15">
        <v>0</v>
      </c>
    </row>
    <row r="205" spans="1:11" x14ac:dyDescent="0.25">
      <c r="A205" s="17" t="s">
        <v>1479</v>
      </c>
      <c r="B205" s="15" t="s">
        <v>1782</v>
      </c>
      <c r="C205" s="15" t="s">
        <v>1783</v>
      </c>
      <c r="D205" s="15" t="s">
        <v>1624</v>
      </c>
      <c r="E205" s="15" t="s">
        <v>1482</v>
      </c>
      <c r="F205" s="15" t="s">
        <v>1625</v>
      </c>
      <c r="G205" s="15" t="s">
        <v>1626</v>
      </c>
      <c r="H205" s="15" t="s">
        <v>485</v>
      </c>
      <c r="I205" s="15">
        <v>0</v>
      </c>
      <c r="J205" s="15">
        <v>0</v>
      </c>
      <c r="K205" s="15">
        <v>0</v>
      </c>
    </row>
    <row r="206" spans="1:11" x14ac:dyDescent="0.25">
      <c r="A206" s="17" t="s">
        <v>1479</v>
      </c>
      <c r="B206" s="15" t="s">
        <v>1784</v>
      </c>
      <c r="C206" s="15" t="s">
        <v>1785</v>
      </c>
      <c r="D206" s="15" t="s">
        <v>1624</v>
      </c>
      <c r="E206" s="15" t="s">
        <v>1482</v>
      </c>
      <c r="F206" s="15" t="s">
        <v>1625</v>
      </c>
      <c r="G206" s="15" t="s">
        <v>1626</v>
      </c>
      <c r="H206" s="15" t="s">
        <v>485</v>
      </c>
      <c r="I206" s="15">
        <v>0</v>
      </c>
      <c r="J206" s="15">
        <v>0</v>
      </c>
      <c r="K206" s="15">
        <v>0</v>
      </c>
    </row>
    <row r="207" spans="1:11" x14ac:dyDescent="0.25">
      <c r="A207" s="17" t="s">
        <v>1483</v>
      </c>
      <c r="B207" s="15" t="s">
        <v>1786</v>
      </c>
      <c r="C207" s="15" t="s">
        <v>1787</v>
      </c>
      <c r="D207" s="15" t="s">
        <v>1624</v>
      </c>
      <c r="E207" s="15" t="s">
        <v>1486</v>
      </c>
      <c r="F207" s="15" t="s">
        <v>1625</v>
      </c>
      <c r="G207" s="15" t="s">
        <v>1626</v>
      </c>
      <c r="H207" s="15" t="s">
        <v>485</v>
      </c>
      <c r="I207" s="15">
        <v>0</v>
      </c>
      <c r="J207" s="15">
        <v>0</v>
      </c>
      <c r="K207" s="15">
        <v>0</v>
      </c>
    </row>
    <row r="208" spans="1:11" x14ac:dyDescent="0.25">
      <c r="A208" s="17" t="s">
        <v>1483</v>
      </c>
      <c r="B208" s="15" t="s">
        <v>1788</v>
      </c>
      <c r="C208" s="15" t="s">
        <v>1789</v>
      </c>
      <c r="D208" s="15" t="s">
        <v>1624</v>
      </c>
      <c r="E208" s="15" t="s">
        <v>1486</v>
      </c>
      <c r="F208" s="15" t="s">
        <v>1625</v>
      </c>
      <c r="G208" s="15" t="s">
        <v>1626</v>
      </c>
      <c r="H208" s="15" t="s">
        <v>485</v>
      </c>
      <c r="I208" s="15">
        <v>0</v>
      </c>
      <c r="J208" s="15">
        <v>0</v>
      </c>
      <c r="K208" s="15">
        <v>0</v>
      </c>
    </row>
    <row r="209" spans="1:11" x14ac:dyDescent="0.25">
      <c r="A209" s="17" t="s">
        <v>1483</v>
      </c>
      <c r="B209" s="15" t="s">
        <v>1790</v>
      </c>
      <c r="C209" s="15" t="s">
        <v>1791</v>
      </c>
      <c r="D209" s="15" t="s">
        <v>1624</v>
      </c>
      <c r="E209" s="15" t="s">
        <v>1486</v>
      </c>
      <c r="F209" s="15" t="s">
        <v>1625</v>
      </c>
      <c r="G209" s="15" t="s">
        <v>1626</v>
      </c>
      <c r="H209" s="15" t="s">
        <v>485</v>
      </c>
      <c r="I209" s="15">
        <v>0</v>
      </c>
      <c r="J209" s="15">
        <v>0</v>
      </c>
      <c r="K209" s="15">
        <v>0</v>
      </c>
    </row>
    <row r="210" spans="1:11" x14ac:dyDescent="0.25">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x14ac:dyDescent="0.25">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x14ac:dyDescent="0.25">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x14ac:dyDescent="0.25">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x14ac:dyDescent="0.25">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x14ac:dyDescent="0.25">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x14ac:dyDescent="0.25">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x14ac:dyDescent="0.25">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x14ac:dyDescent="0.25">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x14ac:dyDescent="0.25">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x14ac:dyDescent="0.25">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x14ac:dyDescent="0.25">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x14ac:dyDescent="0.25">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1824</v>
      </c>
    </row>
    <row r="3" spans="2:10" ht="17.399999999999999" x14ac:dyDescent="0.45">
      <c r="B3" s="18" t="s">
        <v>1825</v>
      </c>
      <c r="D3" t="s">
        <v>1140</v>
      </c>
    </row>
    <row r="4" spans="2:10" ht="17.399999999999999" x14ac:dyDescent="0.45">
      <c r="B4" s="65" t="s">
        <v>1826</v>
      </c>
      <c r="C4" s="65" t="s">
        <v>1827</v>
      </c>
      <c r="D4" s="64" t="s">
        <v>1162</v>
      </c>
      <c r="E4" s="64" t="s">
        <v>1172</v>
      </c>
      <c r="F4" s="64" t="s">
        <v>1153</v>
      </c>
      <c r="H4" s="32" t="s">
        <v>1162</v>
      </c>
      <c r="I4" s="32" t="s">
        <v>1172</v>
      </c>
      <c r="J4" s="32" t="s">
        <v>1153</v>
      </c>
    </row>
    <row r="5" spans="2:10" ht="34.799999999999997" x14ac:dyDescent="0.45">
      <c r="B5" s="3" t="s">
        <v>1151</v>
      </c>
      <c r="C5" s="5" t="s">
        <v>1828</v>
      </c>
      <c r="D5">
        <v>8</v>
      </c>
      <c r="E5">
        <v>8</v>
      </c>
      <c r="F5">
        <v>8</v>
      </c>
      <c r="H5" s="32">
        <v>1</v>
      </c>
      <c r="I5" s="32">
        <v>3</v>
      </c>
      <c r="J5" s="32">
        <v>8</v>
      </c>
    </row>
    <row r="6" spans="2:10" ht="34.799999999999997" x14ac:dyDescent="0.45">
      <c r="B6" s="3" t="s">
        <v>1154</v>
      </c>
      <c r="C6" s="5" t="s">
        <v>1829</v>
      </c>
      <c r="D6">
        <v>2</v>
      </c>
      <c r="E6">
        <v>4</v>
      </c>
      <c r="F6">
        <v>8</v>
      </c>
      <c r="H6" s="32">
        <v>1</v>
      </c>
      <c r="I6" s="32">
        <v>3</v>
      </c>
      <c r="J6" s="32">
        <v>4</v>
      </c>
    </row>
    <row r="7" spans="2:10" ht="17.399999999999999" x14ac:dyDescent="0.45">
      <c r="B7" s="3" t="s">
        <v>1155</v>
      </c>
      <c r="C7" s="5" t="s">
        <v>1830</v>
      </c>
      <c r="D7">
        <v>2</v>
      </c>
      <c r="E7">
        <v>4</v>
      </c>
      <c r="F7">
        <v>8</v>
      </c>
      <c r="H7" s="32">
        <v>1</v>
      </c>
      <c r="I7" s="32">
        <v>1</v>
      </c>
      <c r="J7" s="32">
        <v>2</v>
      </c>
    </row>
    <row r="8" spans="2:10" ht="17.399999999999999" x14ac:dyDescent="0.45">
      <c r="B8" s="29" t="s">
        <v>1156</v>
      </c>
      <c r="C8" s="5" t="s">
        <v>1831</v>
      </c>
      <c r="D8">
        <v>2</v>
      </c>
      <c r="E8">
        <v>4</v>
      </c>
      <c r="F8">
        <v>8</v>
      </c>
      <c r="H8" s="32">
        <v>2</v>
      </c>
      <c r="I8" s="32">
        <v>4</v>
      </c>
      <c r="J8" s="32">
        <v>4</v>
      </c>
    </row>
    <row r="9" spans="2:10" ht="17.399999999999999" x14ac:dyDescent="0.45">
      <c r="B9" s="30" t="s">
        <v>1160</v>
      </c>
      <c r="C9" s="5" t="s">
        <v>1832</v>
      </c>
      <c r="D9">
        <v>1</v>
      </c>
      <c r="E9">
        <v>1</v>
      </c>
      <c r="F9">
        <v>1</v>
      </c>
      <c r="H9" s="32"/>
      <c r="I9" s="32"/>
      <c r="J9" s="32"/>
    </row>
    <row r="10" spans="2:10" ht="52.2" x14ac:dyDescent="0.45">
      <c r="B10" s="3" t="s">
        <v>1158</v>
      </c>
      <c r="C10" s="5" t="s">
        <v>1833</v>
      </c>
      <c r="D10">
        <v>0.1</v>
      </c>
      <c r="E10">
        <v>0.1</v>
      </c>
      <c r="F10">
        <v>0.1</v>
      </c>
      <c r="H10" s="32">
        <v>0.1</v>
      </c>
      <c r="I10" s="32">
        <v>0.5</v>
      </c>
      <c r="J10" s="32">
        <v>0.5</v>
      </c>
    </row>
    <row r="11" spans="2:10" ht="17.399999999999999" x14ac:dyDescent="0.45">
      <c r="B11" s="30" t="s">
        <v>1159</v>
      </c>
      <c r="C11" s="5" t="s">
        <v>1834</v>
      </c>
      <c r="D11">
        <v>1</v>
      </c>
      <c r="E11">
        <v>2</v>
      </c>
      <c r="F11">
        <v>2</v>
      </c>
      <c r="H11" s="32"/>
      <c r="I11" s="32"/>
      <c r="J11" s="32"/>
    </row>
    <row r="12" spans="2:10" ht="17.399999999999999" x14ac:dyDescent="0.45">
      <c r="B12" s="30" t="s">
        <v>1219</v>
      </c>
      <c r="C12" s="5" t="s">
        <v>1835</v>
      </c>
      <c r="D12">
        <v>0.5</v>
      </c>
      <c r="E12">
        <v>0.5</v>
      </c>
      <c r="F12">
        <v>0.5</v>
      </c>
      <c r="H12" s="32">
        <v>0.5</v>
      </c>
      <c r="I12" s="32">
        <v>0.5</v>
      </c>
      <c r="J12" s="32">
        <v>0.5</v>
      </c>
    </row>
    <row r="13" spans="2:10" ht="34.799999999999997" x14ac:dyDescent="0.45">
      <c r="B13" s="35" t="s">
        <v>1181</v>
      </c>
      <c r="C13" s="5" t="s">
        <v>1836</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11">
        <v>1</v>
      </c>
    </row>
    <row r="17" spans="1:4" ht="17.399999999999999" x14ac:dyDescent="0.25">
      <c r="A17" t="s">
        <v>1837</v>
      </c>
      <c r="B17" s="19" t="s">
        <v>478</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1838</v>
      </c>
      <c r="B20" s="26" t="s">
        <v>479</v>
      </c>
      <c r="C20">
        <f t="shared" si="0"/>
        <v>4</v>
      </c>
      <c r="D20" s="111">
        <v>0.25</v>
      </c>
    </row>
    <row r="21" spans="1:4" ht="17.399999999999999" x14ac:dyDescent="0.45">
      <c r="A21" t="s">
        <v>1839</v>
      </c>
      <c r="B21" s="20" t="s">
        <v>480</v>
      </c>
      <c r="C21">
        <f t="shared" si="0"/>
        <v>5</v>
      </c>
      <c r="D21" s="111">
        <v>0.25</v>
      </c>
    </row>
    <row r="22" spans="1:4" ht="17.399999999999999" x14ac:dyDescent="0.45">
      <c r="B22" s="20" t="s">
        <v>482</v>
      </c>
      <c r="C22">
        <f t="shared" si="0"/>
        <v>6</v>
      </c>
      <c r="D22" s="111">
        <v>0.25</v>
      </c>
    </row>
    <row r="23" spans="1:4" ht="17.399999999999999" x14ac:dyDescent="0.45">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076FE4-4B1E-4D40-8A08-A0A6381A1978}"/>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sharepoint/v3"/>
    <ds:schemaRef ds:uri="http://purl.org/dc/elements/1.1/"/>
    <ds:schemaRef ds:uri="http://schemas.microsoft.com/office/infopath/2007/PartnerControls"/>
    <ds:schemaRef ds:uri="http://purl.org/dc/terms/"/>
    <ds:schemaRef ds:uri="0683c779-04fc-4b63-89c9-6c25ffa1c0a4"/>
    <ds:schemaRef ds:uri="http://schemas.microsoft.com/office/2006/documentManagement/types"/>
    <ds:schemaRef ds:uri="http://purl.org/dc/dcmitype/"/>
    <ds:schemaRef ds:uri="http://schemas.microsoft.com/office/2006/metadata/properties"/>
    <ds:schemaRef ds:uri="http://schemas.openxmlformats.org/package/2006/metadata/core-properties"/>
    <ds:schemaRef ds:uri="6ea7b29d-57ec-408d-9ea9-cf73b04f66d5"/>
    <ds:schemaRef ds:uri="http://www.w3.org/XML/1998/namespac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2024-08-16T14:26:40Z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