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Old/"/>
    </mc:Choice>
  </mc:AlternateContent>
  <xr:revisionPtr revIDLastSave="3" documentId="11_31CA24C203ACBFFA063E691B95C6930E50099E26" xr6:coauthVersionLast="47" xr6:coauthVersionMax="47" xr10:uidLastSave="{8DB900C7-1B48-4040-97B5-1069529AC7D9}"/>
  <bookViews>
    <workbookView xWindow="-108" yWindow="-108" windowWidth="23256" windowHeight="12576" activeTab="3"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1" i="15" l="1"/>
  <c r="U25" i="15"/>
  <c r="U51" i="15" s="1"/>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04" i="17"/>
  <c r="J204" i="17" s="1"/>
  <c r="A203" i="17"/>
  <c r="K203" i="17" s="1"/>
  <c r="A205" i="17"/>
  <c r="A206" i="17"/>
  <c r="K234" i="20" l="1"/>
  <c r="L234" i="20" s="1"/>
  <c r="I234" i="20"/>
  <c r="J234" i="20" s="1"/>
  <c r="K235" i="20"/>
  <c r="L235" i="20" s="1"/>
  <c r="I235" i="20"/>
  <c r="J235" i="20" s="1"/>
  <c r="L204" i="17"/>
  <c r="K204" i="17"/>
  <c r="J203" i="17"/>
  <c r="L203" i="17"/>
  <c r="H894" i="1"/>
  <c r="M234" i="20" l="1"/>
  <c r="M235" i="20"/>
  <c r="H734" i="1" l="1"/>
  <c r="A248" i="17" l="1"/>
  <c r="J248" i="17" s="1"/>
  <c r="A279" i="20"/>
  <c r="H279" i="20" s="1"/>
  <c r="O1009" i="1"/>
  <c r="W1009" i="1" s="1"/>
  <c r="H1009" i="1"/>
  <c r="L248" i="17" l="1"/>
  <c r="K248"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2"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8" i="15"/>
  <c r="T117" i="15"/>
  <c r="T116" i="15"/>
  <c r="T115" i="15"/>
  <c r="T114" i="15"/>
  <c r="T113" i="15"/>
  <c r="T112" i="15"/>
  <c r="T111" i="15"/>
  <c r="W13" i="20" l="1"/>
  <c r="V12" i="20"/>
  <c r="U13" i="19"/>
  <c r="T12" i="19"/>
  <c r="T119" i="15"/>
  <c r="T92" i="15"/>
  <c r="T110" i="15"/>
  <c r="T101" i="15"/>
  <c r="T60" i="15"/>
  <c r="T34"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200" i="20"/>
  <c r="G197" i="20"/>
  <c r="G201" i="20"/>
  <c r="G196" i="20"/>
  <c r="G199" i="20"/>
  <c r="G195" i="20"/>
  <c r="G265" i="20"/>
  <c r="G234" i="20"/>
  <c r="G203" i="17" s="1"/>
  <c r="G235" i="20"/>
  <c r="G204"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48"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202" i="20"/>
  <c r="L202"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0" i="17" s="1"/>
  <c r="G242" i="19"/>
  <c r="G542" i="19"/>
  <c r="G135" i="20"/>
  <c r="G113" i="17" s="1"/>
  <c r="G206" i="20"/>
  <c r="G175" i="17" s="1"/>
  <c r="G272" i="20"/>
  <c r="G241" i="17" s="1"/>
  <c r="G337" i="20"/>
  <c r="G306" i="17" s="1"/>
  <c r="G399" i="20"/>
  <c r="G366" i="17" s="1"/>
  <c r="G378" i="19"/>
  <c r="G177" i="19"/>
  <c r="G530" i="19"/>
  <c r="G92" i="19"/>
  <c r="G162" i="19"/>
  <c r="G227" i="19"/>
  <c r="G291" i="19"/>
  <c r="G355" i="19"/>
  <c r="G420" i="19"/>
  <c r="G485" i="19"/>
  <c r="G129" i="19"/>
  <c r="G526" i="19"/>
  <c r="G86" i="19"/>
  <c r="G155" i="19"/>
  <c r="G220" i="19"/>
  <c r="G284" i="19"/>
  <c r="G502" i="20"/>
  <c r="G467" i="17" s="1"/>
  <c r="G403" i="19"/>
  <c r="G140" i="19"/>
  <c r="G213" i="19"/>
  <c r="G277" i="19"/>
  <c r="G341" i="19"/>
  <c r="G406" i="19"/>
  <c r="G605" i="19"/>
  <c r="G569" i="17" s="1"/>
  <c r="G494"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37" i="17" s="1"/>
  <c r="G316" i="19"/>
  <c r="G381" i="19"/>
  <c r="G445" i="19"/>
  <c r="G510" i="19"/>
  <c r="G547" i="19"/>
  <c r="G106" i="20"/>
  <c r="G84" i="17" s="1"/>
  <c r="G169" i="20"/>
  <c r="G147" i="17" s="1"/>
  <c r="G242" i="20"/>
  <c r="G211" i="17" s="1"/>
  <c r="G307" i="20"/>
  <c r="G276" i="17" s="1"/>
  <c r="G377" i="20"/>
  <c r="G344" i="17" s="1"/>
  <c r="G441" i="20"/>
  <c r="G408" i="17" s="1"/>
  <c r="G64" i="20"/>
  <c r="G42" i="17" s="1"/>
  <c r="G490" i="20"/>
  <c r="G455" i="17" s="1"/>
  <c r="G334" i="19"/>
  <c r="G399" i="19"/>
  <c r="G464" i="19"/>
  <c r="G524" i="19"/>
  <c r="G556" i="19"/>
  <c r="G115" i="20"/>
  <c r="G93" i="17" s="1"/>
  <c r="G329" i="19"/>
  <c r="G112" i="19"/>
  <c r="G168" i="19"/>
  <c r="G217" i="19"/>
  <c r="G249" i="19"/>
  <c r="G370" i="19"/>
  <c r="G60" i="20"/>
  <c r="G38" i="17" s="1"/>
  <c r="G290" i="19"/>
  <c r="G550" i="19"/>
  <c r="G143" i="20"/>
  <c r="G121" i="17" s="1"/>
  <c r="G214" i="20"/>
  <c r="G183" i="17" s="1"/>
  <c r="G281" i="20"/>
  <c r="G250" i="17" s="1"/>
  <c r="G345" i="20"/>
  <c r="G314" i="17" s="1"/>
  <c r="G407"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45" i="17" s="1"/>
  <c r="G324" i="19"/>
  <c r="G389" i="19"/>
  <c r="G454" i="19"/>
  <c r="G518" i="19"/>
  <c r="G551" i="19"/>
  <c r="G113" i="20"/>
  <c r="G91" i="17" s="1"/>
  <c r="G177" i="20"/>
  <c r="G155" i="17" s="1"/>
  <c r="G250" i="20"/>
  <c r="G219" i="17" s="1"/>
  <c r="G315" i="20"/>
  <c r="G284" i="17" s="1"/>
  <c r="G385" i="20"/>
  <c r="G352" i="17" s="1"/>
  <c r="G449" i="20"/>
  <c r="G416" i="17" s="1"/>
  <c r="G78" i="20"/>
  <c r="G56" i="17" s="1"/>
  <c r="G498" i="20"/>
  <c r="G463" i="17" s="1"/>
  <c r="G342" i="19"/>
  <c r="G407" i="19"/>
  <c r="G472" i="19"/>
  <c r="G528" i="19"/>
  <c r="G560" i="19"/>
  <c r="G123" i="20"/>
  <c r="G101" i="17" s="1"/>
  <c r="G56" i="19"/>
  <c r="G144" i="19"/>
  <c r="G225" i="19"/>
  <c r="G241" i="19"/>
  <c r="G305" i="19"/>
  <c r="G410" i="19"/>
  <c r="G103" i="20"/>
  <c r="G81" i="17" s="1"/>
  <c r="G338" i="19"/>
  <c r="G562" i="19"/>
  <c r="G151" i="20"/>
  <c r="G129" i="17" s="1"/>
  <c r="G222" i="20"/>
  <c r="G191" i="17" s="1"/>
  <c r="G289" i="20"/>
  <c r="G258" i="17" s="1"/>
  <c r="G353" i="20"/>
  <c r="G322" i="17" s="1"/>
  <c r="G415"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8" i="20"/>
  <c r="G443" i="17" s="1"/>
  <c r="G298" i="19"/>
  <c r="G87" i="19"/>
  <c r="G75" i="19"/>
  <c r="G134" i="19"/>
  <c r="G199" i="19"/>
  <c r="G263" i="19"/>
  <c r="G327" i="19"/>
  <c r="G392" i="19"/>
  <c r="G31" i="19"/>
  <c r="G97" i="19"/>
  <c r="G159" i="19"/>
  <c r="G62" i="20"/>
  <c r="G40" i="17" s="1"/>
  <c r="G488" i="20"/>
  <c r="G453" i="17" s="1"/>
  <c r="G332" i="19"/>
  <c r="G397" i="19"/>
  <c r="G462" i="19"/>
  <c r="G523" i="19"/>
  <c r="G555" i="19"/>
  <c r="G121" i="20"/>
  <c r="G99" i="17" s="1"/>
  <c r="G98" i="19"/>
  <c r="G192" i="19"/>
  <c r="G273" i="19"/>
  <c r="G281" i="19"/>
  <c r="G32" i="19"/>
  <c r="G426" i="19"/>
  <c r="G518" i="20"/>
  <c r="G483" i="17" s="1"/>
  <c r="G387" i="19"/>
  <c r="G570" i="19"/>
  <c r="G159" i="20"/>
  <c r="G137" i="17" s="1"/>
  <c r="G230" i="20"/>
  <c r="G199" i="17" s="1"/>
  <c r="G297" i="20"/>
  <c r="G266" i="17" s="1"/>
  <c r="G361" i="20"/>
  <c r="G330" i="17" s="1"/>
  <c r="G423"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75" i="17" s="1"/>
  <c r="G354" i="19"/>
  <c r="G124" i="19"/>
  <c r="G81" i="19"/>
  <c r="G142" i="19"/>
  <c r="G207" i="19"/>
  <c r="G271" i="19"/>
  <c r="G335" i="19"/>
  <c r="G400" i="19"/>
  <c r="G39" i="19"/>
  <c r="G104" i="19"/>
  <c r="G615" i="19"/>
  <c r="G579" i="17" s="1"/>
  <c r="G70" i="20"/>
  <c r="G48" i="17" s="1"/>
  <c r="G496" i="20"/>
  <c r="G461" i="17" s="1"/>
  <c r="G340" i="19"/>
  <c r="G405" i="19"/>
  <c r="G470" i="19"/>
  <c r="G527" i="19"/>
  <c r="G559" i="19"/>
  <c r="G129" i="20"/>
  <c r="G107" i="17" s="1"/>
  <c r="G193" i="20"/>
  <c r="G171" i="17" s="1"/>
  <c r="G266" i="20"/>
  <c r="G235" i="17" s="1"/>
  <c r="G331" i="20"/>
  <c r="G300" i="17" s="1"/>
  <c r="G401" i="20"/>
  <c r="G368" i="17" s="1"/>
  <c r="G465" i="20"/>
  <c r="G430" i="17" s="1"/>
  <c r="G92" i="20"/>
  <c r="G70" i="17" s="1"/>
  <c r="G514" i="20"/>
  <c r="G479" i="17" s="1"/>
  <c r="G358" i="19"/>
  <c r="G423" i="19"/>
  <c r="G488" i="19"/>
  <c r="G536" i="19"/>
  <c r="G568" i="19"/>
  <c r="G139" i="20"/>
  <c r="G117" i="17" s="1"/>
  <c r="G210" i="20"/>
  <c r="G179" i="17" s="1"/>
  <c r="G276" i="20"/>
  <c r="G245" i="17" s="1"/>
  <c r="G341" i="20"/>
  <c r="G310" i="17" s="1"/>
  <c r="G411" i="20"/>
  <c r="G378" i="17" s="1"/>
  <c r="G465" i="19"/>
  <c r="G611" i="19"/>
  <c r="G575" i="17" s="1"/>
  <c r="G152" i="19"/>
  <c r="G265" i="19"/>
  <c r="G345" i="19"/>
  <c r="G337" i="19"/>
  <c r="G77" i="19"/>
  <c r="G459" i="19"/>
  <c r="G49" i="19"/>
  <c r="G435" i="19"/>
  <c r="G627" i="19"/>
  <c r="G591" i="17" s="1"/>
  <c r="G167" i="20"/>
  <c r="G145" i="17" s="1"/>
  <c r="G240" i="20"/>
  <c r="G209" i="17" s="1"/>
  <c r="G305" i="20"/>
  <c r="G274" i="17" s="1"/>
  <c r="G369" i="20"/>
  <c r="G338" i="17" s="1"/>
  <c r="G431" i="20"/>
  <c r="G398" i="17" s="1"/>
  <c r="G486"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26" i="20"/>
  <c r="G491" i="17" s="1"/>
  <c r="G395" i="19"/>
  <c r="G30" i="19"/>
  <c r="G89" i="19"/>
  <c r="G150" i="19"/>
  <c r="G215" i="19"/>
  <c r="G279" i="19"/>
  <c r="G343" i="19"/>
  <c r="G408" i="19"/>
  <c r="G55" i="19"/>
  <c r="G111" i="19"/>
  <c r="G607" i="19"/>
  <c r="G571" i="17" s="1"/>
  <c r="G77" i="20"/>
  <c r="G55" i="17" s="1"/>
  <c r="G504" i="20"/>
  <c r="G469" i="17" s="1"/>
  <c r="G348" i="19"/>
  <c r="G413" i="19"/>
  <c r="G478" i="19"/>
  <c r="G531" i="19"/>
  <c r="G563" i="19"/>
  <c r="G137" i="20"/>
  <c r="G115" i="17" s="1"/>
  <c r="G208" i="20"/>
  <c r="G177" i="17" s="1"/>
  <c r="G274" i="20"/>
  <c r="G243" i="17" s="1"/>
  <c r="G339" i="20"/>
  <c r="G308" i="17" s="1"/>
  <c r="G409" i="20"/>
  <c r="G376" i="17" s="1"/>
  <c r="G35" i="20"/>
  <c r="G15" i="17" s="1"/>
  <c r="G99" i="20"/>
  <c r="G77" i="17" s="1"/>
  <c r="G522" i="20"/>
  <c r="G487" i="17" s="1"/>
  <c r="G367" i="19"/>
  <c r="G431" i="19"/>
  <c r="G496" i="19"/>
  <c r="G540" i="19"/>
  <c r="G572" i="19"/>
  <c r="G147" i="20"/>
  <c r="G125" i="17" s="1"/>
  <c r="G218" i="20"/>
  <c r="G187" i="17" s="1"/>
  <c r="G285" i="20"/>
  <c r="G254" i="17" s="1"/>
  <c r="G349" i="20"/>
  <c r="G318" i="17" s="1"/>
  <c r="G419" i="20"/>
  <c r="G386" i="17" s="1"/>
  <c r="G473" i="19"/>
  <c r="G209" i="19"/>
  <c r="G321" i="19"/>
  <c r="G40" i="19"/>
  <c r="G62" i="19"/>
  <c r="G120" i="19"/>
  <c r="G475" i="19"/>
  <c r="G106" i="19"/>
  <c r="G484" i="19"/>
  <c r="G111" i="20"/>
  <c r="G89" i="17" s="1"/>
  <c r="G175" i="20"/>
  <c r="G153" i="17" s="1"/>
  <c r="G248" i="20"/>
  <c r="G217" i="17" s="1"/>
  <c r="G313" i="20"/>
  <c r="G282" i="17" s="1"/>
  <c r="G375" i="20"/>
  <c r="G342" i="17" s="1"/>
  <c r="G439"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12" i="20"/>
  <c r="G477" i="17" s="1"/>
  <c r="G356" i="19"/>
  <c r="G421" i="19"/>
  <c r="G486" i="19"/>
  <c r="G535" i="19"/>
  <c r="G567" i="19"/>
  <c r="G145" i="20"/>
  <c r="G123" i="17" s="1"/>
  <c r="G216" i="20"/>
  <c r="G185" i="17" s="1"/>
  <c r="G283" i="20"/>
  <c r="G252" i="17" s="1"/>
  <c r="G347" i="20"/>
  <c r="G316" i="17" s="1"/>
  <c r="G417" i="20"/>
  <c r="G384" i="17" s="1"/>
  <c r="G43" i="20"/>
  <c r="G21" i="17" s="1"/>
  <c r="G466" i="20"/>
  <c r="G431" i="17" s="1"/>
  <c r="G310" i="19"/>
  <c r="G375" i="19"/>
  <c r="G439" i="19"/>
  <c r="G504" i="19"/>
  <c r="G544" i="19"/>
  <c r="G630" i="19"/>
  <c r="G594" i="17" s="1"/>
  <c r="G155" i="20"/>
  <c r="G133" i="17" s="1"/>
  <c r="G226" i="20"/>
  <c r="G195" i="17" s="1"/>
  <c r="G293" i="20"/>
  <c r="G262" i="17" s="1"/>
  <c r="G357" i="20"/>
  <c r="G326" i="17" s="1"/>
  <c r="G427" i="20"/>
  <c r="G394" i="17" s="1"/>
  <c r="G481" i="19"/>
  <c r="G257" i="19"/>
  <c r="G184" i="19"/>
  <c r="G119" i="20"/>
  <c r="G97" i="17" s="1"/>
  <c r="G383" i="20"/>
  <c r="G350" i="17" s="1"/>
  <c r="G72" i="19"/>
  <c r="G339" i="19"/>
  <c r="G427" i="19"/>
  <c r="G268" i="19"/>
  <c r="G196" i="19"/>
  <c r="G619" i="19"/>
  <c r="G583" i="17" s="1"/>
  <c r="G59" i="19"/>
  <c r="G402" i="19"/>
  <c r="G47" i="19"/>
  <c r="G295" i="19"/>
  <c r="G127" i="19"/>
  <c r="G365" i="19"/>
  <c r="G571" i="19"/>
  <c r="G291" i="20"/>
  <c r="G260" i="17" s="1"/>
  <c r="G457" i="20"/>
  <c r="G422" i="17" s="1"/>
  <c r="G326" i="19"/>
  <c r="G512" i="19"/>
  <c r="G131" i="20"/>
  <c r="G109" i="17" s="1"/>
  <c r="G252" i="20"/>
  <c r="G221" i="17" s="1"/>
  <c r="G365" i="20"/>
  <c r="G334" i="17" s="1"/>
  <c r="G459" i="20"/>
  <c r="G424" i="17" s="1"/>
  <c r="G595" i="19"/>
  <c r="G559" i="17" s="1"/>
  <c r="G73" i="20"/>
  <c r="G51" i="17" s="1"/>
  <c r="G191" i="19"/>
  <c r="G256" i="19"/>
  <c r="G320" i="19"/>
  <c r="G385" i="19"/>
  <c r="G450" i="19"/>
  <c r="G514" i="19"/>
  <c r="G549" i="19"/>
  <c r="G109" i="20"/>
  <c r="G87" i="17" s="1"/>
  <c r="G463" i="19"/>
  <c r="G625" i="19"/>
  <c r="G589" i="17" s="1"/>
  <c r="G49" i="20"/>
  <c r="G27" i="17" s="1"/>
  <c r="G136" i="20"/>
  <c r="G114" i="17" s="1"/>
  <c r="G207" i="20"/>
  <c r="G176" i="17" s="1"/>
  <c r="G273" i="20"/>
  <c r="G242" i="17" s="1"/>
  <c r="G338" i="20"/>
  <c r="G307" i="17" s="1"/>
  <c r="G408" i="20"/>
  <c r="G375" i="17" s="1"/>
  <c r="G479" i="20"/>
  <c r="G444" i="17" s="1"/>
  <c r="G536" i="20"/>
  <c r="G501" i="17" s="1"/>
  <c r="G568" i="20"/>
  <c r="G533" i="17" s="1"/>
  <c r="G596" i="19"/>
  <c r="G560" i="17" s="1"/>
  <c r="G86" i="20"/>
  <c r="G64" i="17" s="1"/>
  <c r="G154" i="20"/>
  <c r="G132" i="17" s="1"/>
  <c r="G225" i="20"/>
  <c r="G194" i="17" s="1"/>
  <c r="G292" i="20"/>
  <c r="G261" i="17" s="1"/>
  <c r="G356" i="20"/>
  <c r="G325" i="17" s="1"/>
  <c r="G426" i="20"/>
  <c r="G393" i="17" s="1"/>
  <c r="G497" i="20"/>
  <c r="G462" i="17" s="1"/>
  <c r="G545" i="20"/>
  <c r="G510" i="17" s="1"/>
  <c r="G577" i="20"/>
  <c r="G542" i="17" s="1"/>
  <c r="G586" i="19"/>
  <c r="G550" i="17" s="1"/>
  <c r="G88" i="20"/>
  <c r="G66" i="17" s="1"/>
  <c r="G148" i="20"/>
  <c r="G126" i="17" s="1"/>
  <c r="G227" i="20"/>
  <c r="G196" i="17" s="1"/>
  <c r="G294" i="20"/>
  <c r="G263" i="17" s="1"/>
  <c r="G358" i="20"/>
  <c r="G327" i="17" s="1"/>
  <c r="G420" i="20"/>
  <c r="G387" i="17" s="1"/>
  <c r="G483" i="20"/>
  <c r="G448" i="17" s="1"/>
  <c r="G538" i="20"/>
  <c r="G503" i="17" s="1"/>
  <c r="G570" i="20"/>
  <c r="G535" i="17" s="1"/>
  <c r="G220" i="20"/>
  <c r="G189" i="17" s="1"/>
  <c r="G287" i="20"/>
  <c r="G256" i="17" s="1"/>
  <c r="G351" i="20"/>
  <c r="G320" i="17" s="1"/>
  <c r="G413" i="20"/>
  <c r="G380" i="17" s="1"/>
  <c r="G476" i="20"/>
  <c r="G441" i="17" s="1"/>
  <c r="G626" i="19"/>
  <c r="G590" i="17" s="1"/>
  <c r="G55" i="20"/>
  <c r="G33" i="17" s="1"/>
  <c r="G110" i="20"/>
  <c r="G88" i="17" s="1"/>
  <c r="G174" i="20"/>
  <c r="G152" i="17" s="1"/>
  <c r="G247" i="20"/>
  <c r="G216" i="17" s="1"/>
  <c r="G312" i="20"/>
  <c r="G281" i="17" s="1"/>
  <c r="G374" i="20"/>
  <c r="G341" i="17" s="1"/>
  <c r="G438" i="20"/>
  <c r="G405" i="17" s="1"/>
  <c r="G501" i="20"/>
  <c r="G466" i="17" s="1"/>
  <c r="G547" i="20"/>
  <c r="G512" i="17" s="1"/>
  <c r="G579" i="20"/>
  <c r="G544" i="17" s="1"/>
  <c r="G182" i="20"/>
  <c r="G160" i="17" s="1"/>
  <c r="G255" i="20"/>
  <c r="G224" i="17" s="1"/>
  <c r="G320" i="20"/>
  <c r="G289" i="17" s="1"/>
  <c r="G313" i="19"/>
  <c r="G233" i="19"/>
  <c r="G127" i="20"/>
  <c r="G105" i="17" s="1"/>
  <c r="G391" i="20"/>
  <c r="G358" i="17" s="1"/>
  <c r="G85" i="19"/>
  <c r="G347" i="19"/>
  <c r="G476" i="19"/>
  <c r="G276" i="19"/>
  <c r="G205" i="19"/>
  <c r="G613" i="19"/>
  <c r="G577" i="17" s="1"/>
  <c r="G67" i="19"/>
  <c r="G418" i="19"/>
  <c r="G54" i="19"/>
  <c r="G303" i="19"/>
  <c r="G135" i="19"/>
  <c r="G373" i="19"/>
  <c r="G631" i="19"/>
  <c r="G595" i="17" s="1"/>
  <c r="G299" i="20"/>
  <c r="G268" i="17" s="1"/>
  <c r="G50" i="20"/>
  <c r="G28" i="17" s="1"/>
  <c r="G350" i="19"/>
  <c r="G520" i="19"/>
  <c r="G163" i="20"/>
  <c r="G141" i="17" s="1"/>
  <c r="G260" i="20"/>
  <c r="G229" i="17" s="1"/>
  <c r="G379"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15" i="20"/>
  <c r="G184" i="17" s="1"/>
  <c r="G282" i="20"/>
  <c r="G251" i="17" s="1"/>
  <c r="G346" i="20"/>
  <c r="G315" i="17" s="1"/>
  <c r="G416" i="20"/>
  <c r="G383" i="17" s="1"/>
  <c r="G487" i="20"/>
  <c r="G452" i="17" s="1"/>
  <c r="G540" i="20"/>
  <c r="G505" i="17" s="1"/>
  <c r="G572" i="20"/>
  <c r="G537" i="17" s="1"/>
  <c r="G588" i="19"/>
  <c r="G552" i="17" s="1"/>
  <c r="G93" i="20"/>
  <c r="G71" i="17" s="1"/>
  <c r="G162" i="20"/>
  <c r="G140" i="17" s="1"/>
  <c r="G233" i="20"/>
  <c r="G202" i="17" s="1"/>
  <c r="G300" i="20"/>
  <c r="G269" i="17" s="1"/>
  <c r="G364" i="20"/>
  <c r="G333" i="17" s="1"/>
  <c r="G434" i="20"/>
  <c r="G401" i="17" s="1"/>
  <c r="G505" i="20"/>
  <c r="G470" i="17" s="1"/>
  <c r="G549" i="20"/>
  <c r="G514" i="17" s="1"/>
  <c r="G581" i="20"/>
  <c r="G546" i="17" s="1"/>
  <c r="G38" i="20"/>
  <c r="G18" i="17" s="1"/>
  <c r="G95" i="20"/>
  <c r="G73" i="17" s="1"/>
  <c r="G156" i="20"/>
  <c r="G134" i="17" s="1"/>
  <c r="G237" i="20"/>
  <c r="G206" i="17" s="1"/>
  <c r="G302" i="20"/>
  <c r="G271" i="17" s="1"/>
  <c r="G366" i="20"/>
  <c r="G335" i="17" s="1"/>
  <c r="G428" i="20"/>
  <c r="G395" i="17" s="1"/>
  <c r="G491" i="20"/>
  <c r="G456" i="17" s="1"/>
  <c r="G542" i="20"/>
  <c r="G507" i="17" s="1"/>
  <c r="G574" i="20"/>
  <c r="G539" i="17" s="1"/>
  <c r="G228" i="20"/>
  <c r="G197" i="17" s="1"/>
  <c r="G295" i="20"/>
  <c r="G264" i="17" s="1"/>
  <c r="G359" i="20"/>
  <c r="G328" i="17" s="1"/>
  <c r="G421" i="20"/>
  <c r="G388" i="17" s="1"/>
  <c r="G484" i="20"/>
  <c r="G449" i="17" s="1"/>
  <c r="G621" i="19"/>
  <c r="G585" i="17" s="1"/>
  <c r="G61" i="20"/>
  <c r="G39" i="17" s="1"/>
  <c r="G118" i="20"/>
  <c r="G96" i="17" s="1"/>
  <c r="G48" i="19"/>
  <c r="G491" i="19"/>
  <c r="G183" i="20"/>
  <c r="G161" i="17" s="1"/>
  <c r="G447" i="20"/>
  <c r="G414" i="17" s="1"/>
  <c r="G146" i="19"/>
  <c r="G404" i="19"/>
  <c r="G65" i="19"/>
  <c r="G81" i="20"/>
  <c r="G59" i="17" s="1"/>
  <c r="G261" i="19"/>
  <c r="G68" i="20"/>
  <c r="G46" i="17" s="1"/>
  <c r="G117" i="19"/>
  <c r="G515" i="19"/>
  <c r="G103" i="19"/>
  <c r="G359" i="19"/>
  <c r="G591" i="19"/>
  <c r="G555" i="17" s="1"/>
  <c r="G429" i="19"/>
  <c r="G153" i="20"/>
  <c r="G131" i="17" s="1"/>
  <c r="G323" i="20"/>
  <c r="G292" i="17" s="1"/>
  <c r="G57" i="20"/>
  <c r="G35" i="17" s="1"/>
  <c r="G383" i="19"/>
  <c r="G532" i="19"/>
  <c r="G171" i="20"/>
  <c r="G149" i="17" s="1"/>
  <c r="G268" i="20"/>
  <c r="G237" i="17" s="1"/>
  <c r="G387"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23" i="20"/>
  <c r="G192" i="17" s="1"/>
  <c r="G290" i="20"/>
  <c r="G259" i="17" s="1"/>
  <c r="G354" i="20"/>
  <c r="G323" i="17" s="1"/>
  <c r="G424" i="20"/>
  <c r="G391" i="17" s="1"/>
  <c r="G495" i="20"/>
  <c r="G460" i="17" s="1"/>
  <c r="G544" i="20"/>
  <c r="G509" i="17" s="1"/>
  <c r="G576" i="20"/>
  <c r="G541" i="17" s="1"/>
  <c r="G28" i="20"/>
  <c r="G8" i="17" s="1"/>
  <c r="G100" i="20"/>
  <c r="G78" i="17" s="1"/>
  <c r="G170" i="20"/>
  <c r="G148" i="17" s="1"/>
  <c r="G243" i="20"/>
  <c r="G212" i="17" s="1"/>
  <c r="G308" i="20"/>
  <c r="G277" i="17" s="1"/>
  <c r="G378" i="20"/>
  <c r="G345" i="17" s="1"/>
  <c r="G442" i="20"/>
  <c r="G409" i="17" s="1"/>
  <c r="G513" i="20"/>
  <c r="G478" i="17" s="1"/>
  <c r="G553" i="20"/>
  <c r="G518" i="17" s="1"/>
  <c r="G633" i="19"/>
  <c r="G597" i="17" s="1"/>
  <c r="G46" i="20"/>
  <c r="G24" i="17" s="1"/>
  <c r="G102" i="20"/>
  <c r="G80" i="17" s="1"/>
  <c r="G164" i="20"/>
  <c r="G142" i="17" s="1"/>
  <c r="G245" i="20"/>
  <c r="G214" i="17" s="1"/>
  <c r="G310" i="20"/>
  <c r="G279" i="17" s="1"/>
  <c r="G372" i="20"/>
  <c r="G339" i="17" s="1"/>
  <c r="G436" i="20"/>
  <c r="G403" i="17" s="1"/>
  <c r="G499" i="20"/>
  <c r="G464" i="17" s="1"/>
  <c r="G546" i="20"/>
  <c r="G511" i="17" s="1"/>
  <c r="G578" i="20"/>
  <c r="G543" i="17" s="1"/>
  <c r="G238" i="20"/>
  <c r="G207" i="17" s="1"/>
  <c r="G303" i="20"/>
  <c r="G272" i="17" s="1"/>
  <c r="G367" i="20"/>
  <c r="G336" i="17" s="1"/>
  <c r="G429" i="20"/>
  <c r="G396" i="17" s="1"/>
  <c r="G492" i="20"/>
  <c r="G457" i="17" s="1"/>
  <c r="G608" i="19"/>
  <c r="G572" i="17" s="1"/>
  <c r="G69" i="20"/>
  <c r="G47" i="17" s="1"/>
  <c r="G126" i="20"/>
  <c r="G104" i="17" s="1"/>
  <c r="G190" i="20"/>
  <c r="G168" i="17" s="1"/>
  <c r="G263" i="20"/>
  <c r="G232" i="17" s="1"/>
  <c r="G328" i="20"/>
  <c r="G297" i="17" s="1"/>
  <c r="G390" i="20"/>
  <c r="G357" i="17" s="1"/>
  <c r="G454" i="20"/>
  <c r="G421" i="17" s="1"/>
  <c r="G517" i="20"/>
  <c r="G482" i="17" s="1"/>
  <c r="G555" i="20"/>
  <c r="G520" i="17" s="1"/>
  <c r="G91" i="19"/>
  <c r="G507" i="19"/>
  <c r="G191" i="20"/>
  <c r="G169" i="17" s="1"/>
  <c r="G463" i="20"/>
  <c r="G428" i="17" s="1"/>
  <c r="G154" i="19"/>
  <c r="G412" i="19"/>
  <c r="G79" i="19"/>
  <c r="G470" i="20"/>
  <c r="G435" i="17" s="1"/>
  <c r="G269" i="19"/>
  <c r="G96" i="20"/>
  <c r="G74" i="17" s="1"/>
  <c r="G125" i="19"/>
  <c r="G609" i="19"/>
  <c r="G573" i="17" s="1"/>
  <c r="G110" i="19"/>
  <c r="G368" i="19"/>
  <c r="G33" i="20"/>
  <c r="G13" i="17" s="1"/>
  <c r="G437" i="19"/>
  <c r="G161" i="20"/>
  <c r="G139" i="17" s="1"/>
  <c r="G355" i="20"/>
  <c r="G324" i="17" s="1"/>
  <c r="G85" i="20"/>
  <c r="G63" i="17" s="1"/>
  <c r="G391" i="19"/>
  <c r="G548" i="19"/>
  <c r="G179" i="20"/>
  <c r="G157" i="17" s="1"/>
  <c r="G301" i="20"/>
  <c r="G270" i="17" s="1"/>
  <c r="G395"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31" i="20"/>
  <c r="G200" i="17" s="1"/>
  <c r="G298" i="20"/>
  <c r="G267" i="17" s="1"/>
  <c r="G362" i="20"/>
  <c r="G331" i="17" s="1"/>
  <c r="G432" i="20"/>
  <c r="G399" i="17" s="1"/>
  <c r="G503" i="20"/>
  <c r="G468" i="17" s="1"/>
  <c r="G548" i="20"/>
  <c r="G513" i="17" s="1"/>
  <c r="G580" i="20"/>
  <c r="G545" i="17" s="1"/>
  <c r="G36" i="20"/>
  <c r="G16" i="17" s="1"/>
  <c r="G114" i="20"/>
  <c r="G92" i="17" s="1"/>
  <c r="G178" i="20"/>
  <c r="G156" i="17" s="1"/>
  <c r="G251" i="20"/>
  <c r="G220" i="17" s="1"/>
  <c r="G316" i="20"/>
  <c r="G285" i="17" s="1"/>
  <c r="G386" i="20"/>
  <c r="G353" i="17" s="1"/>
  <c r="G450" i="20"/>
  <c r="G417" i="17" s="1"/>
  <c r="G521" i="20"/>
  <c r="G486" i="17" s="1"/>
  <c r="G557" i="20"/>
  <c r="G522" i="17" s="1"/>
  <c r="G628" i="19"/>
  <c r="G592" i="17" s="1"/>
  <c r="G53" i="20"/>
  <c r="G31" i="17" s="1"/>
  <c r="G108" i="20"/>
  <c r="G86" i="17" s="1"/>
  <c r="G172" i="20"/>
  <c r="G150" i="17" s="1"/>
  <c r="G253" i="20"/>
  <c r="G222" i="17" s="1"/>
  <c r="G318" i="20"/>
  <c r="G287" i="17" s="1"/>
  <c r="G380" i="20"/>
  <c r="G347" i="17" s="1"/>
  <c r="G444" i="20"/>
  <c r="G411" i="17" s="1"/>
  <c r="G507" i="20"/>
  <c r="G472" i="17" s="1"/>
  <c r="G550" i="20"/>
  <c r="G515" i="17" s="1"/>
  <c r="G582" i="20"/>
  <c r="G547" i="17" s="1"/>
  <c r="G246" i="20"/>
  <c r="G215" i="17" s="1"/>
  <c r="G311" i="20"/>
  <c r="G280" i="17" s="1"/>
  <c r="G373" i="20"/>
  <c r="G340" i="17" s="1"/>
  <c r="G437" i="20"/>
  <c r="G404" i="17" s="1"/>
  <c r="G500" i="20"/>
  <c r="G465" i="17" s="1"/>
  <c r="G600" i="19"/>
  <c r="G564" i="17" s="1"/>
  <c r="G76" i="20"/>
  <c r="G54" i="17" s="1"/>
  <c r="G134" i="20"/>
  <c r="G112" i="17" s="1"/>
  <c r="G205" i="20"/>
  <c r="G174" i="17" s="1"/>
  <c r="G271" i="20"/>
  <c r="G240" i="17" s="1"/>
  <c r="G336" i="20"/>
  <c r="G305" i="17" s="1"/>
  <c r="G398" i="20"/>
  <c r="G365" i="17" s="1"/>
  <c r="G462" i="20"/>
  <c r="G427" i="17" s="1"/>
  <c r="G525" i="20"/>
  <c r="G490" i="17" s="1"/>
  <c r="G559" i="20"/>
  <c r="G524" i="17" s="1"/>
  <c r="G563" i="20"/>
  <c r="G528" i="17" s="1"/>
  <c r="G567" i="20"/>
  <c r="G532" i="17" s="1"/>
  <c r="G83" i="19"/>
  <c r="G145" i="19"/>
  <c r="G256" i="20"/>
  <c r="G225" i="17" s="1"/>
  <c r="G71" i="19"/>
  <c r="G211" i="19"/>
  <c r="G469" i="19"/>
  <c r="G139" i="19"/>
  <c r="G306" i="19"/>
  <c r="G325" i="19"/>
  <c r="G330" i="19"/>
  <c r="G181" i="19"/>
  <c r="G113" i="19"/>
  <c r="G166" i="19"/>
  <c r="G424" i="19"/>
  <c r="G98" i="20"/>
  <c r="G76" i="17" s="1"/>
  <c r="G494" i="19"/>
  <c r="G185" i="20"/>
  <c r="G163" i="17" s="1"/>
  <c r="G363" i="20"/>
  <c r="G332" i="17" s="1"/>
  <c r="G474" i="20"/>
  <c r="G439" i="17" s="1"/>
  <c r="G415" i="19"/>
  <c r="G552" i="19"/>
  <c r="G187" i="20"/>
  <c r="G165" i="17" s="1"/>
  <c r="G309" i="20"/>
  <c r="G278" i="17" s="1"/>
  <c r="G403"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41" i="20"/>
  <c r="G210" i="17" s="1"/>
  <c r="G306" i="20"/>
  <c r="G275" i="17" s="1"/>
  <c r="G376" i="20"/>
  <c r="G343" i="17" s="1"/>
  <c r="G440" i="20"/>
  <c r="G407" i="17" s="1"/>
  <c r="G511" i="20"/>
  <c r="G476" i="17" s="1"/>
  <c r="G552" i="20"/>
  <c r="G517" i="17" s="1"/>
  <c r="G629" i="19"/>
  <c r="G593" i="17" s="1"/>
  <c r="G44" i="20"/>
  <c r="G22" i="17" s="1"/>
  <c r="G122" i="20"/>
  <c r="G100" i="17" s="1"/>
  <c r="G186" i="20"/>
  <c r="G164" i="17" s="1"/>
  <c r="G259" i="20"/>
  <c r="G228" i="17" s="1"/>
  <c r="G324" i="20"/>
  <c r="G293" i="17" s="1"/>
  <c r="G394" i="20"/>
  <c r="G361" i="17" s="1"/>
  <c r="G458" i="20"/>
  <c r="G423" i="17" s="1"/>
  <c r="G529" i="20"/>
  <c r="G494" i="17" s="1"/>
  <c r="G561" i="20"/>
  <c r="G526" i="17" s="1"/>
  <c r="G617" i="19"/>
  <c r="G581" i="17" s="1"/>
  <c r="G59" i="20"/>
  <c r="G37" i="17" s="1"/>
  <c r="G116" i="20"/>
  <c r="G94" i="17" s="1"/>
  <c r="G180" i="20"/>
  <c r="G158" i="17" s="1"/>
  <c r="G261" i="20"/>
  <c r="G230" i="17" s="1"/>
  <c r="G326" i="20"/>
  <c r="G295" i="17" s="1"/>
  <c r="G388" i="20"/>
  <c r="G355" i="17" s="1"/>
  <c r="G452" i="20"/>
  <c r="G419" i="17" s="1"/>
  <c r="G515" i="20"/>
  <c r="G480" i="17" s="1"/>
  <c r="G554" i="20"/>
  <c r="G519" i="17" s="1"/>
  <c r="G173" i="20"/>
  <c r="G151" i="17" s="1"/>
  <c r="G254" i="20"/>
  <c r="G223" i="17" s="1"/>
  <c r="G319" i="20"/>
  <c r="G288" i="17" s="1"/>
  <c r="G381" i="20"/>
  <c r="G348" i="17" s="1"/>
  <c r="G445" i="20"/>
  <c r="G412" i="17" s="1"/>
  <c r="G508" i="20"/>
  <c r="G473" i="17" s="1"/>
  <c r="G592" i="19"/>
  <c r="G556" i="17" s="1"/>
  <c r="G82" i="20"/>
  <c r="G60" i="17" s="1"/>
  <c r="G142" i="20"/>
  <c r="G120" i="17" s="1"/>
  <c r="G213" i="20"/>
  <c r="G182" i="17" s="1"/>
  <c r="G280" i="20"/>
  <c r="G249" i="17" s="1"/>
  <c r="G344" i="20"/>
  <c r="G313" i="17" s="1"/>
  <c r="G406" i="20"/>
  <c r="G373" i="17" s="1"/>
  <c r="G469" i="20"/>
  <c r="G434" i="17" s="1"/>
  <c r="G531" i="20"/>
  <c r="G496" i="17" s="1"/>
  <c r="G128" i="19"/>
  <c r="G193" i="19"/>
  <c r="G264" i="20"/>
  <c r="G233" i="17" s="1"/>
  <c r="G121" i="19"/>
  <c r="G219" i="19"/>
  <c r="G477" i="19"/>
  <c r="G147" i="19"/>
  <c r="G346" i="19"/>
  <c r="G333" i="19"/>
  <c r="G371" i="19"/>
  <c r="G189" i="19"/>
  <c r="G161" i="19"/>
  <c r="G174" i="19"/>
  <c r="G432" i="19"/>
  <c r="G105" i="20"/>
  <c r="G83" i="17" s="1"/>
  <c r="G502" i="19"/>
  <c r="G224" i="20"/>
  <c r="G193" i="17" s="1"/>
  <c r="G393" i="20"/>
  <c r="G360" i="17" s="1"/>
  <c r="G482" i="20"/>
  <c r="G447" i="17" s="1"/>
  <c r="G448" i="19"/>
  <c r="G564" i="19"/>
  <c r="G202" i="20"/>
  <c r="G173" i="17" s="1"/>
  <c r="G317" i="20"/>
  <c r="G286" i="17" s="1"/>
  <c r="G435" i="20"/>
  <c r="G402" i="17" s="1"/>
  <c r="G513" i="19"/>
  <c r="G52" i="20"/>
  <c r="G30" i="17" s="1"/>
  <c r="G167" i="19"/>
  <c r="G232" i="19"/>
  <c r="G296" i="19"/>
  <c r="G360" i="19"/>
  <c r="G425" i="19"/>
  <c r="G490" i="19"/>
  <c r="G537" i="19"/>
  <c r="G569" i="19"/>
  <c r="G149" i="20"/>
  <c r="G127" i="17" s="1"/>
  <c r="G503" i="19"/>
  <c r="G590" i="19"/>
  <c r="G554" i="17" s="1"/>
  <c r="G112" i="20"/>
  <c r="G90" i="17" s="1"/>
  <c r="G176" i="20"/>
  <c r="G154" i="17" s="1"/>
  <c r="G249" i="20"/>
  <c r="G218" i="17" s="1"/>
  <c r="G314" i="20"/>
  <c r="G283" i="17" s="1"/>
  <c r="G384" i="20"/>
  <c r="G351" i="17" s="1"/>
  <c r="G448" i="20"/>
  <c r="G415" i="17" s="1"/>
  <c r="G519" i="20"/>
  <c r="G484" i="17" s="1"/>
  <c r="G556" i="20"/>
  <c r="G521" i="17" s="1"/>
  <c r="G623" i="19"/>
  <c r="G587" i="17" s="1"/>
  <c r="G51" i="20"/>
  <c r="G29" i="17" s="1"/>
  <c r="G130" i="20"/>
  <c r="G108" i="17" s="1"/>
  <c r="G194" i="20"/>
  <c r="G172" i="17" s="1"/>
  <c r="G267" i="20"/>
  <c r="G236" i="17" s="1"/>
  <c r="G332" i="20"/>
  <c r="G301" i="17" s="1"/>
  <c r="G402" i="20"/>
  <c r="G369" i="17" s="1"/>
  <c r="G473" i="20"/>
  <c r="G438" i="17" s="1"/>
  <c r="G533" i="20"/>
  <c r="G498" i="17" s="1"/>
  <c r="G565" i="20"/>
  <c r="G530" i="17" s="1"/>
  <c r="G610" i="19"/>
  <c r="G574" i="17" s="1"/>
  <c r="G67" i="20"/>
  <c r="G45" i="17" s="1"/>
  <c r="G124" i="20"/>
  <c r="G102" i="17" s="1"/>
  <c r="G188" i="20"/>
  <c r="G166" i="17" s="1"/>
  <c r="G269" i="20"/>
  <c r="G238" i="17" s="1"/>
  <c r="G334" i="20"/>
  <c r="G303" i="17" s="1"/>
  <c r="G396" i="20"/>
  <c r="G363" i="17" s="1"/>
  <c r="G460" i="20"/>
  <c r="G425" i="17" s="1"/>
  <c r="G523" i="20"/>
  <c r="G488" i="17" s="1"/>
  <c r="G558" i="20"/>
  <c r="G523" i="17" s="1"/>
  <c r="G181" i="20"/>
  <c r="G159" i="17" s="1"/>
  <c r="G262" i="20"/>
  <c r="G231" i="17" s="1"/>
  <c r="G327" i="20"/>
  <c r="G296" i="17" s="1"/>
  <c r="G389" i="20"/>
  <c r="G356" i="17" s="1"/>
  <c r="G453" i="20"/>
  <c r="G420" i="17" s="1"/>
  <c r="G516" i="20"/>
  <c r="G481" i="17" s="1"/>
  <c r="G584" i="19"/>
  <c r="G548" i="17" s="1"/>
  <c r="G90" i="20"/>
  <c r="G68" i="17" s="1"/>
  <c r="G150" i="20"/>
  <c r="G128" i="17" s="1"/>
  <c r="G221" i="20"/>
  <c r="G190" i="17" s="1"/>
  <c r="G288" i="20"/>
  <c r="G257" i="17" s="1"/>
  <c r="G352" i="20"/>
  <c r="G321" i="17" s="1"/>
  <c r="G414" i="20"/>
  <c r="G381" i="17" s="1"/>
  <c r="G477" i="20"/>
  <c r="G442" i="17" s="1"/>
  <c r="G535" i="20"/>
  <c r="G500" i="17" s="1"/>
  <c r="G105" i="19"/>
  <c r="G522" i="19"/>
  <c r="G321" i="20"/>
  <c r="G290" i="17" s="1"/>
  <c r="G460" i="19"/>
  <c r="G275" i="19"/>
  <c r="G585" i="19"/>
  <c r="G549" i="17" s="1"/>
  <c r="G204" i="19"/>
  <c r="G94" i="19"/>
  <c r="G390" i="19"/>
  <c r="G101" i="19"/>
  <c r="G254" i="19"/>
  <c r="G508" i="19"/>
  <c r="G231" i="19"/>
  <c r="G69" i="19"/>
  <c r="G520" i="20"/>
  <c r="G485" i="17" s="1"/>
  <c r="G539" i="19"/>
  <c r="G232" i="20"/>
  <c r="G201" i="17" s="1"/>
  <c r="G425" i="20"/>
  <c r="G392" i="17" s="1"/>
  <c r="G506" i="20"/>
  <c r="G471" i="17" s="1"/>
  <c r="G456" i="19"/>
  <c r="G624" i="19"/>
  <c r="G588" i="17" s="1"/>
  <c r="G236" i="20"/>
  <c r="G205" i="17" s="1"/>
  <c r="G325" i="20"/>
  <c r="G294" i="17" s="1"/>
  <c r="G443" i="20"/>
  <c r="G410" i="17" s="1"/>
  <c r="G618" i="19"/>
  <c r="G582" i="17" s="1"/>
  <c r="G58" i="20"/>
  <c r="G36" i="17" s="1"/>
  <c r="G175" i="19"/>
  <c r="G240" i="19"/>
  <c r="G304" i="19"/>
  <c r="G369" i="19"/>
  <c r="G433" i="19"/>
  <c r="G498" i="19"/>
  <c r="G541" i="19"/>
  <c r="G573" i="19"/>
  <c r="G157" i="20"/>
  <c r="G135" i="17" s="1"/>
  <c r="G160" i="19"/>
  <c r="G398" i="19"/>
  <c r="G258" i="20"/>
  <c r="G227" i="17" s="1"/>
  <c r="G603" i="19"/>
  <c r="G567" i="17" s="1"/>
  <c r="G545" i="19"/>
  <c r="G128" i="20"/>
  <c r="G106" i="17" s="1"/>
  <c r="G400" i="20"/>
  <c r="G367" i="17" s="1"/>
  <c r="G604" i="19"/>
  <c r="G568" i="17" s="1"/>
  <c r="G284" i="20"/>
  <c r="G253" i="17" s="1"/>
  <c r="G541" i="20"/>
  <c r="G506" i="17" s="1"/>
  <c r="G140" i="20"/>
  <c r="G118" i="17" s="1"/>
  <c r="G412" i="20"/>
  <c r="G379" i="17" s="1"/>
  <c r="G212" i="20"/>
  <c r="G181" i="17" s="1"/>
  <c r="G468" i="20"/>
  <c r="G433" i="17" s="1"/>
  <c r="G166" i="20"/>
  <c r="G144" i="17" s="1"/>
  <c r="G422" i="20"/>
  <c r="G389" i="17" s="1"/>
  <c r="G551" i="20"/>
  <c r="G516" i="17" s="1"/>
  <c r="G74" i="20"/>
  <c r="G52" i="17" s="1"/>
  <c r="G97" i="20"/>
  <c r="G75" i="17" s="1"/>
  <c r="G612" i="19"/>
  <c r="G576" i="17" s="1"/>
  <c r="G382" i="20"/>
  <c r="G349" i="17" s="1"/>
  <c r="G534" i="19"/>
  <c r="G108" i="19"/>
  <c r="G433" i="20"/>
  <c r="G400" i="17" s="1"/>
  <c r="G66" i="20"/>
  <c r="G44" i="17" s="1"/>
  <c r="G634" i="19"/>
  <c r="G598" i="17" s="1"/>
  <c r="G184" i="20"/>
  <c r="G162" i="17" s="1"/>
  <c r="G464" i="20"/>
  <c r="G429" i="17" s="1"/>
  <c r="G65" i="20"/>
  <c r="G43" i="17" s="1"/>
  <c r="G340" i="20"/>
  <c r="G309" i="17" s="1"/>
  <c r="G569" i="20"/>
  <c r="G534" i="17" s="1"/>
  <c r="G211" i="20"/>
  <c r="G180" i="17" s="1"/>
  <c r="G467" i="20"/>
  <c r="G432" i="17" s="1"/>
  <c r="G270" i="20"/>
  <c r="G239" i="17" s="1"/>
  <c r="G524" i="20"/>
  <c r="G489" i="17" s="1"/>
  <c r="G229" i="20"/>
  <c r="G198" i="17" s="1"/>
  <c r="G430" i="20"/>
  <c r="G397" i="17" s="1"/>
  <c r="G571" i="20"/>
  <c r="G536" i="17" s="1"/>
  <c r="G446" i="20"/>
  <c r="G413" i="17" s="1"/>
  <c r="G304" i="20"/>
  <c r="G273" i="17" s="1"/>
  <c r="G76" i="19"/>
  <c r="G560" i="20"/>
  <c r="G525" i="17" s="1"/>
  <c r="G397" i="20"/>
  <c r="G364" i="17" s="1"/>
  <c r="G120" i="20"/>
  <c r="G98" i="17" s="1"/>
  <c r="G404" i="20"/>
  <c r="G371" i="17" s="1"/>
  <c r="G543" i="20"/>
  <c r="G508" i="17" s="1"/>
  <c r="G329" i="20"/>
  <c r="G298" i="17" s="1"/>
  <c r="G262" i="19"/>
  <c r="G318" i="19"/>
  <c r="G183" i="19"/>
  <c r="G165" i="20"/>
  <c r="G143" i="17" s="1"/>
  <c r="G192" i="20"/>
  <c r="G170" i="17" s="1"/>
  <c r="G471" i="20"/>
  <c r="G436" i="17" s="1"/>
  <c r="G72" i="20"/>
  <c r="G50" i="17" s="1"/>
  <c r="G348" i="20"/>
  <c r="G317" i="17" s="1"/>
  <c r="G573" i="20"/>
  <c r="G538" i="17" s="1"/>
  <c r="G219" i="20"/>
  <c r="G188" i="17" s="1"/>
  <c r="G475" i="20"/>
  <c r="G440" i="17" s="1"/>
  <c r="G278" i="20"/>
  <c r="G247" i="17" s="1"/>
  <c r="G632" i="19"/>
  <c r="G596" i="17" s="1"/>
  <c r="G239" i="20"/>
  <c r="G208" i="17" s="1"/>
  <c r="G575" i="20"/>
  <c r="G540" i="17" s="1"/>
  <c r="G84" i="19"/>
  <c r="G34" i="20"/>
  <c r="G14" i="17" s="1"/>
  <c r="G342" i="20"/>
  <c r="G311" i="17" s="1"/>
  <c r="G360" i="20"/>
  <c r="G329" i="17" s="1"/>
  <c r="G275" i="20"/>
  <c r="G244" i="17" s="1"/>
  <c r="G461" i="20"/>
  <c r="G426" i="17" s="1"/>
  <c r="G500" i="19"/>
  <c r="G554" i="19"/>
  <c r="G480" i="19"/>
  <c r="G248" i="19"/>
  <c r="G511" i="19"/>
  <c r="G257" i="20"/>
  <c r="G226" i="17" s="1"/>
  <c r="G527" i="20"/>
  <c r="G492" i="17" s="1"/>
  <c r="G138" i="20"/>
  <c r="G116" i="17" s="1"/>
  <c r="G410" i="20"/>
  <c r="G377" i="17" s="1"/>
  <c r="G602" i="19"/>
  <c r="G566" i="17" s="1"/>
  <c r="G277" i="20"/>
  <c r="G246" i="17" s="1"/>
  <c r="G530" i="20"/>
  <c r="G495" i="17" s="1"/>
  <c r="G335" i="20"/>
  <c r="G304" i="17" s="1"/>
  <c r="G32" i="20"/>
  <c r="G12" i="17" s="1"/>
  <c r="G296" i="20"/>
  <c r="G265" i="17" s="1"/>
  <c r="G485" i="20"/>
  <c r="G450" i="17" s="1"/>
  <c r="G377" i="19"/>
  <c r="G481" i="20"/>
  <c r="G446" i="17" s="1"/>
  <c r="G392" i="20"/>
  <c r="G359" i="17" s="1"/>
  <c r="G189" i="20"/>
  <c r="G167" i="17" s="1"/>
  <c r="G283" i="19"/>
  <c r="G239" i="19"/>
  <c r="G107" i="20"/>
  <c r="G85" i="17" s="1"/>
  <c r="G312" i="19"/>
  <c r="G519" i="19"/>
  <c r="G234" i="17"/>
  <c r="G532" i="20"/>
  <c r="G497" i="17" s="1"/>
  <c r="G146" i="20"/>
  <c r="G124" i="17" s="1"/>
  <c r="G418" i="20"/>
  <c r="G385" i="17" s="1"/>
  <c r="G594" i="19"/>
  <c r="G558" i="17" s="1"/>
  <c r="G286" i="20"/>
  <c r="G255" i="17" s="1"/>
  <c r="G534" i="20"/>
  <c r="G499" i="17" s="1"/>
  <c r="G343" i="20"/>
  <c r="G312" i="17" s="1"/>
  <c r="G47" i="20"/>
  <c r="G25" i="17" s="1"/>
  <c r="G493" i="20"/>
  <c r="G458" i="17" s="1"/>
  <c r="G244" i="20"/>
  <c r="G213" i="17" s="1"/>
  <c r="G322" i="20"/>
  <c r="G291" i="17" s="1"/>
  <c r="G209" i="20"/>
  <c r="G178" i="17" s="1"/>
  <c r="G562" i="20"/>
  <c r="G527" i="17" s="1"/>
  <c r="G509" i="20"/>
  <c r="G474" i="17" s="1"/>
  <c r="G537" i="20"/>
  <c r="G502" i="17" s="1"/>
  <c r="G158" i="20"/>
  <c r="G136" i="17" s="1"/>
  <c r="G212" i="19"/>
  <c r="G528" i="20"/>
  <c r="G493" i="17" s="1"/>
  <c r="G333" i="20"/>
  <c r="G302" i="17" s="1"/>
  <c r="G441" i="19"/>
  <c r="G42" i="20"/>
  <c r="G20" i="17" s="1"/>
  <c r="G330" i="20"/>
  <c r="G299" i="17" s="1"/>
  <c r="G564" i="20"/>
  <c r="G529" i="17" s="1"/>
  <c r="G217" i="20"/>
  <c r="G186" i="17" s="1"/>
  <c r="G489" i="20"/>
  <c r="G454" i="17" s="1"/>
  <c r="G80" i="20"/>
  <c r="G58" i="17" s="1"/>
  <c r="G350" i="20"/>
  <c r="G319" i="17" s="1"/>
  <c r="G566" i="20"/>
  <c r="G531" i="17" s="1"/>
  <c r="G405" i="20"/>
  <c r="G372" i="17" s="1"/>
  <c r="G104" i="20"/>
  <c r="G82" i="17" s="1"/>
  <c r="G368" i="20"/>
  <c r="G337" i="17" s="1"/>
  <c r="G539" i="20"/>
  <c r="G504" i="17" s="1"/>
  <c r="G116" i="19"/>
  <c r="G543" i="19"/>
  <c r="G451" i="20"/>
  <c r="G418"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M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M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M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58" i="20" l="1"/>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<sst xmlns="http://schemas.openxmlformats.org/spreadsheetml/2006/main" count="28603" uniqueCount="1893">
  <si>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</si>
  <si>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</si>
  <si>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</si>
  <si>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</si>
  <si>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</si>
  <si>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</si>
  <si>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</si>
  <si>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</si>
  <si>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</si>
  <si>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</si>
  <si>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</si>
  <si>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</si>
  <si>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</si>
  <si>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</si>
  <si>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</si>
  <si>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</si>
  <si>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</si>
  <si>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</si>
  <si>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</si>
  <si>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</si>
  <si>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</si>
  <si>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</si>
  <si>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</si>
  <si>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</si>
  <si>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</si>
  <si>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</si>
  <si>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</si>
  <si>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</si>
  <si>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</si>
  <si>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</si>
  <si>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</si>
  <si>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</si>
  <si>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</si>
  <si>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</si>
  <si>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</si>
  <si>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</si>
  <si>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</si>
  <si>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</si>
  <si>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</si>
  <si>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</si>
  <si>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</si>
  <si>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</si>
  <si>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</si>
  <si>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</si>
  <si>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</si>
  <si>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</si>
  <si>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</si>
  <si>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</si>
  <si>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</si>
  <si>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</si>
  <si>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</si>
  <si>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</si>
  <si>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</si>
  <si>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</si>
  <si>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</si>
  <si>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</si>
  <si>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</si>
  <si>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</si>
  <si>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</si>
  <si>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</si>
  <si>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</si>
  <si>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</si>
  <si>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</si>
  <si>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</si>
  <si>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</si>
  <si>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</si>
  <si>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</si>
  <si>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</si>
  <si>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</si>
  <si>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</si>
  <si>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</si>
  <si>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</si>
  <si>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</si>
  <si>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</si>
  <si>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</si>
  <si>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</si>
  <si>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</si>
  <si>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</si>
  <si>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</si>
  <si>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</si>
  <si>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</si>
  <si>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</si>
  <si>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</si>
  <si>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</si>
  <si>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</si>
  <si>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</si>
  <si>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</si>
  <si>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</si>
  <si>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</si>
  <si>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</si>
  <si>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</si>
  <si>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</si>
  <si>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</si>
  <si>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</si>
  <si>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</si>
  <si>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</si>
  <si>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</si>
  <si>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</si>
  <si>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</si>
  <si>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</si>
  <si>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</si>
  <si>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</si>
  <si>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</si>
  <si>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</si>
  <si>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</si>
  <si>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</si>
  <si>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</si>
  <si>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</si>
  <si>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</si>
  <si>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</si>
  <si>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</si>
  <si>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</si>
  <si>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</si>
  <si>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</si>
  <si>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</si>
  <si>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</si>
  <si>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</si>
  <si>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</si>
  <si>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</si>
  <si>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</si>
  <si>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</si>
  <si>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</si>
  <si>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</si>
  <si>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</si>
  <si>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</si>
  <si>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</si>
  <si>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</si>
  <si>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</si>
  <si>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</si>
  <si>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</si>
  <si>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</si>
  <si>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</si>
  <si>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</si>
  <si>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</si>
  <si>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</si>
  <si>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</si>
  <si>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</si>
  <si>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</si>
  <si>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</si>
  <si>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</si>
  <si>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</si>
  <si>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</si>
  <si>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</si>
  <si>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</si>
  <si>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</si>
  <si>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</si>
  <si>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</si>
  <si>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</si>
  <si>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</si>
  <si>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</si>
  <si>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</si>
  <si>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</si>
  <si>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</si>
  <si>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</si>
  <si>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</si>
  <si>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</si>
  <si>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</si>
  <si>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</si>
  <si>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</si>
  <si>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</si>
  <si>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</si>
  <si>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</si>
  <si>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</si>
  <si>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</si>
  <si>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</si>
  <si>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</si>
  <si>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</si>
  <si>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</si>
  <si>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</si>
  <si>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</si>
  <si>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</si>
  <si>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</si>
  <si>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</si>
  <si>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</si>
  <si>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</si>
  <si>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</si>
  <si>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</si>
  <si>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</si>
  <si>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</si>
  <si>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</si>
  <si>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</si>
  <si>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</si>
  <si>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</si>
  <si>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</si>
  <si>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</si>
  <si>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</si>
  <si>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</si>
  <si>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</si>
  <si>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</si>
  <si>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</si>
  <si>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</si>
  <si>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</si>
  <si>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</si>
  <si>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</si>
  <si>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</si>
  <si>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</si>
  <si>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</si>
  <si>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</si>
  <si>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</si>
  <si>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</si>
  <si>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</si>
  <si>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</si>
  <si>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</si>
  <si>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</si>
  <si>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</si>
  <si>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</si>
  <si>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</si>
  <si>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</si>
  <si>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</si>
  <si>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</si>
  <si>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</si>
  <si>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</si>
  <si>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</si>
  <si>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</si>
  <si>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</si>
  <si>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</si>
  <si>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</si>
  <si>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</si>
  <si>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</si>
  <si>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</si>
  <si>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</si>
  <si>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</si>
  <si>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</si>
  <si>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</si>
  <si>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</si>
  <si>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</si>
  <si>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</si>
  <si>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</si>
  <si>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</si>
  <si>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</si>
  <si>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</si>
  <si>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</si>
  <si>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</si>
  <si>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</si>
  <si>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</si>
  <si>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</si>
  <si>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</si>
  <si>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</si>
  <si>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</si>
  <si>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</si>
  <si>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</si>
  <si>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</si>
  <si>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</si>
  <si>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</si>
  <si>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</si>
  <si>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</si>
  <si>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</si>
  <si>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</si>
  <si>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</si>
  <si>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</si>
  <si>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</si>
  <si>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</si>
  <si>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</si>
  <si>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</si>
  <si>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</si>
  <si>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</si>
  <si>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</si>
  <si>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</si>
  <si>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</si>
  <si>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</si>
  <si>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</si>
  <si>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</si>
  <si>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</si>
  <si>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</si>
  <si>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</si>
  <si>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</si>
  <si>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</si>
  <si>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</si>
  <si>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</si>
  <si>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</si>
  <si>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</si>
  <si>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</si>
  <si>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</si>
  <si>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</si>
  <si>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</si>
  <si>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</si>
  <si>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</si>
  <si>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</si>
  <si>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</si>
  <si>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</si>
  <si>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</si>
  <si>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</si>
  <si>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</si>
  <si>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</si>
  <si>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</si>
  <si>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</si>
  <si>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</si>
  <si>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</si>
  <si>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</si>
  <si>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</si>
  <si>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</si>
  <si>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</si>
  <si>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</si>
  <si>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</si>
  <si>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</si>
  <si>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</si>
  <si>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</si>
  <si>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</si>
  <si>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</si>
  <si>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</si>
  <si>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</si>
  <si>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</si>
  <si>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</si>
  <si>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</si>
  <si>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</si>
  <si>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</si>
  <si>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</si>
  <si>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</si>
  <si>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</si>
  <si>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</si>
  <si>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</si>
  <si>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</si>
  <si>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</si>
  <si>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</si>
  <si>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</si>
  <si>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</si>
  <si>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</si>
  <si>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</si>
  <si>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</si>
  <si>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</si>
  <si>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</si>
  <si>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</si>
  <si>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</si>
  <si>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</si>
  <si>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</si>
  <si>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</si>
  <si>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</si>
  <si>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</si>
  <si>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</si>
  <si>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</si>
  <si>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</si>
  <si>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</si>
  <si>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</si>
  <si>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</si>
  <si>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</si>
  <si>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</si>
  <si>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</si>
  <si>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</si>
  <si>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</si>
  <si>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</si>
  <si>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</si>
  <si>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</si>
  <si>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</si>
  <si>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</si>
  <si>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</si>
  <si>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</si>
  <si>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</si>
  <si>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</si>
  <si>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</si>
  <si>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</si>
  <si>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</si>
  <si>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</si>
  <si>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</si>
  <si>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</si>
  <si>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</si>
  <si>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</si>
  <si>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</si>
  <si>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</si>
  <si>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</si>
  <si>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</si>
  <si>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</si>
  <si>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</si>
  <si>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</si>
  <si>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</si>
  <si>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</si>
  <si>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</si>
  <si>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</si>
  <si>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</si>
  <si>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</si>
  <si>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</si>
  <si>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</si>
  <si>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</si>
  <si>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</si>
  <si>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</si>
  <si>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</si>
  <si>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</si>
  <si>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</si>
  <si>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</si>
  <si>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</si>
  <si>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</si>
  <si>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</si>
  <si>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</si>
  <si>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</si>
  <si>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</si>
  <si>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</si>
  <si>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</si>
  <si>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</si>
  <si>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</si>
  <si>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</si>
  <si>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</si>
  <si>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</si>
  <si>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</si>
  <si>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</si>
  <si>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</si>
  <si>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</si>
  <si>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</si>
  <si>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</si>
  <si>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</si>
  <si>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</si>
  <si>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</si>
  <si>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</si>
  <si>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</si>
  <si>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</si>
  <si>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</si>
  <si>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</si>
  <si>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</si>
  <si>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</si>
  <si>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</si>
  <si>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</si>
  <si>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</si>
  <si>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</si>
  <si>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</si>
  <si>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</si>
  <si>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</si>
  <si>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</si>
  <si>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</si>
  <si>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</si>
  <si>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</si>
  <si>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</si>
  <si>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</si>
  <si>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</si>
  <si>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</si>
  <si>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</si>
  <si>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</si>
  <si>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</si>
  <si>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</si>
  <si>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</si>
  <si>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</si>
  <si>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</si>
  <si>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</si>
  <si>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</si>
  <si>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</si>
  <si>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</si>
  <si>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</si>
  <si>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</si>
  <si>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</si>
  <si>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</si>
  <si>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</si>
  <si>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</si>
  <si>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</si>
  <si>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</si>
  <si>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</si>
  <si>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</si>
  <si>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</si>
  <si>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</si>
  <si>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</si>
  <si>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</si>
  <si>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</si>
  <si>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</si>
  <si>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</si>
  <si>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</si>
  <si>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</si>
  <si>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</si>
  <si>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</si>
  <si>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</si>
  <si>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</si>
  <si>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</si>
  <si>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</si>
  <si>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</si>
  <si>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</si>
  <si>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</si>
  <si>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</si>
  <si>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</si>
  <si>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</si>
  <si>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</si>
  <si>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</si>
  <si>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</si>
  <si>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</si>
  <si>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</si>
  <si>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</si>
  <si>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</si>
  <si>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</si>
  <si>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</si>
  <si>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</si>
  <si>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</si>
  <si>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</si>
  <si>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</si>
  <si>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</si>
  <si>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</si>
  <si>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</si>
  <si>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</si>
  <si>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</si>
  <si>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</si>
  <si>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</si>
  <si>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</si>
  <si>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</si>
  <si>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</si>
  <si>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</si>
  <si>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</si>
  <si>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</si>
  <si>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</si>
  <si>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</si>
  <si>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</si>
  <si>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</si>
  <si>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</si>
  <si>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</si>
  <si>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</si>
  <si>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</si>
  <si>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</si>
  <si>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</si>
  <si>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</si>
  <si>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</si>
  <si>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</si>
  <si>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</si>
  <si>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</si>
  <si>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</si>
  <si>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</si>
  <si>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</si>
  <si>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</si>
  <si>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</si>
  <si>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</si>
  <si>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</si>
  <si>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</si>
  <si>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</si>
  <si>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</si>
  <si>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</si>
  <si>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</si>
  <si>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</si>
  <si>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</si>
  <si>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</si>
  <si>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</si>
  <si>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</si>
  <si>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</si>
  <si>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</si>
  <si>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</si>
  <si>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</si>
  <si>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</si>
  <si>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</si>
  <si>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</si>
  <si>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</si>
  <si>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</si>
  <si>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</si>
  <si>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</si>
  <si>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</si>
  <si>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</si>
  <si>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</si>
  <si>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</si>
  <si>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</si>
  <si>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</si>
  <si>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</si>
  <si>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</si>
  <si>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</si>
  <si>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</si>
  <si>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</si>
  <si>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</si>
  <si>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</si>
  <si>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</si>
  <si>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</si>
  <si>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</si>
  <si>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</si>
  <si>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</si>
  <si>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</si>
  <si>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</si>
  <si>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</si>
  <si>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</si>
  <si>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</si>
  <si>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</si>
  <si>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</si>
  <si>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</si>
  <si>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</si>
  <si>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</si>
  <si>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</si>
  <si>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</si>
  <si>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</si>
  <si>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</si>
  <si>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</si>
  <si>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</si>
  <si>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</si>
  <si>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</si>
  <si>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</si>
  <si>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</si>
  <si>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</si>
  <si>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</si>
  <si>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</si>
  <si>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</si>
  <si>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</si>
  <si>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</si>
  <si>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</si>
  <si>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</si>
  <si>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</si>
  <si>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</si>
  <si>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</si>
  <si>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</si>
  <si>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</si>
  <si>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</si>
  <si>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</si>
  <si>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</si>
  <si>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</si>
  <si>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</si>
  <si>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</si>
  <si>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</si>
  <si>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</si>
  <si>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</si>
  <si>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</si>
  <si>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</si>
  <si>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</si>
  <si>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</si>
  <si>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</si>
  <si>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</si>
  <si>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</si>
  <si>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</si>
  <si>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</si>
  <si>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</si>
  <si>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</si>
  <si>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</si>
  <si>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</si>
  <si>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</si>
  <si>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</si>
  <si>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</si>
  <si>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</si>
  <si>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</si>
  <si>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</si>
  <si>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</si>
  <si>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</si>
  <si>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</si>
  <si>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</si>
  <si>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</si>
  <si>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</si>
  <si>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</si>
  <si>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</si>
  <si>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</si>
  <si>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</si>
  <si>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</si>
  <si>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</si>
  <si>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</si>
  <si>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</si>
  <si>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</si>
  <si>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</si>
  <si>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</si>
  <si>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</si>
  <si>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</si>
  <si>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</si>
  <si>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</si>
  <si>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</si>
  <si>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</si>
  <si>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</si>
  <si>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</si>
  <si>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</si>
  <si>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</si>
  <si>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</si>
  <si>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</si>
  <si>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</si>
  <si>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</si>
  <si>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</si>
  <si>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</si>
  <si>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</si>
  <si>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</si>
  <si>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</si>
  <si>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</si>
  <si>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</si>
  <si>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</si>
  <si>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</si>
  <si>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</si>
  <si>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</si>
  <si>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</si>
  <si>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</si>
  <si>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</si>
  <si>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</si>
  <si>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</si>
  <si>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</si>
  <si>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</si>
  <si>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</si>
  <si>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</si>
  <si>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</si>
  <si>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</si>
  <si>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</si>
  <si>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</si>
  <si>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</si>
  <si>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</si>
  <si>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</si>
  <si>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</si>
  <si>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</si>
  <si>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</si>
  <si>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</si>
  <si>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</si>
  <si>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</si>
  <si>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</si>
  <si>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</si>
  <si>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</si>
  <si>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</si>
  <si>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</si>
  <si>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</si>
  <si>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</si>
  <si>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</si>
  <si>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</si>
  <si>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</si>
  <si>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</si>
  <si>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</si>
  <si>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</si>
  <si>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</si>
  <si>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</si>
  <si>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</si>
  <si>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</si>
  <si>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</si>
  <si>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</si>
  <si>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</si>
  <si>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</si>
  <si>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</si>
  <si>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</si>
  <si>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</si>
  <si>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</si>
  <si>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</si>
  <si>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</si>
  <si>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</si>
  <si>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</si>
  <si>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</si>
  <si>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</si>
  <si>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</si>
  <si>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</si>
  <si>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</si>
  <si>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</si>
  <si>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</si>
  <si>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</si>
  <si>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</si>
  <si>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</si>
  <si>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</si>
  <si>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</si>
  <si>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</si>
  <si>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</si>
  <si>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</si>
  <si>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</si>
  <si>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</si>
  <si>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</si>
  <si>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</si>
  <si>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</si>
  <si>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</si>
  <si>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</si>
  <si>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</si>
  <si>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</si>
  <si>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</si>
  <si>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</si>
  <si>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</si>
  <si>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</si>
  <si>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</si>
  <si>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</si>
  <si>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</si>
  <si>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</si>
  <si>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</si>
  <si>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</si>
  <si>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</si>
  <si>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</si>
  <si>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</si>
  <si>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</si>
  <si>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</si>
  <si>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</si>
  <si>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</si>
  <si>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</si>
  <si>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</si>
  <si>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</si>
  <si>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</si>
  <si>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</si>
  <si>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</si>
  <si>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</si>
  <si>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</si>
  <si>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</si>
  <si>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</si>
  <si>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</si>
  <si>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</si>
  <si>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</si>
  <si>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</si>
  <si>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</si>
  <si>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</si>
  <si>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</si>
  <si>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</si>
  <si>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</si>
  <si>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</si>
  <si>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</si>
  <si>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</si>
  <si>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</si>
  <si>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</si>
  <si>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</si>
  <si>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</si>
  <si>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</si>
  <si>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</si>
  <si>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</si>
  <si>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</si>
  <si>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</si>
  <si>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</si>
  <si>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</si>
  <si>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</si>
  <si>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</si>
  <si>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</si>
  <si>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</si>
  <si>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</si>
  <si>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</si>
  <si>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</si>
  <si>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</si>
  <si>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</si>
  <si>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</si>
  <si>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</si>
  <si>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</si>
  <si>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</si>
  <si>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</si>
  <si>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</si>
  <si>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</si>
  <si>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</si>
  <si>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</si>
  <si>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</si>
  <si>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</si>
  <si>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</si>
  <si>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</si>
  <si>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</si>
  <si>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</si>
  <si>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</si>
  <si>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</si>
  <si>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</si>
  <si>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</si>
  <si>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</si>
  <si>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</si>
  <si>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</si>
  <si>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</si>
  <si>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</si>
  <si>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</si>
  <si>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</si>
  <si>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</si>
  <si>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</si>
  <si>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</si>
  <si>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</si>
  <si>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</si>
  <si>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</si>
  <si>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</si>
  <si>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</si>
  <si>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</si>
  <si>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</si>
  <si>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</si>
  <si>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</si>
  <si>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</si>
  <si>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</si>
  <si>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</si>
  <si>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</si>
  <si>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</si>
  <si>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</si>
  <si>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</si>
  <si>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</si>
  <si>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</si>
  <si>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</si>
  <si>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</si>
  <si>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</si>
  <si>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</si>
  <si>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</si>
  <si>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</si>
  <si>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</si>
  <si>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</si>
  <si>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</si>
  <si>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</si>
  <si>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</si>
  <si>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</si>
  <si>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</si>
  <si>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</si>
  <si>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</si>
  <si>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</si>
  <si>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</si>
  <si>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</si>
  <si>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</si>
  <si>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</si>
  <si>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</si>
  <si>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</si>
  <si>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</si>
  <si>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</si>
  <si>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</si>
  <si>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</si>
  <si>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</si>
  <si>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</si>
  <si>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</si>
  <si>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</si>
  <si>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</si>
  <si>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</si>
  <si>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</si>
  <si>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</si>
  <si>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</si>
  <si>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</si>
  <si>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</si>
  <si>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</si>
  <si>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</si>
  <si>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</si>
  <si>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</si>
  <si>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</si>
  <si>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</si>
  <si>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</si>
  <si>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</si>
  <si>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</si>
  <si>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</si>
  <si>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</si>
  <si>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</si>
  <si>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</si>
  <si>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</si>
  <si>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</si>
  <si>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</si>
  <si>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</si>
  <si>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</si>
  <si>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</si>
  <si>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</si>
  <si>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</si>
  <si>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</si>
  <si>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</si>
  <si>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</si>
  <si>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</si>
  <si>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</si>
  <si>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</si>
  <si>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</si>
  <si>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</si>
  <si>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</si>
  <si>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</si>
  <si>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</si>
  <si>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</si>
  <si>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</si>
  <si>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</si>
  <si>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</si>
  <si>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</si>
  <si>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</si>
  <si>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</si>
  <si>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</si>
  <si>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</si>
  <si>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</si>
  <si>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</si>
  <si>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</si>
  <si>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</si>
  <si>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</si>
  <si>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</si>
  <si>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</si>
  <si>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</si>
  <si>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</si>
  <si>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</si>
  <si>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</si>
  <si>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</si>
  <si>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</si>
  <si>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</si>
  <si>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</si>
  <si>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</si>
  <si>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</si>
  <si>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</si>
  <si>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</si>
  <si>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</si>
  <si>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</si>
  <si>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</si>
  <si>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</si>
  <si>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</si>
  <si>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</si>
  <si>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</si>
  <si>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</si>
  <si>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</si>
  <si>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</si>
  <si>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</si>
  <si>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</si>
  <si>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</si>
  <si>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</si>
  <si>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</si>
  <si>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</si>
  <si>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</si>
  <si>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</si>
  <si>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</si>
  <si>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</si>
  <si>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</si>
  <si>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</si>
  <si>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</si>
  <si>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</si>
  <si>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</si>
  <si>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</si>
  <si>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</si>
  <si>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</si>
  <si>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</si>
  <si>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</si>
  <si>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</si>
  <si>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</si>
  <si>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</si>
  <si>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</si>
  <si>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</si>
  <si>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</si>
  <si>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</si>
  <si>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</si>
  <si>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</si>
  <si>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</si>
  <si>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</si>
  <si>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</si>
  <si>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</si>
  <si>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</si>
  <si>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</si>
  <si>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</si>
  <si>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</si>
  <si>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</si>
  <si>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</si>
  <si>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</si>
  <si>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</si>
  <si>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</si>
  <si>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</si>
  <si>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</si>
  <si>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</si>
  <si>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</si>
  <si>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</si>
  <si>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</si>
  <si>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</si>
  <si>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</si>
  <si>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</si>
  <si>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</si>
  <si>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</si>
  <si>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</si>
  <si>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</si>
  <si>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</si>
  <si>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</si>
  <si>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</si>
  <si>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</si>
  <si>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</si>
  <si>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</si>
  <si>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</si>
  <si>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</si>
  <si>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</si>
  <si>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</si>
  <si>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</si>
  <si>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</si>
  <si>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</si>
  <si>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</si>
  <si>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</si>
  <si>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</si>
  <si>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</si>
  <si>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</si>
  <si>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</si>
  <si>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</si>
  <si>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</si>
  <si>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</si>
  <si>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</si>
  <si>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</si>
  <si>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</si>
  <si>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</si>
  <si>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</si>
  <si>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</si>
  <si>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</si>
  <si>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</si>
  <si>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</si>
  <si>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</si>
  <si>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</si>
  <si>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</si>
  <si>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</si>
  <si>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</si>
  <si>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</si>
  <si>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</si>
  <si>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</si>
  <si>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</si>
  <si>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</si>
  <si>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</si>
  <si>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</si>
  <si>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</si>
  <si>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</si>
  <si>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</si>
  <si>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</si>
  <si>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</si>
  <si>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</si>
  <si>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</si>
  <si>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</si>
  <si>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</si>
  <si>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</si>
  <si>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</si>
  <si>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</si>
  <si>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</si>
  <si>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</si>
  <si>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</si>
  <si>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</si>
  <si>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</si>
  <si>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</si>
  <si>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</si>
  <si>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</si>
  <si>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</si>
  <si>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</si>
  <si>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</si>
  <si>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</si>
  <si>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</si>
  <si>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</si>
  <si>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</si>
  <si>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</si>
  <si>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</si>
  <si>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</si>
  <si>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</si>
  <si>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</si>
  <si>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</si>
  <si>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</si>
  <si>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</si>
  <si>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</si>
  <si>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</si>
  <si>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</si>
  <si>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</si>
  <si>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</si>
  <si>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</si>
  <si>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</si>
  <si>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</si>
  <si>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</si>
  <si>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</si>
  <si>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</si>
  <si>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</si>
  <si>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</si>
  <si>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</si>
  <si>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</si>
  <si>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</si>
  <si>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</si>
  <si>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</si>
  <si>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</si>
  <si>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</si>
  <si>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</si>
  <si>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</si>
  <si>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</si>
  <si>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</si>
  <si>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</si>
  <si>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</si>
  <si>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</si>
  <si>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</si>
  <si>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</si>
  <si>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</si>
  <si>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</si>
  <si>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</si>
  <si>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</si>
  <si>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</si>
  <si>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</si>
  <si>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</si>
  <si>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</si>
  <si>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</si>
  <si>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</si>
  <si>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</si>
  <si>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</si>
  <si>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</si>
  <si>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</si>
  <si>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</si>
  <si>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</si>
  <si>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</si>
  <si>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</si>
  <si>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</si>
  <si>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</si>
  <si>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</si>
  <si>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</si>
  <si>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</si>
  <si>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</si>
  <si>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</si>
  <si>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</si>
  <si>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</si>
  <si>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</si>
  <si>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</si>
  <si>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</si>
  <si>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</si>
  <si>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</si>
  <si>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</si>
  <si>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</si>
  <si>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</si>
  <si>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</si>
  <si>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</si>
  <si>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</si>
  <si>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</si>
  <si>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</si>
  <si>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</si>
  <si>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</si>
  <si>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</si>
  <si>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</si>
  <si>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</si>
  <si>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</si>
  <si>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</si>
  <si>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</si>
  <si>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</si>
  <si>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</si>
  <si>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</si>
  <si>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</si>
  <si>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</si>
  <si>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</si>
  <si>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</si>
  <si>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</si>
  <si>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</si>
  <si>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</si>
  <si>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</si>
  <si>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</si>
  <si>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</si>
  <si>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</si>
  <si>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</si>
  <si>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</si>
  <si>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</si>
  <si>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</si>
  <si>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</si>
  <si>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</si>
  <si>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</si>
  <si>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</si>
  <si>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</si>
  <si>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</si>
  <si>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</si>
  <si>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</si>
  <si>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</si>
  <si>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</si>
  <si>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</si>
  <si>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</si>
  <si>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</si>
  <si>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</si>
  <si>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</si>
  <si>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</si>
  <si>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</si>
  <si>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</si>
  <si>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</si>
  <si>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</si>
  <si>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</si>
  <si>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</si>
  <si>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</si>
  <si>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</si>
  <si>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</si>
  <si>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</si>
  <si>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</si>
  <si>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</si>
  <si>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</si>
  <si>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</si>
  <si>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</si>
  <si>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</si>
  <si>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</si>
  <si>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</si>
  <si>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</si>
  <si>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</si>
  <si>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</si>
  <si>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</si>
  <si>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</si>
  <si>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</si>
  <si>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</si>
  <si>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</si>
  <si>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</si>
  <si>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</si>
  <si>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</si>
  <si>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</si>
  <si>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</si>
  <si>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</si>
  <si>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</si>
  <si>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</si>
  <si>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</si>
  <si>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</si>
  <si>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</si>
  <si>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</si>
  <si>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</si>
  <si>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</si>
  <si>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</si>
  <si>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</si>
  <si>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</si>
  <si>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</si>
  <si>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</si>
  <si>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</si>
  <si>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</si>
  <si>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</si>
  <si>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</si>
  <si>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</si>
  <si>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</si>
  <si>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</si>
  <si>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</si>
  <si>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</si>
  <si>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</si>
  <si>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</si>
  <si>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</si>
  <si>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</si>
  <si>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</si>
  <si>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</si>
  <si>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</si>
  <si>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</si>
  <si>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</si>
  <si>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</si>
  <si>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</si>
  <si>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</si>
  <si>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</si>
  <si>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</si>
  <si>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</si>
  <si>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</si>
  <si>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</si>
  <si>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</si>
  <si>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</si>
  <si>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</si>
  <si>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</si>
  <si>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</si>
  <si>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</si>
  <si>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</si>
  <si>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</si>
  <si>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</si>
  <si>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</si>
  <si>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</si>
  <si>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</si>
  <si>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</si>
  <si>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</si>
  <si>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</si>
  <si>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</si>
  <si>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</si>
  <si>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</si>
  <si>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</si>
  <si>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</si>
  <si>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</si>
  <si>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</si>
  <si>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</si>
  <si>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</si>
  <si>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</si>
  <si>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</si>
  <si>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</si>
  <si>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</si>
  <si>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</si>
  <si>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</si>
  <si>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</si>
  <si>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</si>
  <si>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</si>
  <si>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</si>
  <si>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</si>
  <si>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</si>
  <si>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</si>
  <si>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</si>
  <si>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</si>
  <si>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</si>
  <si>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</si>
  <si>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</si>
  <si>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</si>
  <si>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</si>
  <si>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</si>
  <si>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</si>
  <si>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</si>
  <si>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</si>
  <si>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</si>
  <si>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</si>
  <si>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</si>
  <si>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</si>
  <si>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</si>
  <si>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</si>
  <si>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</si>
  <si>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</si>
  <si>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</si>
  <si>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</si>
  <si>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</si>
  <si>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</si>
  <si>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</si>
  <si>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</si>
  <si>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</si>
  <si>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</si>
  <si>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</si>
  <si>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</si>
  <si>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</si>
  <si>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</si>
  <si>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</si>
  <si>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</si>
  <si>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</si>
  <si>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</si>
  <si>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</si>
  <si>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</si>
  <si>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</si>
  <si>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</si>
  <si>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</si>
  <si>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</si>
  <si>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</si>
  <si>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</si>
  <si>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</si>
  <si>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</si>
  <si>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</si>
  <si>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</si>
  <si>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</si>
  <si>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</si>
  <si>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</si>
  <si>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</si>
  <si>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</si>
  <si>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</si>
  <si>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</si>
  <si>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</si>
  <si>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</si>
  <si>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</si>
  <si>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</si>
  <si>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</si>
  <si>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</si>
  <si>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</si>
  <si>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</si>
  <si>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</si>
  <si>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</si>
  <si>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</si>
  <si>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</si>
  <si>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</si>
  <si>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</si>
  <si>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</si>
  <si>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</si>
  <si>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</si>
  <si>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</si>
  <si>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</si>
  <si>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</si>
  <si>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</si>
  <si>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</si>
  <si>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</si>
  <si>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</si>
  <si>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</si>
  <si>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</si>
  <si>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</si>
  <si>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</si>
  <si>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</si>
  <si>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</si>
  <si>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</si>
  <si>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</si>
  <si>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</si>
  <si>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</si>
  <si>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</si>
  <si>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</si>
  <si>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</si>
  <si>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</si>
  <si>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</si>
  <si>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</si>
  <si>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</si>
  <si>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</si>
  <si>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</si>
  <si>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</si>
  <si>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</si>
  <si>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</si>
  <si>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</si>
  <si>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</si>
  <si>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</si>
  <si>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</si>
  <si>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</si>
  <si>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</si>
  <si>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</si>
  <si>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</si>
  <si>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</si>
  <si>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</si>
  <si>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</si>
  <si>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</si>
  <si>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</si>
  <si>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</si>
  <si>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</si>
  <si>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</si>
  <si>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</si>
  <si>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</si>
  <si>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</si>
  <si>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</si>
  <si>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</si>
  <si>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</si>
  <si>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</si>
  <si>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</si>
  <si>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</si>
  <si>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</si>
  <si>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</si>
  <si>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</si>
  <si>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</si>
  <si>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</si>
  <si>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</si>
  <si>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</si>
  <si>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</si>
  <si>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</si>
  <si>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</si>
  <si>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</si>
  <si>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</si>
  <si>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</si>
  <si>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</si>
  <si>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</si>
  <si>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</si>
  <si>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</si>
  <si>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</si>
  <si>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</si>
  <si>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</si>
  <si>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</si>
  <si>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</si>
  <si>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</si>
  <si>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</si>
  <si>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</si>
  <si>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</si>
  <si>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</si>
  <si>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</si>
  <si>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</si>
  <si>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</si>
  <si>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</si>
  <si>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</si>
  <si>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</si>
  <si>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</si>
  <si>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</si>
  <si>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</si>
  <si>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</si>
  <si>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</si>
  <si>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</si>
  <si>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</si>
  <si>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</si>
  <si>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</si>
  <si>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</si>
  <si>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</si>
  <si>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</si>
  <si>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</si>
  <si>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</si>
  <si>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</si>
  <si>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</si>
  <si>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</si>
  <si>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</si>
  <si>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</si>
  <si>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</si>
  <si>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</si>
  <si>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</si>
  <si>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</si>
  <si>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</si>
  <si>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</si>
  <si>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</si>
  <si>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</si>
  <si>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</si>
  <si>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</si>
  <si>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</si>
  <si>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</si>
  <si>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</si>
  <si>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</si>
  <si>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</si>
  <si>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</si>
  <si>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</si>
  <si>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</si>
  <si>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</si>
  <si>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</si>
  <si>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</si>
  <si>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</si>
  <si>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</si>
  <si>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</si>
  <si>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</si>
  <si>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</si>
  <si>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</si>
  <si>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</si>
  <si>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</si>
  <si>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</si>
  <si>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</si>
  <si>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</si>
  <si>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</si>
  <si>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</si>
  <si>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</si>
  <si>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</si>
  <si>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</si>
  <si>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</si>
  <si>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</si>
  <si>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</si>
  <si>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</si>
  <si>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</si>
  <si>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</si>
  <si>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</si>
  <si>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</si>
  <si>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</si>
  <si>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</si>
  <si>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</si>
  <si>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</si>
  <si>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</si>
  <si>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</si>
  <si>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</si>
  <si>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</si>
  <si>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</si>
  <si>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</si>
  <si>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</si>
  <si>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</si>
  <si>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</si>
  <si>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</si>
  <si>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</si>
  <si>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</si>
  <si>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</si>
  <si>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</si>
  <si>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</si>
  <si>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</si>
  <si>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</si>
  <si>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</si>
  <si>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</si>
  <si>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</si>
  <si>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</si>
  <si>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</si>
  <si>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</si>
  <si>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</si>
  <si>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</si>
  <si>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</si>
  <si>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</si>
  <si>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</si>
  <si>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</si>
  <si>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</si>
  <si>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</si>
  <si>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</si>
  <si>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</si>
  <si>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</si>
  <si>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</si>
  <si>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</si>
  <si>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</si>
  <si>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</si>
  <si>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</si>
  <si>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</si>
  <si>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</si>
  <si>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</si>
  <si>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</si>
  <si>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</si>
  <si>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</si>
  <si>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</si>
  <si>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</si>
  <si>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</si>
  <si>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</si>
  <si>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</si>
  <si>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</si>
  <si>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</si>
  <si>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</si>
  <si>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</si>
  <si>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</si>
  <si>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</si>
  <si>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</si>
  <si>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</si>
  <si>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</si>
  <si>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</si>
  <si>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</si>
  <si>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</si>
  <si>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</si>
  <si>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</si>
  <si>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</si>
  <si>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</si>
  <si>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</si>
  <si>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</si>
  <si>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</si>
  <si>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</si>
  <si>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</si>
  <si>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</si>
  <si>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</si>
  <si>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</si>
  <si>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</si>
  <si>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</si>
  <si>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</si>
  <si>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</si>
  <si>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</si>
  <si>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</si>
  <si>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</si>
  <si>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</si>
  <si>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</si>
  <si>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</si>
  <si>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</si>
  <si>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</si>
  <si>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</si>
  <si>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</si>
  <si>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</si>
  <si>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</si>
  <si>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</si>
  <si>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</si>
  <si>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</si>
  <si>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</si>
  <si>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</si>
  <si>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</si>
  <si>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</si>
  <si>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</si>
  <si>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</si>
  <si>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</si>
  <si>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</si>
  <si>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</si>
  <si>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</si>
  <si>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</si>
  <si>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</si>
  <si>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</si>
  <si>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</si>
  <si>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</si>
  <si>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</si>
  <si>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</si>
  <si>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</si>
  <si>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</si>
  <si>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</si>
  <si>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</si>
  <si>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</si>
  <si>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</si>
  <si>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</si>
  <si>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</si>
  <si>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</si>
  <si>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</si>
  <si>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</si>
  <si>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</si>
  <si>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</si>
  <si>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</si>
  <si>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</si>
  <si>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</si>
  <si>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</si>
  <si>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</si>
  <si>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</si>
  <si>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</si>
  <si>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</si>
  <si>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</si>
  <si>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</si>
  <si>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</si>
  <si>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</si>
  <si>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</si>
  <si>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</si>
  <si>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</si>
  <si>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</si>
  <si>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</si>
  <si>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</si>
  <si>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</si>
  <si>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</si>
  <si>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</si>
  <si>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</si>
  <si>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</si>
  <si>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</si>
  <si>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</si>
  <si>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</si>
  <si>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</si>
  <si>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</si>
  <si>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</si>
  <si>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</si>
  <si>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</si>
  <si>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</si>
  <si>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</si>
  <si>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</si>
  <si>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</si>
  <si>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</si>
  <si>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</si>
  <si>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</si>
  <si>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</si>
  <si>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</si>
  <si>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</si>
  <si>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</si>
  <si>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</si>
  <si>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</si>
  <si>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</si>
  <si>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</si>
  <si>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</si>
  <si>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</si>
  <si>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</si>
  <si>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</si>
  <si>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</si>
  <si>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</si>
  <si>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</si>
  <si>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</si>
  <si>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</si>
  <si>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</si>
  <si>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</si>
  <si>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</si>
  <si>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</si>
  <si>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</si>
  <si>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</si>
  <si>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</si>
  <si>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</si>
  <si>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</si>
  <si>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</si>
  <si>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</si>
  <si>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</si>
  <si>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</si>
  <si>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</si>
  <si>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</si>
  <si>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</si>
  <si>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</si>
  <si>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</si>
  <si>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</si>
  <si>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</si>
  <si>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</si>
  <si>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</si>
  <si>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</si>
  <si>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</si>
  <si>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</si>
  <si>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</si>
  <si>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</si>
  <si>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</si>
  <si>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</si>
  <si>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</si>
  <si>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</si>
  <si>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</si>
  <si>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</si>
  <si>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</si>
  <si>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</si>
  <si>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</si>
  <si>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</si>
  <si>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</si>
  <si>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</si>
  <si>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</si>
  <si>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</si>
  <si>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</si>
  <si>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</si>
  <si>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</si>
  <si>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</si>
  <si>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</si>
  <si>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</si>
  <si>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</si>
  <si>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</si>
  <si>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</si>
  <si>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</si>
  <si>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</si>
  <si>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</si>
  <si>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</si>
  <si>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</si>
  <si>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</si>
  <si>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</si>
  <si>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</si>
  <si>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</si>
  <si>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</si>
  <si>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</si>
  <si>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</si>
  <si>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</si>
  <si>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</si>
  <si>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</si>
  <si>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</si>
  <si>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</si>
  <si>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</si>
  <si>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</si>
  <si>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</si>
  <si>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</si>
  <si>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</si>
  <si>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</si>
  <si>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</si>
  <si>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</si>
  <si>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</si>
  <si>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</si>
  <si>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</si>
  <si>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</si>
  <si>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</si>
  <si>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</si>
  <si>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</si>
  <si>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</si>
  <si>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</si>
  <si>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</si>
  <si>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</si>
  <si>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</si>
  <si>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</si>
  <si>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</si>
  <si>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</si>
  <si>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</si>
  <si>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</si>
  <si>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</si>
  <si>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</si>
  <si>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</si>
  <si>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</si>
  <si>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</si>
  <si>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</si>
  <si>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</si>
  <si>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</si>
  <si>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</si>
  <si>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</si>
  <si>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</si>
  <si>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</si>
  <si>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</si>
  <si>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</si>
  <si>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</si>
  <si>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</si>
  <si>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</si>
  <si>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</si>
  <si>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</si>
  <si>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</si>
  <si>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</si>
  <si>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</si>
  <si>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</si>
  <si>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</si>
  <si>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</si>
  <si>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</si>
  <si>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</si>
  <si>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</si>
  <si>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</si>
  <si>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</si>
  <si>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</si>
  <si>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</si>
  <si>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</si>
  <si>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</si>
  <si>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</si>
  <si>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</si>
  <si>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</si>
  <si>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</si>
  <si>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</si>
  <si>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</si>
  <si>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</si>
  <si>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</si>
  <si>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</si>
  <si>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</si>
  <si>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</si>
  <si>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</si>
  <si>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</si>
  <si>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</si>
  <si>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</si>
  <si>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</si>
  <si>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</si>
  <si>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</si>
  <si>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</si>
  <si>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</si>
  <si>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</si>
  <si>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</si>
  <si>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</si>
  <si>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</si>
  <si>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</si>
  <si>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</si>
  <si>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</si>
  <si>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</si>
  <si>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</si>
  <si>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</si>
  <si>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</si>
  <si>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</si>
  <si>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</si>
  <si>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</si>
  <si>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</si>
  <si>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</si>
  <si>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</si>
  <si>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</si>
  <si>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</si>
  <si>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</si>
  <si>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</si>
  <si>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</si>
  <si>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</si>
  <si>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</si>
  <si>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</si>
  <si>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</si>
  <si>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</si>
  <si>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</si>
  <si>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</si>
  <si>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</si>
  <si>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</si>
  <si>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</si>
  <si>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</si>
  <si>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</si>
  <si>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</si>
  <si>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</si>
  <si>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</si>
  <si>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</si>
  <si>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</si>
  <si>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</si>
  <si>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</si>
  <si>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</si>
  <si>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</si>
  <si>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</si>
  <si>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</si>
  <si>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2"/>
        <color theme="4"/>
        <rFont val="Santander Text"/>
        <family val="2"/>
      </rPr>
      <t>16</t>
    </r>
    <r>
      <rPr>
        <b/>
        <sz val="11"/>
        <color theme="4"/>
        <rFont val="Santander Text"/>
        <family val="2"/>
      </rPr>
      <t xml:space="preserve"> de Setembro a 27 de setembro</t>
    </r>
  </si>
  <si>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t>
    </r>
    <r>
      <rPr>
        <u/>
        <sz val="11"/>
        <color theme="1"/>
        <rFont val="Santander Text"/>
        <family val="2"/>
      </rPr>
      <t>2.2. Universo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(dependente de resposta do lease).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
- O universo de clientes foi testado e está ok</t>
    </r>
    <r>
      <rPr>
        <sz val="11"/>
        <color theme="1"/>
        <rFont val="Santander Text"/>
        <family val="2"/>
      </rPr>
      <t xml:space="preserve">
- Foram partilhados 4 re-especificações relativamente aos campos cod nace,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b/>
        <sz val="11"/>
        <color theme="1"/>
        <rFont val="Santander Text"/>
        <family val="2"/>
      </rPr>
      <t>Foi realizada uma sessão de validação com o CDO e já foi partilhado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Após reunião com</t>
    </r>
    <r>
      <rPr>
        <b/>
        <sz val="11"/>
        <color theme="1"/>
        <rFont val="Santander Text"/>
        <family val="2"/>
      </rPr>
      <t xml:space="preserve"> CDO relativamente à tabela de parametrização, a mesma foi aprovada e estamos a fechar a especificação (dependente de resposta do lease) 
- Foi partilhada a re-especificações relativa aos campos das flags de risco físico para aprovação.
</t>
    </r>
    <r>
      <rPr>
        <sz val="11"/>
        <color theme="1"/>
        <rFont val="Santander Text"/>
        <family val="2"/>
      </rPr>
      <t>-O término da re-especificação dos campos de scopes desta tabela está dependente de uma dúvida de uma metodologia colocada à corporação e da tabela de parametrização. Contudo, parte da re-especificação já foi partilhada com o IT.</t>
    </r>
    <r>
      <rPr>
        <u/>
        <sz val="11"/>
        <color theme="1"/>
        <rFont val="Santander Text"/>
        <family val="2"/>
      </rPr>
      <t xml:space="preserve">
</t>
    </r>
    <r>
      <rPr>
        <sz val="11"/>
        <color theme="1"/>
        <rFont val="Santander Text"/>
        <family val="2"/>
      </rPr>
      <t xml:space="preserve">
</t>
    </r>
  </si>
  <si>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existem apenas temas de certificados, </t>
    </r>
    <r>
      <rPr>
        <b/>
        <sz val="11"/>
        <rFont val="Santander Text"/>
        <family val="2"/>
      </rPr>
      <t>4 tabelas concluídas no Modelo de Bens Imóveis e 77% dos campos fechados</t>
    </r>
    <r>
      <rPr>
        <sz val="11"/>
        <rFont val="Santander Text"/>
        <family val="2"/>
      </rPr>
      <t xml:space="preserve">, com 15% dos campos em Implementação e 3 campos Em Validação EF.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</si>
  <si>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77% de campos concluídos no Modelo de Bens Imóveis.
2. No âmbito do Modelo Verde, foram realizadas várias reuniões que permitiram fechar re-especificações, que neste momento se encontram em validação ou em implementação do lado do IT.
3. Foram concluidos os testes às tabelas de inputs corporativos.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</si>
</sst>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4"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60" fillId="0" borderId="25" xfId="0" applyNumberFormat="1" applyFont="1" applyBorder="1"/>
    <xf numFmtId="14" fontId="60" fillId="0" borderId="33" xfId="0" applyNumberFormat="1" applyFont="1" applyBorder="1"/>
    <xf numFmtId="14" fontId="60" fillId="0" borderId="27" xfId="0" applyNumberFormat="1" applyFont="1" applyBorder="1"/>
    <xf numFmtId="0" fontId="61" fillId="4" borderId="34" xfId="0" applyFont="1" applyFill="1" applyBorder="1" applyAlignment="1">
      <alignment horizontal="left" vertical="center"/>
    </xf>
    <xf numFmtId="0" fontId="62" fillId="0" borderId="25" xfId="0" applyFont="1" applyBorder="1" applyAlignment="1">
      <alignment vertical="center"/>
    </xf>
    <xf numFmtId="0" fontId="62" fillId="0" borderId="25" xfId="0" applyFont="1" applyBorder="1"/>
    <xf numFmtId="0" fontId="63"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1">
              <a:lumMod val="65000"/>
              <a:lumOff val="35000"/>
            </a:schemeClr>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3</c:v>
                </c:pt>
                <c:pt idx="3">
                  <c:v>24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6</c:v>
                </c:pt>
                <c:pt idx="6">
                  <c:v>41</c:v>
                </c:pt>
                <c:pt idx="7">
                  <c:v>6</c:v>
                </c:pt>
                <c:pt idx="8">
                  <c:v>17</c:v>
                </c:pt>
                <c:pt idx="9">
                  <c:v>17</c:v>
                </c:pt>
                <c:pt idx="10">
                  <c:v>11</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7</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12</c:v>
                </c:pt>
                <c:pt idx="3">
                  <c:v>19</c:v>
                </c:pt>
                <c:pt idx="4">
                  <c:v>4</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2">
                  <c:v>7</c:v>
                </c:pt>
                <c:pt idx="3">
                  <c:v>5</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14</c:v>
                </c:pt>
                <c:pt idx="1">
                  <c:v>150</c:v>
                </c:pt>
                <c:pt idx="2">
                  <c:v>15</c:v>
                </c:pt>
                <c:pt idx="3">
                  <c:v>36</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3</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12</c:v>
                </c:pt>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12037035" backgroundQuery="1" createdVersion="8" refreshedVersion="6" minRefreshableVersion="3" recordCount="0" supportSubquery="1" supportAdvancedDrill="1" xr:uid="{00000000-000A-0000-FFFF-FFFF6D010000}">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30208332" backgroundQuery="1" createdVersion="8" refreshedVersion="6" minRefreshableVersion="3" recordCount="0" supportSubquery="1" supportAdvancedDrill="1" xr:uid="{00000000-000A-0000-FFFF-FFFF7001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4. Validação EF"/>
        <s v="6. Em implementação (re-especificação)"/>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34375003" backgroundQuery="1" createdVersion="8" refreshedVersion="6" minRefreshableVersion="3" recordCount="0" supportSubquery="1" supportAdvancedDrill="1" xr:uid="{00000000-000A-0000-FFFF-FFFF7301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4. Validação EF"/>
        <s v="6. Em implementação (re-especificação)"/>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37847221" backgroundQuery="1" createdVersion="8" refreshedVersion="6" minRefreshableVersion="3" recordCount="0" supportSubquery="1" supportAdvancedDrill="1" xr:uid="{00000000-000A-0000-FFFF-FFFF76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42824071" backgroundQuery="1" createdVersion="8" refreshedVersion="6" minRefreshableVersion="3" recordCount="0" supportSubquery="1" supportAdvancedDrill="1" xr:uid="{00000000-000A-0000-FFFF-FFFF79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45949073" backgroundQuery="1" createdVersion="8" refreshedVersion="6" minRefreshableVersion="3" recordCount="0" supportSubquery="1" supportAdvancedDrill="1" xr:uid="{00000000-000A-0000-FFFF-FFFF7C01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48726851" backgroundQuery="1" createdVersion="8" refreshedVersion="6" minRefreshableVersion="3" recordCount="0" supportSubquery="1" supportAdvancedDrill="1" xr:uid="{00000000-000A-0000-FFFF-FFFF7F01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82060189" backgroundQuery="1" createdVersion="8" refreshedVersion="6" minRefreshableVersion="3" recordCount="0" supportSubquery="1" supportAdvancedDrill="1" xr:uid="{00000000-000A-0000-FFFF-FFFF8201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62.061585532407" backgroundQuery="1" createdVersion="8" refreshedVersion="6" minRefreshableVersion="3" recordCount="0" supportSubquery="1" supportAdvancedDrill="1" xr:uid="{00000000-000A-0000-FFFF-FFFF8501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2"/>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3"/>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2"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08" totalsRowShown="0" headerRowDxfId="127" tableBorderDxfId="126">
  <autoFilter ref="B6:M608" xr:uid="{00000000-0009-0000-0100-000004000000}">
    <filterColumn colId="3">
      <filters>
        <filter val="cd_imv_out_certif"/>
      </filters>
    </filterColumn>
  </autoFilter>
  <tableColumns count="12">
    <tableColumn id="1" xr3:uid="{00000000-0010-0000-0000-000001000000}" name="Âmbito" dataDxfId="125"/>
    <tableColumn id="2" xr3:uid="{00000000-0010-0000-0000-000002000000}" name="Sub-âmbito" dataDxfId="124"/>
    <tableColumn id="3" xr3:uid="{00000000-0010-0000-0000-000003000000}" name="Tipo de teste" dataDxfId="123"/>
    <tableColumn id="4" xr3:uid="{00000000-0010-0000-0000-000004000000}" name="Tabela" dataDxfId="122"/>
    <tableColumn id="5" xr3:uid="{00000000-0010-0000-0000-000005000000}" name="Campo" dataDxfId="121"/>
    <tableColumn id="6" xr3:uid="{00000000-0010-0000-0000-000006000000}" name="Status Atual" dataDxfId="120"/>
    <tableColumn id="7" xr3:uid="{00000000-0010-0000-0000-000007000000}" name="Status Anterior" dataDxfId="119"/>
    <tableColumn id="8" xr3:uid="{00000000-0010-0000-0000-000008000000}" name="Observações" dataDxfId="118"/>
    <tableColumn id="9" xr3:uid="{00000000-0010-0000-0000-000009000000}" name="Data de Pedido correção/esclarecimento" dataDxfId="117">
      <calculatedColumnFormula>IF(VLOOKUP(A7,'Aux - pivots1'!$A:$E,3,0)=0, "",VLOOKUP(A7,'Aux - pivots1'!$A:$E,3,0))</calculatedColumnFormula>
    </tableColumn>
    <tableColumn id="10" xr3:uid="{00000000-0010-0000-0000-00000A000000}" name="Data de correção prevista" dataDxfId="116">
      <calculatedColumnFormula>IF(VLOOKUP(A7,'Aux - pivots1'!$A:$E,4,0)=0, "",VLOOKUP(A7,'Aux - pivots1'!$A:$E,4,0))</calculatedColumnFormula>
    </tableColumn>
    <tableColumn id="11" xr3:uid="{00000000-0010-0000-0000-00000B000000}" name="Data de correção efetiva" dataDxfId="115">
      <calculatedColumnFormula>IF(VLOOKUP(A7,'Aux - pivots1'!$A:$E,5,0)=0, "",VLOOKUP(A7,'Aux - pivots1'!$A:$E,5,0))</calculatedColumnFormula>
    </tableColumn>
    <tableColumn id="12" xr3:uid="{00000000-0010-0000-0000-00000C000000}" name="Data Reunião" dataDxfId="1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13" dataDxfId="111" totalsRowDxfId="109" headerRowBorderDxfId="112" tableBorderDxfId="110" totalsRowBorderDxfId="108">
  <autoFilter ref="B8:X1443" xr:uid="{00000000-0009-0000-0100-000001000000}">
    <filterColumn colId="1">
      <filters>
        <filter val="Bens Imóveis - Output"/>
      </filters>
    </filterColumn>
    <filterColumn colId="4">
      <filters>
        <filter val="cd_imv_out_certif"/>
      </filters>
    </filterColumn>
  </autoFilter>
  <tableColumns count="23">
    <tableColumn id="1" xr3:uid="{00000000-0010-0000-0100-000001000000}" name="Âmbito" dataDxfId="107" totalsRowDxfId="106"/>
    <tableColumn id="12" xr3:uid="{00000000-0010-0000-0100-00000C000000}" name="Sub-âmbito" dataDxfId="105" totalsRowDxfId="104"/>
    <tableColumn id="2" xr3:uid="{00000000-0010-0000-0100-000002000000}" name="Origem" dataDxfId="103" totalsRowDxfId="102"/>
    <tableColumn id="18" xr3:uid="{00000000-0010-0000-0100-000012000000}" name="Campo Origem" dataDxfId="101" totalsRowDxfId="100"/>
    <tableColumn id="5" xr3:uid="{00000000-0010-0000-0100-000005000000}" name="Tabela" dataDxfId="99" totalsRowDxfId="98"/>
    <tableColumn id="3" xr3:uid="{00000000-0010-0000-0100-000003000000}" name="Campo" dataDxfId="97" totalsRowDxfId="96"/>
    <tableColumn id="20" xr3:uid="{00000000-0010-0000-0100-000014000000}" name="concat" dataDxfId="95" totalsRowDxfId="94">
      <calculatedColumnFormula>Table1[[#This Row],[Tabela]]&amp;Table1[[#This Row],[Campo]]</calculatedColumnFormula>
    </tableColumn>
    <tableColumn id="4" xr3:uid="{00000000-0010-0000-0100-000004000000}" name="Status" dataDxfId="93" totalsRowDxfId="92"/>
    <tableColumn id="19" xr3:uid="{00000000-0010-0000-0100-000013000000}" name="Status2" dataDxfId="91">
      <calculatedColumnFormula>VLOOKUP(Table1[[#This Row],[Status]],Auxiliar!$B$16:$C$23,2,0)</calculatedColumnFormula>
    </tableColumn>
    <tableColumn id="6" xr3:uid="{00000000-0010-0000-0100-000006000000}" name="Tipologia_Testes" dataDxfId="90" totalsRowDxfId="89"/>
    <tableColumn id="10" xr3:uid="{00000000-0010-0000-0100-00000A000000}" name="Necessidade de re-especificação? (campo)" dataDxfId="88" totalsRowDxfId="87"/>
    <tableColumn id="9" xr3:uid="{00000000-0010-0000-0100-000009000000}" name="Complexidade" dataDxfId="86" totalsRowDxfId="85"/>
    <tableColumn id="17" xr3:uid="{00000000-0010-0000-0100-000011000000}" name="Data de Alteração Status" dataDxfId="84" totalsRowDxfId="83"/>
    <tableColumn id="8" xr3:uid="{00000000-0010-0000-0100-000008000000}" name="Estimação (horas)" totalsRowFunction="custom" dataDxfId="82" totalsRowDxfId="81">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80" totalsRowDxfId="79"/>
    <tableColumn id="11" xr3:uid="{00000000-0010-0000-0100-00000B000000}" name="Owner" dataDxfId="78" totalsRowDxfId="77"/>
    <tableColumn id="21" xr3:uid="{00000000-0010-0000-0100-000015000000}" name="Data alteração especificação" dataDxfId="76" totalsRowDxfId="75"/>
    <tableColumn id="13" xr3:uid="{00000000-0010-0000-0100-00000D000000}" name="Data de inicio testes" dataDxfId="74" totalsRowDxfId="73"/>
    <tableColumn id="14" xr3:uid="{00000000-0010-0000-0100-00000E000000}" name="Data de incidência / pedido esclarecimento" dataDxfId="72" totalsRowDxfId="71"/>
    <tableColumn id="15" xr3:uid="{00000000-0010-0000-0100-00000F000000}" name="Data de correção/resposta prevista" dataDxfId="70" totalsRowDxfId="69"/>
    <tableColumn id="22" xr3:uid="{00000000-0010-0000-0100-000016000000}" name="Data de correção/resposta efetiva" dataDxfId="68" totalsRowDxfId="67"/>
    <tableColumn id="23" xr3:uid="{00000000-0010-0000-0100-000017000000}" name="Horas efetivas" dataDxfId="66" totalsRowDxfId="65">
      <calculatedColumnFormula>VLOOKUP(Table1[[#This Row],[Status]],Auxiliar!$B$16:$D$23,3,0)*Table1[[#This Row],[Estimação (horas)]]</calculatedColumnFormula>
    </tableColumn>
    <tableColumn id="16" xr3:uid="{00000000-0010-0000-0100-000010000000}" name="Query" dataDxfId="64" totalsRowDxfId="6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N1"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6"/>
    </row>
    <row r="2" spans="1:40" ht="17.399999999999999" x14ac:dyDescent="0.45"/>
    <row r="3" spans="1:40" ht="17.399999999999999" x14ac:dyDescent="0.45"/>
    <row r="4" spans="1:40"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x14ac:dyDescent="0.45">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x14ac:dyDescent="0.55000000000000004">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x14ac:dyDescent="0.45">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x14ac:dyDescent="0.45">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x14ac:dyDescent="0.55000000000000004">
      <c r="A9" s="135"/>
      <c r="B9" s="140"/>
      <c r="C9" s="158" t="s">
        <v>1</v>
      </c>
      <c r="T9" s="159"/>
      <c r="V9" s="158" t="s">
        <v>2</v>
      </c>
      <c r="AM9" s="141"/>
      <c r="AN9" s="135"/>
    </row>
    <row r="10" spans="1:40" ht="17.399999999999999" x14ac:dyDescent="0.45">
      <c r="A10" s="135"/>
      <c r="B10" s="140"/>
      <c r="T10" s="159"/>
      <c r="AM10" s="141"/>
      <c r="AN10" s="135"/>
    </row>
    <row r="11" spans="1:40" ht="17.399999999999999" x14ac:dyDescent="0.45">
      <c r="A11" s="135"/>
      <c r="B11" s="140"/>
      <c r="T11" s="159"/>
      <c r="AM11" s="141"/>
      <c r="AN11" s="135"/>
    </row>
    <row r="12" spans="1:40" ht="17.399999999999999" x14ac:dyDescent="0.45">
      <c r="A12" s="135"/>
      <c r="B12" s="140"/>
      <c r="T12" s="159"/>
      <c r="AM12" s="141"/>
      <c r="AN12" s="135"/>
    </row>
    <row r="13" spans="1:40" ht="17.399999999999999" x14ac:dyDescent="0.45">
      <c r="A13" s="135"/>
      <c r="B13" s="140"/>
      <c r="T13" s="159"/>
      <c r="AM13" s="141"/>
      <c r="AN13" s="135"/>
    </row>
    <row r="14" spans="1:40" ht="17.399999999999999" x14ac:dyDescent="0.45">
      <c r="A14" s="135"/>
      <c r="B14" s="140"/>
      <c r="T14" s="159"/>
      <c r="AM14" s="141"/>
      <c r="AN14" s="135"/>
    </row>
    <row r="15" spans="1:40" ht="17.399999999999999" x14ac:dyDescent="0.45">
      <c r="A15" s="135"/>
      <c r="B15" s="140"/>
      <c r="T15" s="159"/>
      <c r="AM15" s="141"/>
      <c r="AN15" s="135"/>
    </row>
    <row r="16" spans="1:40" ht="17.399999999999999" x14ac:dyDescent="0.45">
      <c r="A16" s="135"/>
      <c r="B16" s="140"/>
      <c r="T16" s="159"/>
      <c r="AM16" s="141"/>
      <c r="AN16" s="135"/>
    </row>
    <row r="17" spans="1:40" ht="17.399999999999999" x14ac:dyDescent="0.45">
      <c r="A17" s="135"/>
      <c r="B17" s="140"/>
      <c r="T17" s="159"/>
      <c r="AM17" s="141"/>
      <c r="AN17" s="135"/>
    </row>
    <row r="18" spans="1:40" ht="17.399999999999999" x14ac:dyDescent="0.45">
      <c r="A18" s="135"/>
      <c r="B18" s="140"/>
      <c r="T18" s="159"/>
      <c r="AM18" s="141"/>
      <c r="AN18" s="135"/>
    </row>
    <row r="19" spans="1:40" ht="17.399999999999999" x14ac:dyDescent="0.45">
      <c r="A19" s="135"/>
      <c r="B19" s="140"/>
      <c r="T19" s="159"/>
      <c r="AM19" s="141"/>
      <c r="AN19" s="135"/>
    </row>
    <row r="20" spans="1:40" ht="17.399999999999999" x14ac:dyDescent="0.45">
      <c r="A20" s="135"/>
      <c r="B20" s="140"/>
      <c r="T20" s="159"/>
      <c r="AM20" s="141"/>
      <c r="AN20" s="135"/>
    </row>
    <row r="21" spans="1:40" ht="17.399999999999999" x14ac:dyDescent="0.45">
      <c r="A21" s="135"/>
      <c r="B21" s="140"/>
      <c r="T21" s="159"/>
      <c r="AM21" s="141"/>
      <c r="AN21" s="135"/>
    </row>
    <row r="22" spans="1:40" ht="17.399999999999999" x14ac:dyDescent="0.45">
      <c r="A22" s="135"/>
      <c r="B22" s="140"/>
      <c r="T22" s="159"/>
      <c r="AM22" s="141"/>
      <c r="AN22" s="135"/>
    </row>
    <row r="23" spans="1:40" ht="17.399999999999999" x14ac:dyDescent="0.45">
      <c r="A23" s="135"/>
      <c r="B23" s="140"/>
      <c r="T23" s="159"/>
      <c r="AM23" s="141"/>
      <c r="AN23" s="135"/>
    </row>
    <row r="24" spans="1:40" ht="17.399999999999999" x14ac:dyDescent="0.45">
      <c r="A24" s="135"/>
      <c r="B24" s="140"/>
      <c r="T24" s="159"/>
      <c r="AM24" s="141"/>
      <c r="AN24" s="135"/>
    </row>
    <row r="25" spans="1:40" ht="17.399999999999999" x14ac:dyDescent="0.45">
      <c r="A25" s="135"/>
      <c r="B25" s="140"/>
      <c r="T25" s="159"/>
      <c r="AM25" s="141"/>
      <c r="AN25" s="135"/>
    </row>
    <row r="26" spans="1:40" ht="17.399999999999999" x14ac:dyDescent="0.45">
      <c r="A26" s="135"/>
      <c r="B26" s="140"/>
      <c r="T26" s="159"/>
      <c r="AM26" s="141"/>
      <c r="AN26" s="135"/>
    </row>
    <row r="27" spans="1:40" ht="17.399999999999999" x14ac:dyDescent="0.45">
      <c r="A27" s="135"/>
      <c r="B27" s="140"/>
      <c r="T27" s="159"/>
      <c r="AM27" s="141"/>
      <c r="AN27" s="135"/>
    </row>
    <row r="28" spans="1:40" ht="17.399999999999999" x14ac:dyDescent="0.45">
      <c r="A28" s="135"/>
      <c r="B28" s="140"/>
      <c r="T28" s="159"/>
      <c r="AM28" s="141"/>
      <c r="AN28" s="135"/>
    </row>
    <row r="29" spans="1:40" ht="17.399999999999999" x14ac:dyDescent="0.45">
      <c r="A29" s="135"/>
      <c r="B29" s="140"/>
      <c r="T29" s="159"/>
      <c r="AM29" s="141"/>
      <c r="AN29" s="135"/>
    </row>
    <row r="30" spans="1:40" ht="17.399999999999999" x14ac:dyDescent="0.45">
      <c r="A30" s="135"/>
      <c r="B30" s="140"/>
      <c r="T30" s="159"/>
      <c r="AM30" s="141"/>
      <c r="AN30" s="135"/>
    </row>
    <row r="31" spans="1:40" ht="17.399999999999999" x14ac:dyDescent="0.45">
      <c r="A31" s="135"/>
      <c r="B31" s="140"/>
      <c r="T31" s="159"/>
      <c r="AM31" s="141"/>
      <c r="AN31" s="135"/>
    </row>
    <row r="32" spans="1:40" ht="17.399999999999999" x14ac:dyDescent="0.45">
      <c r="A32" s="135"/>
      <c r="B32" s="140"/>
      <c r="T32" s="159"/>
      <c r="AM32" s="141"/>
      <c r="AN32" s="135"/>
    </row>
    <row r="33" spans="1:40" ht="17.399999999999999" x14ac:dyDescent="0.45">
      <c r="A33" s="135"/>
      <c r="B33" s="140"/>
      <c r="T33" s="159"/>
      <c r="AM33" s="141"/>
      <c r="AN33" s="135"/>
    </row>
    <row r="34" spans="1:40" ht="17.399999999999999" x14ac:dyDescent="0.45">
      <c r="A34" s="135"/>
      <c r="B34" s="140"/>
      <c r="T34" s="159"/>
      <c r="AM34" s="141"/>
      <c r="AN34" s="135"/>
    </row>
    <row r="35" spans="1:40" ht="17.399999999999999" x14ac:dyDescent="0.45">
      <c r="A35" s="135"/>
      <c r="B35" s="140"/>
      <c r="T35" s="159"/>
      <c r="AM35" s="141"/>
      <c r="AN35" s="135"/>
    </row>
    <row r="36" spans="1:40" ht="17.399999999999999" x14ac:dyDescent="0.45">
      <c r="A36" s="135"/>
      <c r="B36" s="140"/>
      <c r="T36" s="159"/>
      <c r="AM36" s="141"/>
      <c r="AN36" s="135"/>
    </row>
    <row r="37" spans="1:40" ht="17.399999999999999" x14ac:dyDescent="0.45">
      <c r="A37" s="135"/>
      <c r="B37" s="140"/>
      <c r="T37" s="159"/>
      <c r="AM37" s="141"/>
      <c r="AN37" s="135"/>
    </row>
    <row r="38" spans="1:40" ht="17.399999999999999" x14ac:dyDescent="0.45">
      <c r="A38" s="135"/>
      <c r="B38" s="140"/>
      <c r="T38" s="159"/>
      <c r="AM38" s="141"/>
      <c r="AN38" s="135"/>
    </row>
    <row r="39" spans="1:40" ht="17.399999999999999" x14ac:dyDescent="0.45">
      <c r="A39" s="135"/>
      <c r="B39" s="140"/>
      <c r="C39" s="146" t="s">
        <v>3</v>
      </c>
      <c r="AM39" s="141"/>
      <c r="AN39" s="135"/>
    </row>
    <row r="40" spans="1:40" ht="17.399999999999999" x14ac:dyDescent="0.45">
      <c r="A40" s="135"/>
      <c r="B40" s="140"/>
      <c r="C40" s="133"/>
      <c r="D40" s="27" t="s">
        <v>4</v>
      </c>
      <c r="AM40" s="141"/>
      <c r="AN40" s="135"/>
    </row>
    <row r="41" spans="1:40" ht="17.399999999999999" x14ac:dyDescent="0.45">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x14ac:dyDescent="0.45">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84"/>
  <sheetViews>
    <sheetView showGridLines="0" zoomScale="70" zoomScaleNormal="70" workbookViewId="0">
      <pane xSplit="15" ySplit="13" topLeftCell="P161" activePane="bottomRight" state="frozen"/>
      <selection activeCell="F337" sqref="F337"/>
      <selection pane="topRight" activeCell="F337" sqref="F337"/>
      <selection pane="bottomLeft" activeCell="F337" sqref="F337"/>
      <selection pane="bottomRight" activeCell="F195" sqref="F195:F201"/>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36"/>
    </row>
    <row r="2" spans="1:148" s="27" customFormat="1" x14ac:dyDescent="0.45"/>
    <row r="3" spans="1:148" s="27" customFormat="1" x14ac:dyDescent="0.45"/>
    <row r="4" spans="1:148" s="27" customFormat="1"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x14ac:dyDescent="0.45">
      <c r="P5" s="99"/>
    </row>
    <row r="6" spans="1:148" x14ac:dyDescent="0.45">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x14ac:dyDescent="0.45">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x14ac:dyDescent="0.45">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x14ac:dyDescent="0.45">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x14ac:dyDescent="0.45">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x14ac:dyDescent="0.25">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x14ac:dyDescent="0.45">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x14ac:dyDescent="0.45">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x14ac:dyDescent="0.45">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x14ac:dyDescent="0.45">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x14ac:dyDescent="0.45">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x14ac:dyDescent="0.45">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x14ac:dyDescent="0.45">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x14ac:dyDescent="0.45">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x14ac:dyDescent="0.45">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x14ac:dyDescent="0.45">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x14ac:dyDescent="0.45">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x14ac:dyDescent="0.45">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x14ac:dyDescent="0.45">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x14ac:dyDescent="0.45">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x14ac:dyDescent="0.45">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x14ac:dyDescent="0.45">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x14ac:dyDescent="0.45">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x14ac:dyDescent="0.45">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x14ac:dyDescent="0.45">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x14ac:dyDescent="0.45">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x14ac:dyDescent="0.45">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x14ac:dyDescent="0.45">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x14ac:dyDescent="0.45">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x14ac:dyDescent="0.45">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x14ac:dyDescent="0.45">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x14ac:dyDescent="0.45">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x14ac:dyDescent="0.45">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x14ac:dyDescent="0.45">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x14ac:dyDescent="0.45">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x14ac:dyDescent="0.45">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x14ac:dyDescent="0.45">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x14ac:dyDescent="0.45">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x14ac:dyDescent="0.45">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x14ac:dyDescent="0.45">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x14ac:dyDescent="0.45">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x14ac:dyDescent="0.45">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x14ac:dyDescent="0.45">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x14ac:dyDescent="0.45">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x14ac:dyDescent="0.45">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x14ac:dyDescent="0.45">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x14ac:dyDescent="0.45">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x14ac:dyDescent="0.45">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x14ac:dyDescent="0.45">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x14ac:dyDescent="0.45">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x14ac:dyDescent="0.45">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x14ac:dyDescent="0.45">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x14ac:dyDescent="0.45">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x14ac:dyDescent="0.45">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x14ac:dyDescent="0.45">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x14ac:dyDescent="0.45">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x14ac:dyDescent="0.45">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x14ac:dyDescent="0.45">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x14ac:dyDescent="0.45">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x14ac:dyDescent="0.45">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x14ac:dyDescent="0.45">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x14ac:dyDescent="0.45">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x14ac:dyDescent="0.45">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x14ac:dyDescent="0.45">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x14ac:dyDescent="0.45">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x14ac:dyDescent="0.45">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x14ac:dyDescent="0.45">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x14ac:dyDescent="0.45">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x14ac:dyDescent="0.45">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x14ac:dyDescent="0.45">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x14ac:dyDescent="0.45">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x14ac:dyDescent="0.45">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x14ac:dyDescent="0.45">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x14ac:dyDescent="0.45">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x14ac:dyDescent="0.45">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x14ac:dyDescent="0.45">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x14ac:dyDescent="0.45">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x14ac:dyDescent="0.45">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x14ac:dyDescent="0.45">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x14ac:dyDescent="0.45">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x14ac:dyDescent="0.45">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x14ac:dyDescent="0.45">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x14ac:dyDescent="0.45">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x14ac:dyDescent="0.45">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x14ac:dyDescent="0.45">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x14ac:dyDescent="0.45">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x14ac:dyDescent="0.45">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x14ac:dyDescent="0.45">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x14ac:dyDescent="0.45">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x14ac:dyDescent="0.45">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x14ac:dyDescent="0.45">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x14ac:dyDescent="0.45">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x14ac:dyDescent="0.45">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x14ac:dyDescent="0.45">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x14ac:dyDescent="0.45">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x14ac:dyDescent="0.45">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x14ac:dyDescent="0.45">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x14ac:dyDescent="0.45">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x14ac:dyDescent="0.45">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x14ac:dyDescent="0.45">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x14ac:dyDescent="0.45">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x14ac:dyDescent="0.45">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x14ac:dyDescent="0.45">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x14ac:dyDescent="0.45">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x14ac:dyDescent="0.45">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x14ac:dyDescent="0.45">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x14ac:dyDescent="0.45">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x14ac:dyDescent="0.45">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x14ac:dyDescent="0.45">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x14ac:dyDescent="0.45">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x14ac:dyDescent="0.45">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x14ac:dyDescent="0.45">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x14ac:dyDescent="0.45">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x14ac:dyDescent="0.45">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x14ac:dyDescent="0.45">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x14ac:dyDescent="0.45">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x14ac:dyDescent="0.45">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x14ac:dyDescent="0.45">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x14ac:dyDescent="0.45">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x14ac:dyDescent="0.45">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x14ac:dyDescent="0.45">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x14ac:dyDescent="0.45">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x14ac:dyDescent="0.45">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x14ac:dyDescent="0.45">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x14ac:dyDescent="0.45">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x14ac:dyDescent="0.45">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x14ac:dyDescent="0.45">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x14ac:dyDescent="0.45">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x14ac:dyDescent="0.45">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x14ac:dyDescent="0.45">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x14ac:dyDescent="0.45">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x14ac:dyDescent="0.45">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x14ac:dyDescent="0.45">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x14ac:dyDescent="0.45">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x14ac:dyDescent="0.45">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x14ac:dyDescent="0.45">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x14ac:dyDescent="0.45">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x14ac:dyDescent="0.45">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x14ac:dyDescent="0.45">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x14ac:dyDescent="0.45">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x14ac:dyDescent="0.45">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x14ac:dyDescent="0.45">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x14ac:dyDescent="0.45">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x14ac:dyDescent="0.45">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x14ac:dyDescent="0.45">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x14ac:dyDescent="0.45">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x14ac:dyDescent="0.45">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x14ac:dyDescent="0.45">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x14ac:dyDescent="0.45">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x14ac:dyDescent="0.45">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x14ac:dyDescent="0.45">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x14ac:dyDescent="0.45">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x14ac:dyDescent="0.45">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x14ac:dyDescent="0.45">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x14ac:dyDescent="0.45">
      <c r="A162" s="31" t="str">
        <f t="shared" si="23"/>
        <v>cd_imv_out_certifvlr_cnsm_ano</v>
      </c>
      <c r="B162" s="76" t="s">
        <v>28</v>
      </c>
      <c r="C162" s="77" t="s">
        <v>54</v>
      </c>
      <c r="D162" s="73" t="s">
        <v>40</v>
      </c>
      <c r="E162" s="75" t="s">
        <v>120</v>
      </c>
      <c r="F162" s="73" t="s">
        <v>51</v>
      </c>
      <c r="G162" s="73" t="str">
        <f>INDEX(Auxiliar!$B$16:$B$23,MATCH(Plano_V3!H162,Auxiliar!$C$16:$C$23,0),1)</f>
        <v>4. Validação EF</v>
      </c>
      <c r="H162" s="73">
        <f>VLOOKUP(A162,'Aux - pivots1'!$A:$B,2,0)</f>
        <v>4</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x14ac:dyDescent="0.45">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x14ac:dyDescent="0.45">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x14ac:dyDescent="0.45">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x14ac:dyDescent="0.45">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x14ac:dyDescent="0.45">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x14ac:dyDescent="0.45">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x14ac:dyDescent="0.45">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x14ac:dyDescent="0.45">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x14ac:dyDescent="0.45">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x14ac:dyDescent="0.45">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x14ac:dyDescent="0.45">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x14ac:dyDescent="0.45">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x14ac:dyDescent="0.45">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x14ac:dyDescent="0.45">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x14ac:dyDescent="0.45">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x14ac:dyDescent="0.45">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x14ac:dyDescent="0.45">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x14ac:dyDescent="0.45">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x14ac:dyDescent="0.45">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x14ac:dyDescent="0.45">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x14ac:dyDescent="0.45">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x14ac:dyDescent="0.45">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x14ac:dyDescent="0.45">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x14ac:dyDescent="0.45">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x14ac:dyDescent="0.45">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x14ac:dyDescent="0.45">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x14ac:dyDescent="0.45">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x14ac:dyDescent="0.45">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x14ac:dyDescent="0.45">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x14ac:dyDescent="0.45">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x14ac:dyDescent="0.45">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x14ac:dyDescent="0.45">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x14ac:dyDescent="0.45">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x14ac:dyDescent="0.45">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x14ac:dyDescent="0.45">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x14ac:dyDescent="0.45">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x14ac:dyDescent="0.45">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x14ac:dyDescent="0.45">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x14ac:dyDescent="0.45">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x14ac:dyDescent="0.45">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x14ac:dyDescent="0.45">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x14ac:dyDescent="0.45">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x14ac:dyDescent="0.45">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x14ac:dyDescent="0.45">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x14ac:dyDescent="0.45">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x14ac:dyDescent="0.45">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x14ac:dyDescent="0.45">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x14ac:dyDescent="0.45">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x14ac:dyDescent="0.45">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x14ac:dyDescent="0.45">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x14ac:dyDescent="0.45">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x14ac:dyDescent="0.45">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x14ac:dyDescent="0.45">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x14ac:dyDescent="0.45">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x14ac:dyDescent="0.45">
      <c r="A217" s="31" t="str">
        <f t="shared" si="23"/>
        <v>modesg_param_sfcs_taxon_europeiadata_final</v>
      </c>
      <c r="B217" s="76" t="s">
        <v>28</v>
      </c>
      <c r="C217" s="77" t="s">
        <v>178</v>
      </c>
      <c r="D217" s="73" t="s">
        <v>40</v>
      </c>
      <c r="E217" s="75" t="s">
        <v>179</v>
      </c>
      <c r="F217" s="73" t="s">
        <v>190</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x14ac:dyDescent="0.45">
      <c r="A218" s="31" t="str">
        <f t="shared" si="23"/>
        <v>modesg_param_sfcs_taxon_europeiadata_inicial</v>
      </c>
      <c r="B218" s="76" t="s">
        <v>28</v>
      </c>
      <c r="C218" s="77" t="s">
        <v>178</v>
      </c>
      <c r="D218" s="73" t="s">
        <v>40</v>
      </c>
      <c r="E218" s="75" t="s">
        <v>179</v>
      </c>
      <c r="F218" s="73" t="s">
        <v>191</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x14ac:dyDescent="0.45">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x14ac:dyDescent="0.45">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x14ac:dyDescent="0.45">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x14ac:dyDescent="0.45">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x14ac:dyDescent="0.45">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x14ac:dyDescent="0.45">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x14ac:dyDescent="0.45">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x14ac:dyDescent="0.45">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x14ac:dyDescent="0.45">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x14ac:dyDescent="0.45">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x14ac:dyDescent="0.45">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x14ac:dyDescent="0.45">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x14ac:dyDescent="0.45">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x14ac:dyDescent="0.45">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x14ac:dyDescent="0.45">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x14ac:dyDescent="0.45">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x14ac:dyDescent="0.45">
      <c r="A235" s="31" t="str">
        <f t="shared" si="37"/>
        <v>modesg_param_sfcs_taxon_europeianivel_mrc</v>
      </c>
      <c r="B235" s="76" t="s">
        <v>28</v>
      </c>
      <c r="C235" s="77" t="s">
        <v>178</v>
      </c>
      <c r="D235" s="73" t="s">
        <v>40</v>
      </c>
      <c r="E235" s="75" t="s">
        <v>179</v>
      </c>
      <c r="F235" s="73" t="s">
        <v>1861</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x14ac:dyDescent="0.45">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x14ac:dyDescent="0.45">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x14ac:dyDescent="0.45">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x14ac:dyDescent="0.45">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x14ac:dyDescent="0.45">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x14ac:dyDescent="0.45">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x14ac:dyDescent="0.45">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x14ac:dyDescent="0.45">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x14ac:dyDescent="0.45">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x14ac:dyDescent="0.45">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x14ac:dyDescent="0.45">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x14ac:dyDescent="0.45">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x14ac:dyDescent="0.45">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x14ac:dyDescent="0.45">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x14ac:dyDescent="0.45">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x14ac:dyDescent="0.45">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x14ac:dyDescent="0.45">
      <c r="A252" s="31" t="str">
        <f t="shared" si="36"/>
        <v>modesg_inp_emss_vclssubgrupo</v>
      </c>
      <c r="B252" s="76" t="s">
        <v>28</v>
      </c>
      <c r="C252" s="77" t="s">
        <v>178</v>
      </c>
      <c r="D252" s="73" t="s">
        <v>40</v>
      </c>
      <c r="E252" s="75" t="s">
        <v>205</v>
      </c>
      <c r="F252" s="73" t="s">
        <v>1840</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x14ac:dyDescent="0.45">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x14ac:dyDescent="0.45">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x14ac:dyDescent="0.45">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x14ac:dyDescent="0.45">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x14ac:dyDescent="0.45">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x14ac:dyDescent="0.45">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x14ac:dyDescent="0.45">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x14ac:dyDescent="0.45">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x14ac:dyDescent="0.45">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x14ac:dyDescent="0.45">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x14ac:dyDescent="0.45">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x14ac:dyDescent="0.45">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x14ac:dyDescent="0.45">
      <c r="A265" s="31" t="str">
        <f t="shared" si="36"/>
        <v>modesg_inp_km_medios_emss_vclssubgrupo</v>
      </c>
      <c r="B265" s="76" t="s">
        <v>28</v>
      </c>
      <c r="C265" s="77" t="s">
        <v>178</v>
      </c>
      <c r="D265" s="73" t="s">
        <v>40</v>
      </c>
      <c r="E265" s="75" t="s">
        <v>206</v>
      </c>
      <c r="F265" s="73" t="s">
        <v>1840</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x14ac:dyDescent="0.45">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x14ac:dyDescent="0.45">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x14ac:dyDescent="0.45">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x14ac:dyDescent="0.45">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x14ac:dyDescent="0.45">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x14ac:dyDescent="0.45">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x14ac:dyDescent="0.45">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x14ac:dyDescent="0.45">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x14ac:dyDescent="0.45">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x14ac:dyDescent="0.45">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x14ac:dyDescent="0.45">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x14ac:dyDescent="0.45">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x14ac:dyDescent="0.45">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x14ac:dyDescent="0.45">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x14ac:dyDescent="0.45">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x14ac:dyDescent="0.45">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x14ac:dyDescent="0.45">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x14ac:dyDescent="0.45">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x14ac:dyDescent="0.45">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x14ac:dyDescent="0.45">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x14ac:dyDescent="0.45">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x14ac:dyDescent="0.45">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x14ac:dyDescent="0.45">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x14ac:dyDescent="0.45">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x14ac:dyDescent="0.45">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x14ac:dyDescent="0.45">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x14ac:dyDescent="0.45">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x14ac:dyDescent="0.45">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x14ac:dyDescent="0.45">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x14ac:dyDescent="0.45">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x14ac:dyDescent="0.45">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x14ac:dyDescent="0.45">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x14ac:dyDescent="0.45">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x14ac:dyDescent="0.45">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x14ac:dyDescent="0.45">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x14ac:dyDescent="0.45">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x14ac:dyDescent="0.45">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x14ac:dyDescent="0.45">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x14ac:dyDescent="0.45">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x14ac:dyDescent="0.45">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x14ac:dyDescent="0.45">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x14ac:dyDescent="0.45">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x14ac:dyDescent="0.45">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x14ac:dyDescent="0.45">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x14ac:dyDescent="0.45">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x14ac:dyDescent="0.45">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x14ac:dyDescent="0.45">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x14ac:dyDescent="0.45">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x14ac:dyDescent="0.45">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x14ac:dyDescent="0.45">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x14ac:dyDescent="0.45">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x14ac:dyDescent="0.45">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x14ac:dyDescent="0.45">
      <c r="A318" s="31" t="str">
        <f t="shared" si="45"/>
        <v>modesg_inp_risco_fisicocod_nace_esg</v>
      </c>
      <c r="B318" s="76" t="s">
        <v>28</v>
      </c>
      <c r="C318" s="77" t="s">
        <v>178</v>
      </c>
      <c r="D318" s="73" t="s">
        <v>40</v>
      </c>
      <c r="E318" s="75" t="s">
        <v>209</v>
      </c>
      <c r="F318" s="73" t="s">
        <v>272</v>
      </c>
      <c r="G318" s="73" t="str">
        <f>INDEX(Auxiliar!$B$16:$B$23,MATCH(Plano_V3!H318,Auxiliar!$C$16:$C$23,0),1)</f>
        <v>1. Concluído</v>
      </c>
      <c r="H318" s="73">
        <f>VLOOKUP(A318,'Aux - pivots1'!$A:$B,2,0)</f>
        <v>1</v>
      </c>
      <c r="I318" s="93">
        <f>SUMIFS(Table1[Estimação (horas)],Table1[Tabela],Plano_V3!E318,Table1[Campo],Plano_V3!F318)</f>
        <v>0.6</v>
      </c>
      <c r="J318" s="93">
        <f t="shared" si="41"/>
        <v>7.4999999999999997E-2</v>
      </c>
      <c r="K318" s="93">
        <f>SUMIFS(Table1[Horas efetivas],Table1[Tabela],Plano_V3!E318,Table1[Campo],Plano_V3!F318)</f>
        <v>0.6</v>
      </c>
      <c r="L318" s="93">
        <f t="shared" si="42"/>
        <v>7.4999999999999997E-2</v>
      </c>
      <c r="M318" s="93">
        <f t="shared" si="43"/>
        <v>1</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x14ac:dyDescent="0.45">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x14ac:dyDescent="0.45">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x14ac:dyDescent="0.45">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x14ac:dyDescent="0.45">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x14ac:dyDescent="0.45">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x14ac:dyDescent="0.45">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x14ac:dyDescent="0.45">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x14ac:dyDescent="0.45">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x14ac:dyDescent="0.45">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x14ac:dyDescent="0.45">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x14ac:dyDescent="0.45">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x14ac:dyDescent="0.45">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x14ac:dyDescent="0.45">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x14ac:dyDescent="0.45">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x14ac:dyDescent="0.45">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x14ac:dyDescent="0.45">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x14ac:dyDescent="0.45">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x14ac:dyDescent="0.45">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x14ac:dyDescent="0.45">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x14ac:dyDescent="0.45">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x14ac:dyDescent="0.45">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x14ac:dyDescent="0.45">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x14ac:dyDescent="0.45">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x14ac:dyDescent="0.45">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x14ac:dyDescent="0.45">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x14ac:dyDescent="0.45">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x14ac:dyDescent="0.45">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x14ac:dyDescent="0.45">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x14ac:dyDescent="0.45">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x14ac:dyDescent="0.45">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x14ac:dyDescent="0.45">
      <c r="A349" s="31" t="str">
        <f t="shared" si="45"/>
        <v>modesg_inp_emss_nacescp1_ftr_emss</v>
      </c>
      <c r="B349" s="76" t="s">
        <v>28</v>
      </c>
      <c r="C349" s="77" t="s">
        <v>178</v>
      </c>
      <c r="D349" s="73" t="s">
        <v>40</v>
      </c>
      <c r="E349" s="75" t="s">
        <v>211</v>
      </c>
      <c r="F349" s="73" t="s">
        <v>225</v>
      </c>
      <c r="G349" s="73" t="str">
        <f>INDEX(Auxiliar!$B$16:$B$23,MATCH(Plano_V3!H349,Auxiliar!$C$16:$C$23,0),1)</f>
        <v>6. Em implementação (re-especificação)</v>
      </c>
      <c r="H349" s="73">
        <f>VLOOKUP(A349,'Aux - pivots1'!$A:$B,2,0)</f>
        <v>6</v>
      </c>
      <c r="I349" s="93">
        <f>SUMIFS(Table1[Estimação (horas)],Table1[Tabela],Plano_V3!E349,Table1[Campo],Plano_V3!F349)</f>
        <v>0.6</v>
      </c>
      <c r="J349" s="93">
        <f t="shared" si="46"/>
        <v>7.4999999999999997E-2</v>
      </c>
      <c r="K349" s="93">
        <f>SUMIFS(Table1[Horas efetivas],Table1[Tabela],Plano_V3!E349,Table1[Campo],Plano_V3!F349)</f>
        <v>0.15</v>
      </c>
      <c r="L349" s="93">
        <f t="shared" si="47"/>
        <v>1.8749999999999999E-2</v>
      </c>
      <c r="M349" s="93">
        <f t="shared" si="48"/>
        <v>0.25</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x14ac:dyDescent="0.45">
      <c r="A350" s="31" t="str">
        <f t="shared" si="45"/>
        <v>modesg_inp_emss_nacescp2_ftr_emss</v>
      </c>
      <c r="B350" s="76" t="s">
        <v>28</v>
      </c>
      <c r="C350" s="77" t="s">
        <v>178</v>
      </c>
      <c r="D350" s="73" t="s">
        <v>40</v>
      </c>
      <c r="E350" s="75" t="s">
        <v>211</v>
      </c>
      <c r="F350" s="73" t="s">
        <v>226</v>
      </c>
      <c r="G350" s="73" t="str">
        <f>INDEX(Auxiliar!$B$16:$B$23,MATCH(Plano_V3!H350,Auxiliar!$C$16:$C$23,0),1)</f>
        <v>6. Em implementação (re-especificação)</v>
      </c>
      <c r="H350" s="73">
        <f>VLOOKUP(A350,'Aux - pivots1'!$A:$B,2,0)</f>
        <v>6</v>
      </c>
      <c r="I350" s="93">
        <f>SUMIFS(Table1[Estimação (horas)],Table1[Tabela],Plano_V3!E350,Table1[Campo],Plano_V3!F350)</f>
        <v>0.6</v>
      </c>
      <c r="J350" s="93">
        <f t="shared" si="46"/>
        <v>7.4999999999999997E-2</v>
      </c>
      <c r="K350" s="93">
        <f>SUMIFS(Table1[Horas efetivas],Table1[Tabela],Plano_V3!E350,Table1[Campo],Plano_V3!F350)</f>
        <v>0.15</v>
      </c>
      <c r="L350" s="93">
        <f t="shared" si="47"/>
        <v>1.8749999999999999E-2</v>
      </c>
      <c r="M350" s="93">
        <f t="shared" si="48"/>
        <v>0.25</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x14ac:dyDescent="0.45">
      <c r="A351" s="31" t="str">
        <f t="shared" si="45"/>
        <v>modesg_inp_emss_nacescp3_ftr_emss</v>
      </c>
      <c r="B351" s="76" t="s">
        <v>28</v>
      </c>
      <c r="C351" s="77" t="s">
        <v>178</v>
      </c>
      <c r="D351" s="73" t="s">
        <v>40</v>
      </c>
      <c r="E351" s="75" t="s">
        <v>211</v>
      </c>
      <c r="F351" s="73" t="s">
        <v>227</v>
      </c>
      <c r="G351" s="73" t="str">
        <f>INDEX(Auxiliar!$B$16:$B$23,MATCH(Plano_V3!H351,Auxiliar!$C$16:$C$23,0),1)</f>
        <v>6. Em implementação (re-especificação)</v>
      </c>
      <c r="H351" s="73">
        <f>VLOOKUP(A351,'Aux - pivots1'!$A:$B,2,0)</f>
        <v>6</v>
      </c>
      <c r="I351" s="93">
        <f>SUMIFS(Table1[Estimação (horas)],Table1[Tabela],Plano_V3!E351,Table1[Campo],Plano_V3!F351)</f>
        <v>0.6</v>
      </c>
      <c r="J351" s="93">
        <f t="shared" si="46"/>
        <v>7.4999999999999997E-2</v>
      </c>
      <c r="K351" s="93">
        <f>SUMIFS(Table1[Horas efetivas],Table1[Tabela],Plano_V3!E351,Table1[Campo],Plano_V3!F351)</f>
        <v>0.15</v>
      </c>
      <c r="L351" s="93">
        <f t="shared" si="47"/>
        <v>1.8749999999999999E-2</v>
      </c>
      <c r="M351" s="93">
        <f t="shared" si="48"/>
        <v>0.25</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x14ac:dyDescent="0.45">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x14ac:dyDescent="0.45">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x14ac:dyDescent="0.45">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x14ac:dyDescent="0.45">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x14ac:dyDescent="0.45">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x14ac:dyDescent="0.45">
      <c r="A357" s="31" t="str">
        <f t="shared" si="45"/>
        <v>modesg_inp_emss_bens_imoveisregiao</v>
      </c>
      <c r="B357" s="76" t="s">
        <v>28</v>
      </c>
      <c r="C357" s="77" t="s">
        <v>178</v>
      </c>
      <c r="D357" s="73" t="s">
        <v>40</v>
      </c>
      <c r="E357" s="75" t="s">
        <v>212</v>
      </c>
      <c r="F357" s="73" t="s">
        <v>1855</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x14ac:dyDescent="0.45">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x14ac:dyDescent="0.45">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x14ac:dyDescent="0.45">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x14ac:dyDescent="0.45">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x14ac:dyDescent="0.45">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x14ac:dyDescent="0.45">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x14ac:dyDescent="0.45">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x14ac:dyDescent="0.45">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x14ac:dyDescent="0.45">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x14ac:dyDescent="0.45">
      <c r="A367" s="31" t="str">
        <f t="shared" si="50"/>
        <v>modesg_inp_emss_bens_imoveisano_fator_emissao</v>
      </c>
      <c r="B367" s="76" t="s">
        <v>28</v>
      </c>
      <c r="C367" s="77" t="s">
        <v>178</v>
      </c>
      <c r="D367" s="73" t="s">
        <v>40</v>
      </c>
      <c r="E367" s="75" t="s">
        <v>212</v>
      </c>
      <c r="F367" s="73" t="s">
        <v>1854</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x14ac:dyDescent="0.45">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x14ac:dyDescent="0.45">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x14ac:dyDescent="0.45">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x14ac:dyDescent="0.45">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x14ac:dyDescent="0.45">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x14ac:dyDescent="0.45">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x14ac:dyDescent="0.45">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x14ac:dyDescent="0.45">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x14ac:dyDescent="0.45">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x14ac:dyDescent="0.45">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x14ac:dyDescent="0.45">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x14ac:dyDescent="0.45">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x14ac:dyDescent="0.45">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x14ac:dyDescent="0.45">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x14ac:dyDescent="0.45">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x14ac:dyDescent="0.45">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x14ac:dyDescent="0.45">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x14ac:dyDescent="0.45">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x14ac:dyDescent="0.45">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x14ac:dyDescent="0.45">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x14ac:dyDescent="0.45">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x14ac:dyDescent="0.45">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x14ac:dyDescent="0.45">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x14ac:dyDescent="0.45">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x14ac:dyDescent="0.45">
      <c r="A392" s="31" t="str">
        <f t="shared" si="50"/>
        <v>modesg_out_empr_info_nfincca_capex_enblng_algnd</v>
      </c>
      <c r="B392" s="76" t="s">
        <v>28</v>
      </c>
      <c r="C392" s="77" t="s">
        <v>301</v>
      </c>
      <c r="D392" s="73" t="s">
        <v>40</v>
      </c>
      <c r="E392" s="75" t="s">
        <v>312</v>
      </c>
      <c r="F392" s="73" t="s">
        <v>241</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x14ac:dyDescent="0.45">
      <c r="A393" s="31" t="str">
        <f t="shared" si="50"/>
        <v>modesg_out_empr_info_nfincca_capex_own_prfrmnce_algnd</v>
      </c>
      <c r="B393" s="76" t="s">
        <v>28</v>
      </c>
      <c r="C393" s="77" t="s">
        <v>301</v>
      </c>
      <c r="D393" s="73" t="s">
        <v>40</v>
      </c>
      <c r="E393" s="75" t="s">
        <v>312</v>
      </c>
      <c r="F393" s="73" t="s">
        <v>242</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x14ac:dyDescent="0.45">
      <c r="A394" s="31" t="str">
        <f t="shared" si="50"/>
        <v>modesg_out_empr_info_nfincca_capex_ttl_elgbl</v>
      </c>
      <c r="B394" s="76" t="s">
        <v>28</v>
      </c>
      <c r="C394" s="77" t="s">
        <v>301</v>
      </c>
      <c r="D394" s="73" t="s">
        <v>40</v>
      </c>
      <c r="E394" s="75" t="s">
        <v>312</v>
      </c>
      <c r="F394" s="73" t="s">
        <v>240</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x14ac:dyDescent="0.45">
      <c r="A395" s="31" t="str">
        <f t="shared" si="50"/>
        <v>modesg_out_empr_info_nfincca_trnvr_enblng_alignd</v>
      </c>
      <c r="B395" s="76" t="s">
        <v>28</v>
      </c>
      <c r="C395" s="77" t="s">
        <v>301</v>
      </c>
      <c r="D395" s="73" t="s">
        <v>40</v>
      </c>
      <c r="E395" s="75" t="s">
        <v>312</v>
      </c>
      <c r="F395" s="73" t="s">
        <v>238</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x14ac:dyDescent="0.45">
      <c r="A396" s="31" t="str">
        <f t="shared" si="50"/>
        <v>modesg_out_empr_info_nfincca_trnvr_ttl_elgbl</v>
      </c>
      <c r="B396" s="76" t="s">
        <v>28</v>
      </c>
      <c r="C396" s="77" t="s">
        <v>301</v>
      </c>
      <c r="D396" s="73" t="s">
        <v>40</v>
      </c>
      <c r="E396" s="75" t="s">
        <v>312</v>
      </c>
      <c r="F396" s="73" t="s">
        <v>237</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x14ac:dyDescent="0.45">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x14ac:dyDescent="0.45">
      <c r="A398" s="31" t="str">
        <f t="shared" si="50"/>
        <v>modesg_out_empr_info_nfinccm_capex_enblng_algnd</v>
      </c>
      <c r="B398" s="76" t="s">
        <v>28</v>
      </c>
      <c r="C398" s="77" t="s">
        <v>301</v>
      </c>
      <c r="D398" s="73" t="s">
        <v>40</v>
      </c>
      <c r="E398" s="75" t="s">
        <v>312</v>
      </c>
      <c r="F398" s="73" t="s">
        <v>248</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x14ac:dyDescent="0.45">
      <c r="A399" s="31" t="str">
        <f t="shared" si="50"/>
        <v>modesg_out_empr_info_nfinccm_capex_own_prfrmnce_algnd</v>
      </c>
      <c r="B399" s="76" t="s">
        <v>28</v>
      </c>
      <c r="C399" s="77" t="s">
        <v>301</v>
      </c>
      <c r="D399" s="73" t="s">
        <v>40</v>
      </c>
      <c r="E399" s="75" t="s">
        <v>312</v>
      </c>
      <c r="F399" s="73" t="s">
        <v>250</v>
      </c>
      <c r="G399" s="73" t="str">
        <f>INDEX(Auxiliar!$B$16:$B$23,MATCH(Plano_V3!H399,Auxiliar!$C$16:$C$23,0),1)</f>
        <v>4. Validação EF</v>
      </c>
      <c r="H399" s="73">
        <f>VLOOKUP(A399,'Aux - pivots1'!$A:$B,2,0)</f>
        <v>4</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x14ac:dyDescent="0.45">
      <c r="A400" s="31" t="str">
        <f t="shared" si="50"/>
        <v>modesg_out_empr_info_nfinccm_capex_trnstn_algnd</v>
      </c>
      <c r="B400" s="76" t="s">
        <v>28</v>
      </c>
      <c r="C400" s="77" t="s">
        <v>301</v>
      </c>
      <c r="D400" s="73" t="s">
        <v>40</v>
      </c>
      <c r="E400" s="75" t="s">
        <v>312</v>
      </c>
      <c r="F400" s="73" t="s">
        <v>249</v>
      </c>
      <c r="G400" s="73" t="str">
        <f>INDEX(Auxiliar!$B$16:$B$23,MATCH(Plano_V3!H400,Auxiliar!$C$16:$C$23,0),1)</f>
        <v>4. Validação EF</v>
      </c>
      <c r="H400" s="73">
        <f>VLOOKUP(A400,'Aux - pivots1'!$A:$B,2,0)</f>
        <v>4</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x14ac:dyDescent="0.45">
      <c r="A401" s="31" t="str">
        <f t="shared" si="50"/>
        <v>modesg_out_empr_info_nfinccm_capex_ttl_elgbl</v>
      </c>
      <c r="B401" s="76" t="s">
        <v>28</v>
      </c>
      <c r="C401" s="77" t="s">
        <v>301</v>
      </c>
      <c r="D401" s="73" t="s">
        <v>40</v>
      </c>
      <c r="E401" s="75" t="s">
        <v>312</v>
      </c>
      <c r="F401" s="73" t="s">
        <v>247</v>
      </c>
      <c r="G401" s="73" t="str">
        <f>INDEX(Auxiliar!$B$16:$B$23,MATCH(Plano_V3!H401,Auxiliar!$C$16:$C$23,0),1)</f>
        <v>4. Validação EF</v>
      </c>
      <c r="H401" s="73">
        <f>VLOOKUP(A401,'Aux - pivots1'!$A:$B,2,0)</f>
        <v>4</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x14ac:dyDescent="0.45">
      <c r="A402" s="31" t="str">
        <f t="shared" si="50"/>
        <v>modesg_out_empr_info_nfinccm_trnvr_enblng_algnd</v>
      </c>
      <c r="B402" s="76" t="s">
        <v>28</v>
      </c>
      <c r="C402" s="77" t="s">
        <v>301</v>
      </c>
      <c r="D402" s="73" t="s">
        <v>40</v>
      </c>
      <c r="E402" s="75" t="s">
        <v>312</v>
      </c>
      <c r="F402" s="73" t="s">
        <v>244</v>
      </c>
      <c r="G402" s="73" t="str">
        <f>INDEX(Auxiliar!$B$16:$B$23,MATCH(Plano_V3!H402,Auxiliar!$C$16:$C$23,0),1)</f>
        <v>4. Validação EF</v>
      </c>
      <c r="H402" s="73">
        <f>VLOOKUP(A402,'Aux - pivots1'!$A:$B,2,0)</f>
        <v>4</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x14ac:dyDescent="0.45">
      <c r="A403" s="31" t="str">
        <f t="shared" si="50"/>
        <v>modesg_out_empr_info_nfinccm_trnvr_own_prfrmnce_algnd</v>
      </c>
      <c r="B403" s="76" t="s">
        <v>28</v>
      </c>
      <c r="C403" s="77" t="s">
        <v>301</v>
      </c>
      <c r="D403" s="73" t="s">
        <v>40</v>
      </c>
      <c r="E403" s="75" t="s">
        <v>312</v>
      </c>
      <c r="F403" s="73" t="s">
        <v>246</v>
      </c>
      <c r="G403" s="73" t="str">
        <f>INDEX(Auxiliar!$B$16:$B$23,MATCH(Plano_V3!H403,Auxiliar!$C$16:$C$23,0),1)</f>
        <v>4. Validação EF</v>
      </c>
      <c r="H403" s="73">
        <f>VLOOKUP(A403,'Aux - pivots1'!$A:$B,2,0)</f>
        <v>4</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x14ac:dyDescent="0.45">
      <c r="A404" s="31" t="str">
        <f t="shared" si="50"/>
        <v>modesg_out_empr_info_nfinccm_trnvr_trnstn_alignd</v>
      </c>
      <c r="B404" s="76" t="s">
        <v>28</v>
      </c>
      <c r="C404" s="77" t="s">
        <v>301</v>
      </c>
      <c r="D404" s="73" t="s">
        <v>40</v>
      </c>
      <c r="E404" s="75" t="s">
        <v>312</v>
      </c>
      <c r="F404" s="73" t="s">
        <v>245</v>
      </c>
      <c r="G404" s="73" t="str">
        <f>INDEX(Auxiliar!$B$16:$B$23,MATCH(Plano_V3!H404,Auxiliar!$C$16:$C$23,0),1)</f>
        <v>4. Validação EF</v>
      </c>
      <c r="H404" s="73">
        <f>VLOOKUP(A404,'Aux - pivots1'!$A:$B,2,0)</f>
        <v>4</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x14ac:dyDescent="0.45">
      <c r="A405" s="31" t="str">
        <f t="shared" si="50"/>
        <v>modesg_out_empr_info_nfinccm_trnvr_ttl_elgbl</v>
      </c>
      <c r="B405" s="76" t="s">
        <v>28</v>
      </c>
      <c r="C405" s="77" t="s">
        <v>301</v>
      </c>
      <c r="D405" s="73" t="s">
        <v>40</v>
      </c>
      <c r="E405" s="75" t="s">
        <v>312</v>
      </c>
      <c r="F405" s="73" t="s">
        <v>243</v>
      </c>
      <c r="G405" s="73" t="str">
        <f>INDEX(Auxiliar!$B$16:$B$23,MATCH(Plano_V3!H405,Auxiliar!$C$16:$C$23,0),1)</f>
        <v>4. Validação EF</v>
      </c>
      <c r="H405" s="73">
        <f>VLOOKUP(A405,'Aux - pivots1'!$A:$B,2,0)</f>
        <v>4</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x14ac:dyDescent="0.45">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x14ac:dyDescent="0.45">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x14ac:dyDescent="0.45">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x14ac:dyDescent="0.45">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x14ac:dyDescent="0.45">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x14ac:dyDescent="0.45">
      <c r="A411" s="31" t="str">
        <f t="shared" si="50"/>
        <v>modesg_out_empr_info_nfinorigem_alinhamentos</v>
      </c>
      <c r="B411" s="76" t="s">
        <v>28</v>
      </c>
      <c r="C411" s="77" t="s">
        <v>301</v>
      </c>
      <c r="D411" s="73" t="s">
        <v>40</v>
      </c>
      <c r="E411" s="75" t="s">
        <v>312</v>
      </c>
      <c r="F411" s="73" t="s">
        <v>315</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x14ac:dyDescent="0.45">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x14ac:dyDescent="0.45">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x14ac:dyDescent="0.45">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x14ac:dyDescent="0.45">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x14ac:dyDescent="0.45">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x14ac:dyDescent="0.45">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x14ac:dyDescent="0.45">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x14ac:dyDescent="0.45">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x14ac:dyDescent="0.45">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x14ac:dyDescent="0.45">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x14ac:dyDescent="0.45">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x14ac:dyDescent="0.45">
      <c r="A423" s="31" t="str">
        <f t="shared" si="55"/>
        <v>modesg_out_empr_info_nfinzcliente</v>
      </c>
      <c r="B423" s="76" t="s">
        <v>28</v>
      </c>
      <c r="C423" s="77" t="s">
        <v>301</v>
      </c>
      <c r="D423" s="73" t="s">
        <v>40</v>
      </c>
      <c r="E423" s="75" t="s">
        <v>312</v>
      </c>
      <c r="F423" s="73" t="s">
        <v>203</v>
      </c>
      <c r="G423" s="73" t="str">
        <f>INDEX(Auxiliar!$B$16:$B$23,MATCH(Plano_V3!H423,Auxiliar!$C$16:$C$23,0),1)</f>
        <v>2. Em Teste</v>
      </c>
      <c r="H423" s="73">
        <f>VLOOKUP(A423,'Aux - pivots1'!$A:$B,2,0)</f>
        <v>2</v>
      </c>
      <c r="I423" s="93">
        <f>SUMIFS(Table1[Estimação (horas)],Table1[Tabela],Plano_V3!E423,Table1[Campo],Plano_V3!F423)</f>
        <v>4.0999999999999996</v>
      </c>
      <c r="J423" s="93">
        <f t="shared" si="51"/>
        <v>0.51249999999999996</v>
      </c>
      <c r="K423" s="93">
        <f>SUMIFS(Table1[Horas efetivas],Table1[Tabela],Plano_V3!E423,Table1[Campo],Plano_V3!F423)</f>
        <v>2.0499999999999998</v>
      </c>
      <c r="L423" s="93">
        <f t="shared" si="52"/>
        <v>0.25624999999999998</v>
      </c>
      <c r="M423" s="93">
        <f t="shared" si="53"/>
        <v>0.5</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x14ac:dyDescent="0.45">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x14ac:dyDescent="0.45">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x14ac:dyDescent="0.45">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x14ac:dyDescent="0.45">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x14ac:dyDescent="0.45">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x14ac:dyDescent="0.45">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x14ac:dyDescent="0.45">
      <c r="A430" s="31" t="str">
        <f t="shared" si="55"/>
        <v>modesg_out_emss_vclsorigem_scp1_emss</v>
      </c>
      <c r="B430" s="76" t="s">
        <v>28</v>
      </c>
      <c r="C430" s="77" t="s">
        <v>301</v>
      </c>
      <c r="D430" s="73" t="s">
        <v>40</v>
      </c>
      <c r="E430" s="75" t="s">
        <v>318</v>
      </c>
      <c r="F430" s="73" t="s">
        <v>306</v>
      </c>
      <c r="G430" s="73" t="str">
        <f>INDEX(Auxiliar!$B$16:$B$23,MATCH(Plano_V3!H430,Auxiliar!$C$16:$C$23,0),1)</f>
        <v>6. Em implementação (re-especificação)</v>
      </c>
      <c r="H430" s="73">
        <f>VLOOKUP(A430,'Aux - pivots1'!$A:$B,2,0)</f>
        <v>6</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x14ac:dyDescent="0.45">
      <c r="A431" s="31" t="str">
        <f t="shared" si="55"/>
        <v>modesg_out_emss_vclsorigem_scp2_emss</v>
      </c>
      <c r="B431" s="76" t="s">
        <v>28</v>
      </c>
      <c r="C431" s="77" t="s">
        <v>301</v>
      </c>
      <c r="D431" s="73" t="s">
        <v>40</v>
      </c>
      <c r="E431" s="75" t="s">
        <v>318</v>
      </c>
      <c r="F431" s="73" t="s">
        <v>307</v>
      </c>
      <c r="G431" s="73" t="str">
        <f>INDEX(Auxiliar!$B$16:$B$23,MATCH(Plano_V3!H431,Auxiliar!$C$16:$C$23,0),1)</f>
        <v>6. Em implementação (re-especificação)</v>
      </c>
      <c r="H431" s="73">
        <f>VLOOKUP(A431,'Aux - pivots1'!$A:$B,2,0)</f>
        <v>6</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x14ac:dyDescent="0.45">
      <c r="A432" s="31" t="str">
        <f t="shared" si="55"/>
        <v>modesg_out_emss_vclsorigem_scp3_emss</v>
      </c>
      <c r="B432" s="76" t="s">
        <v>28</v>
      </c>
      <c r="C432" s="77" t="s">
        <v>301</v>
      </c>
      <c r="D432" s="73" t="s">
        <v>40</v>
      </c>
      <c r="E432" s="75" t="s">
        <v>318</v>
      </c>
      <c r="F432" s="73" t="s">
        <v>308</v>
      </c>
      <c r="G432" s="73" t="str">
        <f>INDEX(Auxiliar!$B$16:$B$23,MATCH(Plano_V3!H432,Auxiliar!$C$16:$C$23,0),1)</f>
        <v>6. Em implementação (re-especificação)</v>
      </c>
      <c r="H432" s="73">
        <f>VLOOKUP(A432,'Aux - pivots1'!$A:$B,2,0)</f>
        <v>6</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x14ac:dyDescent="0.45">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x14ac:dyDescent="0.45">
      <c r="A434" s="31" t="str">
        <f t="shared" si="55"/>
        <v>modesg_out_emss_vclsscp1_emss</v>
      </c>
      <c r="B434" s="76" t="s">
        <v>28</v>
      </c>
      <c r="C434" s="77" t="s">
        <v>301</v>
      </c>
      <c r="D434" s="73" t="s">
        <v>40</v>
      </c>
      <c r="E434" s="75" t="s">
        <v>318</v>
      </c>
      <c r="F434" s="73" t="s">
        <v>276</v>
      </c>
      <c r="G434" s="73" t="str">
        <f>INDEX(Auxiliar!$B$16:$B$23,MATCH(Plano_V3!H434,Auxiliar!$C$16:$C$23,0),1)</f>
        <v>6. Em implementação (re-especificação)</v>
      </c>
      <c r="H434" s="73">
        <f>VLOOKUP(A434,'Aux - pivots1'!$A:$B,2,0)</f>
        <v>6</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x14ac:dyDescent="0.45">
      <c r="A435" s="31" t="str">
        <f t="shared" si="55"/>
        <v>modesg_out_emss_vclsscp2_emss</v>
      </c>
      <c r="B435" s="76" t="s">
        <v>28</v>
      </c>
      <c r="C435" s="77" t="s">
        <v>301</v>
      </c>
      <c r="D435" s="73" t="s">
        <v>40</v>
      </c>
      <c r="E435" s="75" t="s">
        <v>318</v>
      </c>
      <c r="F435" s="73" t="s">
        <v>277</v>
      </c>
      <c r="G435" s="73" t="str">
        <f>INDEX(Auxiliar!$B$16:$B$23,MATCH(Plano_V3!H435,Auxiliar!$C$16:$C$23,0),1)</f>
        <v>6. Em implementação (re-especificação)</v>
      </c>
      <c r="H435" s="73">
        <f>VLOOKUP(A435,'Aux - pivots1'!$A:$B,2,0)</f>
        <v>6</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x14ac:dyDescent="0.45">
      <c r="A436" s="31" t="str">
        <f t="shared" si="55"/>
        <v>modesg_out_emss_vclsscp3_emss</v>
      </c>
      <c r="B436" s="76" t="s">
        <v>28</v>
      </c>
      <c r="C436" s="77" t="s">
        <v>301</v>
      </c>
      <c r="D436" s="73" t="s">
        <v>40</v>
      </c>
      <c r="E436" s="75" t="s">
        <v>318</v>
      </c>
      <c r="F436" s="73" t="s">
        <v>278</v>
      </c>
      <c r="G436" s="73" t="str">
        <f>INDEX(Auxiliar!$B$16:$B$23,MATCH(Plano_V3!H436,Auxiliar!$C$16:$C$23,0),1)</f>
        <v>6. Em implementação (re-especificação)</v>
      </c>
      <c r="H436" s="73">
        <f>VLOOKUP(A436,'Aux - pivots1'!$A:$B,2,0)</f>
        <v>6</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x14ac:dyDescent="0.45">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x14ac:dyDescent="0.45">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x14ac:dyDescent="0.45">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x14ac:dyDescent="0.45">
      <c r="A440" s="31" t="str">
        <f t="shared" si="55"/>
        <v>modesg_out_sfcs_taxon_europeian.a.</v>
      </c>
      <c r="B440" s="76" t="s">
        <v>28</v>
      </c>
      <c r="C440" s="77" t="s">
        <v>301</v>
      </c>
      <c r="D440" s="73" t="s">
        <v>36</v>
      </c>
      <c r="E440" s="75" t="s">
        <v>320</v>
      </c>
      <c r="F440" s="73" t="s">
        <v>38</v>
      </c>
      <c r="G440" s="73" t="str">
        <f>INDEX(Auxiliar!$B$16:$B$23,MATCH(Plano_V3!H440,Auxiliar!$C$16:$C$23,0),1)</f>
        <v>4. Validação EF</v>
      </c>
      <c r="H440" s="73">
        <f>VLOOKUP(A440,'Aux - pivots1'!$A:$B,2,0)</f>
        <v>4</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x14ac:dyDescent="0.45">
      <c r="A441" s="31" t="str">
        <f t="shared" si="55"/>
        <v>modesg_out_sfcs_taxon_europeiacbalcao</v>
      </c>
      <c r="B441" s="76" t="s">
        <v>28</v>
      </c>
      <c r="C441" s="77" t="s">
        <v>301</v>
      </c>
      <c r="D441" s="73" t="s">
        <v>40</v>
      </c>
      <c r="E441" s="75" t="s">
        <v>320</v>
      </c>
      <c r="F441" s="73" t="s">
        <v>180</v>
      </c>
      <c r="G441" s="73" t="str">
        <f>INDEX(Auxiliar!$B$16:$B$23,MATCH(Plano_V3!H441,Auxiliar!$C$16:$C$23,0),1)</f>
        <v>4. Validação EF</v>
      </c>
      <c r="H441" s="73">
        <f>VLOOKUP(A441,'Aux - pivots1'!$A:$B,2,0)</f>
        <v>4</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x14ac:dyDescent="0.45">
      <c r="A442" s="31" t="str">
        <f t="shared" si="55"/>
        <v>modesg_out_sfcs_taxon_europeiacempresa</v>
      </c>
      <c r="B442" s="76" t="s">
        <v>28</v>
      </c>
      <c r="C442" s="77" t="s">
        <v>301</v>
      </c>
      <c r="D442" s="73" t="s">
        <v>40</v>
      </c>
      <c r="E442" s="75" t="s">
        <v>320</v>
      </c>
      <c r="F442" s="73" t="s">
        <v>57</v>
      </c>
      <c r="G442" s="73" t="str">
        <f>INDEX(Auxiliar!$B$16:$B$23,MATCH(Plano_V3!H442,Auxiliar!$C$16:$C$23,0),1)</f>
        <v>4. Validação EF</v>
      </c>
      <c r="H442" s="73">
        <f>VLOOKUP(A442,'Aux - pivots1'!$A:$B,2,0)</f>
        <v>4</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x14ac:dyDescent="0.45">
      <c r="A443" s="31" t="str">
        <f t="shared" si="55"/>
        <v>modesg_out_sfcs_taxon_europeiacnumecta</v>
      </c>
      <c r="B443" s="76" t="s">
        <v>28</v>
      </c>
      <c r="C443" s="77" t="s">
        <v>301</v>
      </c>
      <c r="D443" s="73" t="s">
        <v>40</v>
      </c>
      <c r="E443" s="75" t="s">
        <v>320</v>
      </c>
      <c r="F443" s="73" t="s">
        <v>185</v>
      </c>
      <c r="G443" s="73" t="str">
        <f>INDEX(Auxiliar!$B$16:$B$23,MATCH(Plano_V3!H443,Auxiliar!$C$16:$C$23,0),1)</f>
        <v>4. Validação EF</v>
      </c>
      <c r="H443" s="73">
        <f>VLOOKUP(A443,'Aux - pivots1'!$A:$B,2,0)</f>
        <v>4</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x14ac:dyDescent="0.45">
      <c r="A444" s="31" t="str">
        <f t="shared" si="55"/>
        <v>modesg_out_sfcs_taxon_europeiacod_regra</v>
      </c>
      <c r="B444" s="76" t="s">
        <v>28</v>
      </c>
      <c r="C444" s="77" t="s">
        <v>301</v>
      </c>
      <c r="D444" s="73" t="s">
        <v>40</v>
      </c>
      <c r="E444" s="75" t="s">
        <v>320</v>
      </c>
      <c r="F444" s="73" t="s">
        <v>187</v>
      </c>
      <c r="G444" s="73" t="str">
        <f>INDEX(Auxiliar!$B$16:$B$23,MATCH(Plano_V3!H444,Auxiliar!$C$16:$C$23,0),1)</f>
        <v>4. Validação EF</v>
      </c>
      <c r="H444" s="73">
        <f>VLOOKUP(A444,'Aux - pivots1'!$A:$B,2,0)</f>
        <v>4</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x14ac:dyDescent="0.45">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x14ac:dyDescent="0.45">
      <c r="A446" s="31" t="str">
        <f t="shared" si="55"/>
        <v>modesg_out_sfcs_taxon_europeiamontante_pndrc</v>
      </c>
      <c r="B446" s="76" t="s">
        <v>28</v>
      </c>
      <c r="C446" s="77" t="s">
        <v>301</v>
      </c>
      <c r="D446" s="73" t="s">
        <v>40</v>
      </c>
      <c r="E446" s="75" t="s">
        <v>320</v>
      </c>
      <c r="F446" s="73" t="s">
        <v>197</v>
      </c>
      <c r="G446" s="73" t="str">
        <f>INDEX(Auxiliar!$B$16:$B$23,MATCH(Plano_V3!H446,Auxiliar!$C$16:$C$23,0),1)</f>
        <v>4. Validação EF</v>
      </c>
      <c r="H446" s="73">
        <f>VLOOKUP(A446,'Aux - pivots1'!$A:$B,2,0)</f>
        <v>4</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x14ac:dyDescent="0.45">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x14ac:dyDescent="0.45">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4. Validação EF</v>
      </c>
      <c r="H448" s="73">
        <f>VLOOKUP(A448,'Aux - pivots1'!$A:$B,2,0)</f>
        <v>4</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x14ac:dyDescent="0.45">
      <c r="A449" s="31" t="str">
        <f t="shared" si="55"/>
        <v>modesg_out_sfcs_taxon_europeianome_purpose_esg</v>
      </c>
      <c r="B449" s="76" t="s">
        <v>28</v>
      </c>
      <c r="C449" s="77" t="s">
        <v>301</v>
      </c>
      <c r="D449" s="73" t="s">
        <v>40</v>
      </c>
      <c r="E449" s="75" t="s">
        <v>320</v>
      </c>
      <c r="F449" s="73" t="s">
        <v>200</v>
      </c>
      <c r="G449" s="73" t="str">
        <f>INDEX(Auxiliar!$B$16:$B$23,MATCH(Plano_V3!H449,Auxiliar!$C$16:$C$23,0),1)</f>
        <v>4. Validação EF</v>
      </c>
      <c r="H449" s="73">
        <f>VLOOKUP(A449,'Aux - pivots1'!$A:$B,2,0)</f>
        <v>4</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x14ac:dyDescent="0.45">
      <c r="A450" s="31" t="str">
        <f t="shared" si="55"/>
        <v>modesg_out_sfcs_taxon_europeianome_specific_eligible</v>
      </c>
      <c r="B450" s="76" t="s">
        <v>28</v>
      </c>
      <c r="C450" s="77" t="s">
        <v>301</v>
      </c>
      <c r="D450" s="73" t="s">
        <v>40</v>
      </c>
      <c r="E450" s="75" t="s">
        <v>320</v>
      </c>
      <c r="F450" s="73" t="s">
        <v>201</v>
      </c>
      <c r="G450" s="73" t="str">
        <f>INDEX(Auxiliar!$B$16:$B$23,MATCH(Plano_V3!H450,Auxiliar!$C$16:$C$23,0),1)</f>
        <v>4. Validação EF</v>
      </c>
      <c r="H450" s="73">
        <f>VLOOKUP(A450,'Aux - pivots1'!$A:$B,2,0)</f>
        <v>4</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x14ac:dyDescent="0.45">
      <c r="A451" s="31" t="str">
        <f t="shared" si="55"/>
        <v>modesg_out_sfcs_taxon_europeianome_specific_sustainable</v>
      </c>
      <c r="B451" s="76" t="s">
        <v>28</v>
      </c>
      <c r="C451" s="77" t="s">
        <v>301</v>
      </c>
      <c r="D451" s="73" t="s">
        <v>40</v>
      </c>
      <c r="E451" s="75" t="s">
        <v>320</v>
      </c>
      <c r="F451" s="73" t="s">
        <v>202</v>
      </c>
      <c r="G451" s="73" t="str">
        <f>INDEX(Auxiliar!$B$16:$B$23,MATCH(Plano_V3!H451,Auxiliar!$C$16:$C$23,0),1)</f>
        <v>4. Validação EF</v>
      </c>
      <c r="H451" s="73">
        <f>VLOOKUP(A451,'Aux - pivots1'!$A:$B,2,0)</f>
        <v>4</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x14ac:dyDescent="0.45">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x14ac:dyDescent="0.45">
      <c r="A453" s="31" t="str">
        <f t="shared" si="55"/>
        <v>modesg_out_sfcs_taxon_europeiaref_date</v>
      </c>
      <c r="B453" s="76" t="s">
        <v>28</v>
      </c>
      <c r="C453" s="77" t="s">
        <v>301</v>
      </c>
      <c r="D453" s="73" t="s">
        <v>40</v>
      </c>
      <c r="E453" s="75" t="s">
        <v>320</v>
      </c>
      <c r="F453" s="73" t="s">
        <v>73</v>
      </c>
      <c r="G453" s="73" t="str">
        <f>INDEX(Auxiliar!$B$16:$B$23,MATCH(Plano_V3!H453,Auxiliar!$C$16:$C$23,0),1)</f>
        <v>4. Validação EF</v>
      </c>
      <c r="H453" s="73">
        <f>VLOOKUP(A453,'Aux - pivots1'!$A:$B,2,0)</f>
        <v>4</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x14ac:dyDescent="0.45">
      <c r="A454" s="31" t="str">
        <f t="shared" si="55"/>
        <v>modesg_out_sfcs_taxon_europeiazdeposit</v>
      </c>
      <c r="B454" s="76" t="s">
        <v>28</v>
      </c>
      <c r="C454" s="77" t="s">
        <v>301</v>
      </c>
      <c r="D454" s="73" t="s">
        <v>40</v>
      </c>
      <c r="E454" s="75" t="s">
        <v>320</v>
      </c>
      <c r="F454" s="73" t="s">
        <v>204</v>
      </c>
      <c r="G454" s="73" t="str">
        <f>INDEX(Auxiliar!$B$16:$B$23,MATCH(Plano_V3!H454,Auxiliar!$C$16:$C$23,0),1)</f>
        <v>4. Validação EF</v>
      </c>
      <c r="H454" s="73">
        <f>VLOOKUP(A454,'Aux - pivots1'!$A:$B,2,0)</f>
        <v>4</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x14ac:dyDescent="0.45">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32.190625000000026</v>
      </c>
      <c r="L455" s="93">
        <f>K455/8</f>
        <v>4.0238281250000032</v>
      </c>
      <c r="M455" s="93">
        <f t="shared" si="58"/>
        <v>0.36378725808730017</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x14ac:dyDescent="0.45">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x14ac:dyDescent="0.45">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x14ac:dyDescent="0.45">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x14ac:dyDescent="0.45">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x14ac:dyDescent="0.45">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x14ac:dyDescent="0.45">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x14ac:dyDescent="0.45">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x14ac:dyDescent="0.45">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x14ac:dyDescent="0.45">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x14ac:dyDescent="0.45">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x14ac:dyDescent="0.45">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x14ac:dyDescent="0.45">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x14ac:dyDescent="0.45">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x14ac:dyDescent="0.45">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x14ac:dyDescent="0.45">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x14ac:dyDescent="0.45">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x14ac:dyDescent="0.45">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x14ac:dyDescent="0.45">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x14ac:dyDescent="0.45">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x14ac:dyDescent="0.45">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x14ac:dyDescent="0.45">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x14ac:dyDescent="0.45">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x14ac:dyDescent="0.45">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x14ac:dyDescent="0.45">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x14ac:dyDescent="0.45">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x14ac:dyDescent="0.45">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x14ac:dyDescent="0.45">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x14ac:dyDescent="0.45">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x14ac:dyDescent="0.45">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x14ac:dyDescent="0.45">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x14ac:dyDescent="0.45">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x14ac:dyDescent="0.45">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x14ac:dyDescent="0.45">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x14ac:dyDescent="0.45">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x14ac:dyDescent="0.45">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x14ac:dyDescent="0.45">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x14ac:dyDescent="0.45">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x14ac:dyDescent="0.45">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x14ac:dyDescent="0.45">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x14ac:dyDescent="0.45">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x14ac:dyDescent="0.45">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x14ac:dyDescent="0.45">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x14ac:dyDescent="0.45">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x14ac:dyDescent="0.45">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x14ac:dyDescent="0.45">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x14ac:dyDescent="0.45">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x14ac:dyDescent="0.45">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x14ac:dyDescent="0.45">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x14ac:dyDescent="0.45">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x14ac:dyDescent="0.45">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x14ac:dyDescent="0.45">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x14ac:dyDescent="0.45">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x14ac:dyDescent="0.45">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x14ac:dyDescent="0.45">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x14ac:dyDescent="0.45">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x14ac:dyDescent="0.45">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x14ac:dyDescent="0.45">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x14ac:dyDescent="0.45">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x14ac:dyDescent="0.45">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x14ac:dyDescent="0.45">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x14ac:dyDescent="0.45">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x14ac:dyDescent="0.45">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x14ac:dyDescent="0.45">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x14ac:dyDescent="0.45">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x14ac:dyDescent="0.45">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x14ac:dyDescent="0.45">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x14ac:dyDescent="0.45">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x14ac:dyDescent="0.45">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x14ac:dyDescent="0.45">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x14ac:dyDescent="0.45">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x14ac:dyDescent="0.45">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x14ac:dyDescent="0.45">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x14ac:dyDescent="0.45">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x14ac:dyDescent="0.45">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x14ac:dyDescent="0.45">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x14ac:dyDescent="0.45">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x14ac:dyDescent="0.45">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x14ac:dyDescent="0.45">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x14ac:dyDescent="0.45">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x14ac:dyDescent="0.45">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x14ac:dyDescent="0.45">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x14ac:dyDescent="0.45">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x14ac:dyDescent="0.45">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x14ac:dyDescent="0.45">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x14ac:dyDescent="0.45">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x14ac:dyDescent="0.45">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x14ac:dyDescent="0.45">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x14ac:dyDescent="0.45">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x14ac:dyDescent="0.45">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x14ac:dyDescent="0.45">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x14ac:dyDescent="0.45">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x14ac:dyDescent="0.45">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x14ac:dyDescent="0.45">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x14ac:dyDescent="0.45">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x14ac:dyDescent="0.45">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x14ac:dyDescent="0.45">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x14ac:dyDescent="0.45">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x14ac:dyDescent="0.45">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x14ac:dyDescent="0.45">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x14ac:dyDescent="0.45">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x14ac:dyDescent="0.45">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x14ac:dyDescent="0.45">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x14ac:dyDescent="0.45">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x14ac:dyDescent="0.45">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x14ac:dyDescent="0.45">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x14ac:dyDescent="0.45">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x14ac:dyDescent="0.45">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x14ac:dyDescent="0.45">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x14ac:dyDescent="0.45">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x14ac:dyDescent="0.45">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x14ac:dyDescent="0.45">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x14ac:dyDescent="0.45">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x14ac:dyDescent="0.45">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x14ac:dyDescent="0.45">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x14ac:dyDescent="0.45">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x14ac:dyDescent="0.45">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x14ac:dyDescent="0.45">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x14ac:dyDescent="0.45">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x14ac:dyDescent="0.45">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x14ac:dyDescent="0.45">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x14ac:dyDescent="0.45">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x14ac:dyDescent="0.45">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x14ac:dyDescent="0.45">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x14ac:dyDescent="0.45">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x14ac:dyDescent="0.45">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x14ac:dyDescent="0.45">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x14ac:dyDescent="0.45">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x14ac:dyDescent="0.45">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x14ac:dyDescent="0.45">
      <c r="D584" s="13"/>
      <c r="AW584" t="s">
        <v>431</v>
      </c>
    </row>
  </sheetData>
  <autoFilter ref="B13:N583" xr:uid="{00000000-0009-0000-0000-000001000000}"/>
  <conditionalFormatting sqref="O15:O18">
    <cfRule type="cellIs" dxfId="55" priority="19" operator="notEqual">
      <formula>0</formula>
    </cfRule>
  </conditionalFormatting>
  <conditionalFormatting sqref="O21:O23">
    <cfRule type="cellIs" dxfId="54" priority="11" operator="notEqual">
      <formula>0</formula>
    </cfRule>
  </conditionalFormatting>
  <conditionalFormatting sqref="O26:O456">
    <cfRule type="cellIs" dxfId="53" priority="1" operator="notEqual">
      <formula>0</formula>
    </cfRule>
  </conditionalFormatting>
  <conditionalFormatting sqref="P5:P6 Q6:EQ6">
    <cfRule type="cellIs" dxfId="52" priority="20" operator="notEqual">
      <formula>0</formula>
    </cfRule>
  </conditionalFormatting>
  <conditionalFormatting sqref="P15:EQ18 P21:EQ23 P26:EQ26">
    <cfRule type="cellIs" dxfId="51" priority="18" operator="greaterThan">
      <formula>0</formula>
    </cfRule>
  </conditionalFormatting>
  <conditionalFormatting sqref="P41:EQ41">
    <cfRule type="cellIs" dxfId="50" priority="16" operator="greaterThan">
      <formula>0</formula>
    </cfRule>
  </conditionalFormatting>
  <conditionalFormatting sqref="P204:EQ204">
    <cfRule type="cellIs" dxfId="49" priority="15" operator="greaterThan">
      <formula>0</formula>
    </cfRule>
  </conditionalFormatting>
  <conditionalFormatting sqref="P371:EQ371">
    <cfRule type="cellIs" dxfId="48" priority="14" operator="greaterThan">
      <formula>0</formula>
    </cfRule>
  </conditionalFormatting>
  <conditionalFormatting sqref="P456:EQ456">
    <cfRule type="cellIs" dxfId="47"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6"/>
    </row>
    <row r="2" spans="1:168" s="27" customFormat="1" x14ac:dyDescent="0.45"/>
    <row r="3" spans="1:168" s="27" customFormat="1" x14ac:dyDescent="0.45"/>
    <row r="4" spans="1:168" s="27" customFormat="1"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x14ac:dyDescent="0.45">
      <c r="M5" s="99"/>
    </row>
    <row r="6" spans="1:168" hidden="1" x14ac:dyDescent="0.45">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x14ac:dyDescent="0.45">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x14ac:dyDescent="0.45"/>
    <row r="9" spans="1:168" hidden="1" x14ac:dyDescent="0.45"/>
    <row r="10" spans="1:168" hidden="1" x14ac:dyDescent="0.45">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x14ac:dyDescent="0.45">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x14ac:dyDescent="0.45">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x14ac:dyDescent="0.25">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x14ac:dyDescent="0.45">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x14ac:dyDescent="0.45">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x14ac:dyDescent="0.45">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x14ac:dyDescent="0.45">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x14ac:dyDescent="0.45">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x14ac:dyDescent="0.45">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x14ac:dyDescent="0.45">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x14ac:dyDescent="0.45">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x14ac:dyDescent="0.45">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x14ac:dyDescent="0.45">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x14ac:dyDescent="0.45">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x14ac:dyDescent="0.45">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x14ac:dyDescent="0.45">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x14ac:dyDescent="0.45">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x14ac:dyDescent="0.45">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x14ac:dyDescent="0.45">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x14ac:dyDescent="0.45">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x14ac:dyDescent="0.45">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x14ac:dyDescent="0.45">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x14ac:dyDescent="0.45">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x14ac:dyDescent="0.45">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x14ac:dyDescent="0.45">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x14ac:dyDescent="0.45">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x14ac:dyDescent="0.45">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x14ac:dyDescent="0.45">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x14ac:dyDescent="0.45">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x14ac:dyDescent="0.45">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x14ac:dyDescent="0.45">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x14ac:dyDescent="0.45">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x14ac:dyDescent="0.45">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x14ac:dyDescent="0.45">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x14ac:dyDescent="0.45">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x14ac:dyDescent="0.45">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x14ac:dyDescent="0.45">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x14ac:dyDescent="0.45">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x14ac:dyDescent="0.45">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x14ac:dyDescent="0.45">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x14ac:dyDescent="0.45">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x14ac:dyDescent="0.45">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x14ac:dyDescent="0.45">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x14ac:dyDescent="0.45">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x14ac:dyDescent="0.45">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x14ac:dyDescent="0.45">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x14ac:dyDescent="0.45">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x14ac:dyDescent="0.45">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x14ac:dyDescent="0.45">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x14ac:dyDescent="0.45">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x14ac:dyDescent="0.45">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x14ac:dyDescent="0.45">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x14ac:dyDescent="0.45">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x14ac:dyDescent="0.45">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x14ac:dyDescent="0.45">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x14ac:dyDescent="0.45">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x14ac:dyDescent="0.45">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x14ac:dyDescent="0.45">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x14ac:dyDescent="0.45">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x14ac:dyDescent="0.45">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x14ac:dyDescent="0.45">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x14ac:dyDescent="0.45">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x14ac:dyDescent="0.45">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x14ac:dyDescent="0.45">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x14ac:dyDescent="0.45">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x14ac:dyDescent="0.45">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x14ac:dyDescent="0.45">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x14ac:dyDescent="0.45">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x14ac:dyDescent="0.45">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x14ac:dyDescent="0.45">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x14ac:dyDescent="0.45">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x14ac:dyDescent="0.45">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x14ac:dyDescent="0.45">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x14ac:dyDescent="0.45">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x14ac:dyDescent="0.45">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x14ac:dyDescent="0.45">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x14ac:dyDescent="0.45">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x14ac:dyDescent="0.45">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x14ac:dyDescent="0.45">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x14ac:dyDescent="0.45">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x14ac:dyDescent="0.45">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x14ac:dyDescent="0.45">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x14ac:dyDescent="0.45">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x14ac:dyDescent="0.45">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x14ac:dyDescent="0.45">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x14ac:dyDescent="0.45">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x14ac:dyDescent="0.45">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x14ac:dyDescent="0.45">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x14ac:dyDescent="0.45">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x14ac:dyDescent="0.45">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x14ac:dyDescent="0.45">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x14ac:dyDescent="0.45">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x14ac:dyDescent="0.45">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x14ac:dyDescent="0.45">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x14ac:dyDescent="0.45">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x14ac:dyDescent="0.45">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x14ac:dyDescent="0.45">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x14ac:dyDescent="0.45">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x14ac:dyDescent="0.45">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x14ac:dyDescent="0.45">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x14ac:dyDescent="0.45">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x14ac:dyDescent="0.45">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x14ac:dyDescent="0.45">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x14ac:dyDescent="0.45">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x14ac:dyDescent="0.45">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x14ac:dyDescent="0.45">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x14ac:dyDescent="0.45">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x14ac:dyDescent="0.45">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x14ac:dyDescent="0.45">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x14ac:dyDescent="0.45">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x14ac:dyDescent="0.45">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x14ac:dyDescent="0.45">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x14ac:dyDescent="0.45">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x14ac:dyDescent="0.45">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x14ac:dyDescent="0.45">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x14ac:dyDescent="0.45">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x14ac:dyDescent="0.45">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x14ac:dyDescent="0.45">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x14ac:dyDescent="0.45">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x14ac:dyDescent="0.45">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x14ac:dyDescent="0.45">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x14ac:dyDescent="0.45">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x14ac:dyDescent="0.45">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x14ac:dyDescent="0.45">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x14ac:dyDescent="0.45">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x14ac:dyDescent="0.45">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x14ac:dyDescent="0.45">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x14ac:dyDescent="0.45">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x14ac:dyDescent="0.45">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x14ac:dyDescent="0.45">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x14ac:dyDescent="0.45">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x14ac:dyDescent="0.45">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x14ac:dyDescent="0.45">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x14ac:dyDescent="0.45">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x14ac:dyDescent="0.45">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x14ac:dyDescent="0.45">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x14ac:dyDescent="0.45">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x14ac:dyDescent="0.45">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x14ac:dyDescent="0.45">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x14ac:dyDescent="0.45">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x14ac:dyDescent="0.45">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x14ac:dyDescent="0.45">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x14ac:dyDescent="0.45">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x14ac:dyDescent="0.45">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x14ac:dyDescent="0.45">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x14ac:dyDescent="0.45">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x14ac:dyDescent="0.45">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x14ac:dyDescent="0.45">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x14ac:dyDescent="0.45">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x14ac:dyDescent="0.45">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x14ac:dyDescent="0.45">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x14ac:dyDescent="0.45">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x14ac:dyDescent="0.45">
      <c r="A163" s="31" t="str">
        <f t="shared" si="22"/>
        <v>cd_imv_out_certifvlr_cnsm_ano</v>
      </c>
      <c r="B163" s="76" t="s">
        <v>28</v>
      </c>
      <c r="C163" s="77" t="s">
        <v>54</v>
      </c>
      <c r="D163" s="73" t="s">
        <v>40</v>
      </c>
      <c r="E163" s="75" t="s">
        <v>120</v>
      </c>
      <c r="F163" s="73" t="s">
        <v>51</v>
      </c>
      <c r="G163" s="73" t="str">
        <f>INDEX(Auxiliar!$B$16:$B$23,MATCH(Plano_V1!H163,Auxiliar!$C$16:$C$23,0),1)</f>
        <v>4. Validação EF</v>
      </c>
      <c r="H163" s="73">
        <f>VLOOKUP(A163,'Aux - pivots1'!$A:$B,2,0)</f>
        <v>4</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x14ac:dyDescent="0.45">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x14ac:dyDescent="0.45">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x14ac:dyDescent="0.45">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x14ac:dyDescent="0.45">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x14ac:dyDescent="0.45">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x14ac:dyDescent="0.45">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x14ac:dyDescent="0.45">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x14ac:dyDescent="0.45">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x14ac:dyDescent="0.45">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x14ac:dyDescent="0.45">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x14ac:dyDescent="0.45">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x14ac:dyDescent="0.45">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x14ac:dyDescent="0.45">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x14ac:dyDescent="0.45">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x14ac:dyDescent="0.45">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x14ac:dyDescent="0.45">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x14ac:dyDescent="0.45">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x14ac:dyDescent="0.45">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x14ac:dyDescent="0.45">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x14ac:dyDescent="0.45">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x14ac:dyDescent="0.45">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x14ac:dyDescent="0.45">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x14ac:dyDescent="0.45">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x14ac:dyDescent="0.45">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x14ac:dyDescent="0.45">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x14ac:dyDescent="0.45">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x14ac:dyDescent="0.45">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x14ac:dyDescent="0.45">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x14ac:dyDescent="0.45">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x14ac:dyDescent="0.45">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x14ac:dyDescent="0.45">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x14ac:dyDescent="0.45">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x14ac:dyDescent="0.45">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x14ac:dyDescent="0.45">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x14ac:dyDescent="0.45">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x14ac:dyDescent="0.45">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x14ac:dyDescent="0.45">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x14ac:dyDescent="0.45">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x14ac:dyDescent="0.45">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x14ac:dyDescent="0.45">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x14ac:dyDescent="0.45">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x14ac:dyDescent="0.45">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x14ac:dyDescent="0.45">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x14ac:dyDescent="0.45">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x14ac:dyDescent="0.45">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x14ac:dyDescent="0.45">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x14ac:dyDescent="0.45">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x14ac:dyDescent="0.45">
      <c r="A211" s="31" t="str">
        <f t="shared" si="22"/>
        <v>modesg_param_sfcs_taxon_europeiadata_final</v>
      </c>
      <c r="B211" s="76" t="s">
        <v>28</v>
      </c>
      <c r="C211" s="77" t="s">
        <v>178</v>
      </c>
      <c r="D211" s="73" t="s">
        <v>40</v>
      </c>
      <c r="E211" s="75" t="s">
        <v>179</v>
      </c>
      <c r="F211" s="73" t="s">
        <v>190</v>
      </c>
      <c r="G211" s="73" t="str">
        <f>INDEX(Auxiliar!$B$16:$B$23,MATCH(Plano_V1!H211,Auxiliar!$C$16:$C$23,0),1)</f>
        <v>6. Em implementação (re-especificação)</v>
      </c>
      <c r="H211" s="73">
        <f>VLOOKUP(A211,'Aux - pivots1'!$A:$B,2,0)</f>
        <v>6</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x14ac:dyDescent="0.45">
      <c r="A212" s="31" t="str">
        <f t="shared" si="22"/>
        <v>modesg_param_sfcs_taxon_europeiadata_inicial</v>
      </c>
      <c r="B212" s="76" t="s">
        <v>28</v>
      </c>
      <c r="C212" s="77" t="s">
        <v>178</v>
      </c>
      <c r="D212" s="73" t="s">
        <v>40</v>
      </c>
      <c r="E212" s="75" t="s">
        <v>179</v>
      </c>
      <c r="F212" s="73" t="s">
        <v>191</v>
      </c>
      <c r="G212" s="73" t="str">
        <f>INDEX(Auxiliar!$B$16:$B$23,MATCH(Plano_V1!H212,Auxiliar!$C$16:$C$23,0),1)</f>
        <v>6. Em implementação (re-especificação)</v>
      </c>
      <c r="H212" s="73">
        <f>VLOOKUP(A212,'Aux - pivots1'!$A:$B,2,0)</f>
        <v>6</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x14ac:dyDescent="0.45">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x14ac:dyDescent="0.45">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x14ac:dyDescent="0.45">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x14ac:dyDescent="0.45">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x14ac:dyDescent="0.45">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x14ac:dyDescent="0.45">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x14ac:dyDescent="0.45">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x14ac:dyDescent="0.45">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x14ac:dyDescent="0.45">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x14ac:dyDescent="0.45">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x14ac:dyDescent="0.45">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x14ac:dyDescent="0.45">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x14ac:dyDescent="0.45">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x14ac:dyDescent="0.45">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x14ac:dyDescent="0.45">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x14ac:dyDescent="0.45">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x14ac:dyDescent="0.45">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x14ac:dyDescent="0.45">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x14ac:dyDescent="0.45">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x14ac:dyDescent="0.45">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x14ac:dyDescent="0.45">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x14ac:dyDescent="0.45">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x14ac:dyDescent="0.45">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x14ac:dyDescent="0.45">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x14ac:dyDescent="0.45">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x14ac:dyDescent="0.45">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x14ac:dyDescent="0.45">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x14ac:dyDescent="0.45">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x14ac:dyDescent="0.45">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x14ac:dyDescent="0.45">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x14ac:dyDescent="0.45">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x14ac:dyDescent="0.45">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x14ac:dyDescent="0.45">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x14ac:dyDescent="0.45">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x14ac:dyDescent="0.45">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x14ac:dyDescent="0.45">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x14ac:dyDescent="0.45">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x14ac:dyDescent="0.45">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x14ac:dyDescent="0.45">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x14ac:dyDescent="0.45">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x14ac:dyDescent="0.45">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x14ac:dyDescent="0.45">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x14ac:dyDescent="0.45">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x14ac:dyDescent="0.45">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x14ac:dyDescent="0.45">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x14ac:dyDescent="0.45">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x14ac:dyDescent="0.45">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x14ac:dyDescent="0.45">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x14ac:dyDescent="0.45">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x14ac:dyDescent="0.45">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x14ac:dyDescent="0.45">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x14ac:dyDescent="0.45">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x14ac:dyDescent="0.45">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x14ac:dyDescent="0.45">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x14ac:dyDescent="0.45">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x14ac:dyDescent="0.45">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x14ac:dyDescent="0.45">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x14ac:dyDescent="0.45">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x14ac:dyDescent="0.45">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x14ac:dyDescent="0.45">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x14ac:dyDescent="0.45">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x14ac:dyDescent="0.45">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x14ac:dyDescent="0.45">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x14ac:dyDescent="0.45">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x14ac:dyDescent="0.45">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x14ac:dyDescent="0.45">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x14ac:dyDescent="0.45">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x14ac:dyDescent="0.45">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x14ac:dyDescent="0.45">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x14ac:dyDescent="0.45">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x14ac:dyDescent="0.45">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x14ac:dyDescent="0.45">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x14ac:dyDescent="0.45">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x14ac:dyDescent="0.45">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x14ac:dyDescent="0.45">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x14ac:dyDescent="0.45">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x14ac:dyDescent="0.45">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x14ac:dyDescent="0.45">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x14ac:dyDescent="0.45">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x14ac:dyDescent="0.45">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x14ac:dyDescent="0.45">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x14ac:dyDescent="0.45">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x14ac:dyDescent="0.45">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x14ac:dyDescent="0.45">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x14ac:dyDescent="0.45">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x14ac:dyDescent="0.45">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x14ac:dyDescent="0.45">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x14ac:dyDescent="0.45">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x14ac:dyDescent="0.45">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x14ac:dyDescent="0.45">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x14ac:dyDescent="0.45">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x14ac:dyDescent="0.45">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x14ac:dyDescent="0.45">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x14ac:dyDescent="0.45">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x14ac:dyDescent="0.45">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x14ac:dyDescent="0.45">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x14ac:dyDescent="0.45">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x14ac:dyDescent="0.45">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x14ac:dyDescent="0.45">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x14ac:dyDescent="0.45">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x14ac:dyDescent="0.45">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x14ac:dyDescent="0.45">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x14ac:dyDescent="0.45">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x14ac:dyDescent="0.45">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x14ac:dyDescent="0.45">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x14ac:dyDescent="0.45">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x14ac:dyDescent="0.45">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x14ac:dyDescent="0.45">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x14ac:dyDescent="0.45">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x14ac:dyDescent="0.45">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x14ac:dyDescent="0.45">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x14ac:dyDescent="0.45">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x14ac:dyDescent="0.45">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x14ac:dyDescent="0.45">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x14ac:dyDescent="0.45">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x14ac:dyDescent="0.45">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x14ac:dyDescent="0.45">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x14ac:dyDescent="0.45">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x14ac:dyDescent="0.45">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x14ac:dyDescent="0.45">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x14ac:dyDescent="0.45">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x14ac:dyDescent="0.45">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x14ac:dyDescent="0.45">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x14ac:dyDescent="0.45">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x14ac:dyDescent="0.45">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x14ac:dyDescent="0.45">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x14ac:dyDescent="0.45">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x14ac:dyDescent="0.45">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x14ac:dyDescent="0.45">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x14ac:dyDescent="0.45">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x14ac:dyDescent="0.45">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x14ac:dyDescent="0.45">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x14ac:dyDescent="0.45">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x14ac:dyDescent="0.45">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x14ac:dyDescent="0.45">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x14ac:dyDescent="0.45">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x14ac:dyDescent="0.45">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x14ac:dyDescent="0.45">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x14ac:dyDescent="0.45">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x14ac:dyDescent="0.45">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x14ac:dyDescent="0.45">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x14ac:dyDescent="0.45">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x14ac:dyDescent="0.45">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x14ac:dyDescent="0.45">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x14ac:dyDescent="0.45">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x14ac:dyDescent="0.45">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x14ac:dyDescent="0.45">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x14ac:dyDescent="0.45">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x14ac:dyDescent="0.45">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x14ac:dyDescent="0.45">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x14ac:dyDescent="0.45">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x14ac:dyDescent="0.45">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x14ac:dyDescent="0.45">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x14ac:dyDescent="0.45">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x14ac:dyDescent="0.45">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x14ac:dyDescent="0.45">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x14ac:dyDescent="0.45">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x14ac:dyDescent="0.45">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x14ac:dyDescent="0.45">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x14ac:dyDescent="0.45">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x14ac:dyDescent="0.45">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x14ac:dyDescent="0.45">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x14ac:dyDescent="0.45">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x14ac:dyDescent="0.45">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x14ac:dyDescent="0.45">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x14ac:dyDescent="0.45">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x14ac:dyDescent="0.45">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x14ac:dyDescent="0.45">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x14ac:dyDescent="0.45">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x14ac:dyDescent="0.45">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x14ac:dyDescent="0.45">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x14ac:dyDescent="0.45">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x14ac:dyDescent="0.45">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x14ac:dyDescent="0.45">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x14ac:dyDescent="0.45">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x14ac:dyDescent="0.45">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x14ac:dyDescent="0.45">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x14ac:dyDescent="0.45">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x14ac:dyDescent="0.45">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x14ac:dyDescent="0.45">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x14ac:dyDescent="0.45">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x14ac:dyDescent="0.45">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x14ac:dyDescent="0.45">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x14ac:dyDescent="0.45">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x14ac:dyDescent="0.45">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x14ac:dyDescent="0.45">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x14ac:dyDescent="0.45">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x14ac:dyDescent="0.45">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x14ac:dyDescent="0.45">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x14ac:dyDescent="0.45">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x14ac:dyDescent="0.45">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x14ac:dyDescent="0.45">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x14ac:dyDescent="0.45">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x14ac:dyDescent="0.45">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x14ac:dyDescent="0.45">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x14ac:dyDescent="0.45">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x14ac:dyDescent="0.45">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x14ac:dyDescent="0.45">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x14ac:dyDescent="0.45">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x14ac:dyDescent="0.45">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x14ac:dyDescent="0.45">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x14ac:dyDescent="0.45">
      <c r="A414" s="31" t="str">
        <f t="shared" si="35"/>
        <v>modesg_out_empr_info_nfinzcliente</v>
      </c>
      <c r="B414" s="76" t="s">
        <v>28</v>
      </c>
      <c r="C414" s="77" t="s">
        <v>301</v>
      </c>
      <c r="D414" s="73" t="s">
        <v>40</v>
      </c>
      <c r="E414" s="75" t="s">
        <v>312</v>
      </c>
      <c r="F414" s="73" t="s">
        <v>203</v>
      </c>
      <c r="G414" s="73" t="str">
        <f>INDEX(Auxiliar!$B$16:$B$23,MATCH(Plano_V1!H414,Auxiliar!$C$16:$C$23,0),1)</f>
        <v>2. Em Teste</v>
      </c>
      <c r="H414" s="73">
        <f>VLOOKUP(A414,'Aux - pivots1'!$A:$B,2,0)</f>
        <v>2</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x14ac:dyDescent="0.45">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x14ac:dyDescent="0.45">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x14ac:dyDescent="0.45">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x14ac:dyDescent="0.45">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x14ac:dyDescent="0.45">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x14ac:dyDescent="0.45">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x14ac:dyDescent="0.45">
      <c r="A421" s="31" t="str">
        <f t="shared" si="35"/>
        <v>modesg_out_emss_vclsorigem_scp1_emss</v>
      </c>
      <c r="B421" s="76" t="s">
        <v>28</v>
      </c>
      <c r="C421" s="77" t="s">
        <v>301</v>
      </c>
      <c r="D421" s="73" t="s">
        <v>40</v>
      </c>
      <c r="E421" s="75" t="s">
        <v>318</v>
      </c>
      <c r="F421" s="73" t="s">
        <v>306</v>
      </c>
      <c r="G421" s="73" t="str">
        <f>INDEX(Auxiliar!$B$16:$B$23,MATCH(Plano_V1!H421,Auxiliar!$C$16:$C$23,0),1)</f>
        <v>6. Em implementação (re-especificação)</v>
      </c>
      <c r="H421" s="73">
        <f>VLOOKUP(A421,'Aux - pivots1'!$A:$B,2,0)</f>
        <v>6</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x14ac:dyDescent="0.45">
      <c r="A422" s="31" t="str">
        <f t="shared" si="35"/>
        <v>modesg_out_emss_vclsorigem_scp2_emss</v>
      </c>
      <c r="B422" s="76" t="s">
        <v>28</v>
      </c>
      <c r="C422" s="77" t="s">
        <v>301</v>
      </c>
      <c r="D422" s="73" t="s">
        <v>40</v>
      </c>
      <c r="E422" s="75" t="s">
        <v>318</v>
      </c>
      <c r="F422" s="73" t="s">
        <v>307</v>
      </c>
      <c r="G422" s="73" t="str">
        <f>INDEX(Auxiliar!$B$16:$B$23,MATCH(Plano_V1!H422,Auxiliar!$C$16:$C$23,0),1)</f>
        <v>6. Em implementação (re-especificação)</v>
      </c>
      <c r="H422" s="73">
        <f>VLOOKUP(A422,'Aux - pivots1'!$A:$B,2,0)</f>
        <v>6</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x14ac:dyDescent="0.45">
      <c r="A423" s="31" t="str">
        <f t="shared" si="35"/>
        <v>modesg_out_emss_vclsorigem_scp3_emss</v>
      </c>
      <c r="B423" s="76" t="s">
        <v>28</v>
      </c>
      <c r="C423" s="77" t="s">
        <v>301</v>
      </c>
      <c r="D423" s="73" t="s">
        <v>40</v>
      </c>
      <c r="E423" s="75" t="s">
        <v>318</v>
      </c>
      <c r="F423" s="73" t="s">
        <v>308</v>
      </c>
      <c r="G423" s="73" t="str">
        <f>INDEX(Auxiliar!$B$16:$B$23,MATCH(Plano_V1!H423,Auxiliar!$C$16:$C$23,0),1)</f>
        <v>6. Em implementação (re-especificação)</v>
      </c>
      <c r="H423" s="73">
        <f>VLOOKUP(A423,'Aux - pivots1'!$A:$B,2,0)</f>
        <v>6</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x14ac:dyDescent="0.45">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x14ac:dyDescent="0.45">
      <c r="A425" s="31" t="str">
        <f t="shared" si="35"/>
        <v>modesg_out_emss_vclsscp1_emss</v>
      </c>
      <c r="B425" s="76" t="s">
        <v>28</v>
      </c>
      <c r="C425" s="77" t="s">
        <v>301</v>
      </c>
      <c r="D425" s="73" t="s">
        <v>40</v>
      </c>
      <c r="E425" s="75" t="s">
        <v>318</v>
      </c>
      <c r="F425" s="73" t="s">
        <v>276</v>
      </c>
      <c r="G425" s="73" t="str">
        <f>INDEX(Auxiliar!$B$16:$B$23,MATCH(Plano_V1!H425,Auxiliar!$C$16:$C$23,0),1)</f>
        <v>6. Em implementação (re-especificação)</v>
      </c>
      <c r="H425" s="73">
        <f>VLOOKUP(A425,'Aux - pivots1'!$A:$B,2,0)</f>
        <v>6</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x14ac:dyDescent="0.45">
      <c r="A426" s="31" t="str">
        <f t="shared" si="35"/>
        <v>modesg_out_emss_vclsscp2_emss</v>
      </c>
      <c r="B426" s="76" t="s">
        <v>28</v>
      </c>
      <c r="C426" s="77" t="s">
        <v>301</v>
      </c>
      <c r="D426" s="73" t="s">
        <v>40</v>
      </c>
      <c r="E426" s="75" t="s">
        <v>318</v>
      </c>
      <c r="F426" s="73" t="s">
        <v>277</v>
      </c>
      <c r="G426" s="73" t="str">
        <f>INDEX(Auxiliar!$B$16:$B$23,MATCH(Plano_V1!H426,Auxiliar!$C$16:$C$23,0),1)</f>
        <v>6. Em implementação (re-especificação)</v>
      </c>
      <c r="H426" s="73">
        <f>VLOOKUP(A426,'Aux - pivots1'!$A:$B,2,0)</f>
        <v>6</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x14ac:dyDescent="0.45">
      <c r="A427" s="31" t="str">
        <f t="shared" si="35"/>
        <v>modesg_out_emss_vclsscp3_emss</v>
      </c>
      <c r="B427" s="76" t="s">
        <v>28</v>
      </c>
      <c r="C427" s="77" t="s">
        <v>301</v>
      </c>
      <c r="D427" s="73" t="s">
        <v>40</v>
      </c>
      <c r="E427" s="75" t="s">
        <v>318</v>
      </c>
      <c r="F427" s="73" t="s">
        <v>278</v>
      </c>
      <c r="G427" s="73" t="str">
        <f>INDEX(Auxiliar!$B$16:$B$23,MATCH(Plano_V1!H427,Auxiliar!$C$16:$C$23,0),1)</f>
        <v>6. Em implementação (re-especificação)</v>
      </c>
      <c r="H427" s="73">
        <f>VLOOKUP(A427,'Aux - pivots1'!$A:$B,2,0)</f>
        <v>6</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x14ac:dyDescent="0.45">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x14ac:dyDescent="0.45">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x14ac:dyDescent="0.45">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x14ac:dyDescent="0.45">
      <c r="A431" s="31" t="str">
        <f t="shared" si="35"/>
        <v>modesg_out_sfcs_taxon_europeian.a.</v>
      </c>
      <c r="B431" s="76" t="s">
        <v>28</v>
      </c>
      <c r="C431" s="77" t="s">
        <v>301</v>
      </c>
      <c r="D431" s="73" t="s">
        <v>36</v>
      </c>
      <c r="E431" s="75" t="s">
        <v>320</v>
      </c>
      <c r="F431" s="73" t="s">
        <v>38</v>
      </c>
      <c r="G431" s="73" t="str">
        <f>INDEX(Auxiliar!$B$16:$B$23,MATCH(Plano_V1!H431,Auxiliar!$C$16:$C$23,0),1)</f>
        <v>4. Validação EF</v>
      </c>
      <c r="H431" s="73">
        <f>VLOOKUP(A431,'Aux - pivots1'!$A:$B,2,0)</f>
        <v>4</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x14ac:dyDescent="0.45">
      <c r="A432" s="31" t="str">
        <f t="shared" si="35"/>
        <v>modesg_out_sfcs_taxon_europeiacbalcao</v>
      </c>
      <c r="B432" s="76" t="s">
        <v>28</v>
      </c>
      <c r="C432" s="77" t="s">
        <v>301</v>
      </c>
      <c r="D432" s="73" t="s">
        <v>40</v>
      </c>
      <c r="E432" s="75" t="s">
        <v>320</v>
      </c>
      <c r="F432" s="73" t="s">
        <v>180</v>
      </c>
      <c r="G432" s="73" t="str">
        <f>INDEX(Auxiliar!$B$16:$B$23,MATCH(Plano_V1!H432,Auxiliar!$C$16:$C$23,0),1)</f>
        <v>4. Validação EF</v>
      </c>
      <c r="H432" s="73">
        <f>VLOOKUP(A432,'Aux - pivots1'!$A:$B,2,0)</f>
        <v>4</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x14ac:dyDescent="0.45">
      <c r="A433" s="31" t="str">
        <f t="shared" si="35"/>
        <v>modesg_out_sfcs_taxon_europeiacempresa</v>
      </c>
      <c r="B433" s="76" t="s">
        <v>28</v>
      </c>
      <c r="C433" s="77" t="s">
        <v>301</v>
      </c>
      <c r="D433" s="73" t="s">
        <v>40</v>
      </c>
      <c r="E433" s="75" t="s">
        <v>320</v>
      </c>
      <c r="F433" s="73" t="s">
        <v>57</v>
      </c>
      <c r="G433" s="73" t="str">
        <f>INDEX(Auxiliar!$B$16:$B$23,MATCH(Plano_V1!H433,Auxiliar!$C$16:$C$23,0),1)</f>
        <v>4. Validação EF</v>
      </c>
      <c r="H433" s="73">
        <f>VLOOKUP(A433,'Aux - pivots1'!$A:$B,2,0)</f>
        <v>4</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x14ac:dyDescent="0.45">
      <c r="A434" s="31" t="str">
        <f t="shared" si="35"/>
        <v>modesg_out_sfcs_taxon_europeiacnumecta</v>
      </c>
      <c r="B434" s="76" t="s">
        <v>28</v>
      </c>
      <c r="C434" s="77" t="s">
        <v>301</v>
      </c>
      <c r="D434" s="73" t="s">
        <v>40</v>
      </c>
      <c r="E434" s="75" t="s">
        <v>320</v>
      </c>
      <c r="F434" s="73" t="s">
        <v>185</v>
      </c>
      <c r="G434" s="73" t="str">
        <f>INDEX(Auxiliar!$B$16:$B$23,MATCH(Plano_V1!H434,Auxiliar!$C$16:$C$23,0),1)</f>
        <v>4. Validação EF</v>
      </c>
      <c r="H434" s="73">
        <f>VLOOKUP(A434,'Aux - pivots1'!$A:$B,2,0)</f>
        <v>4</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x14ac:dyDescent="0.45">
      <c r="A435" s="31" t="str">
        <f t="shared" si="35"/>
        <v>modesg_out_sfcs_taxon_europeiacod_regra</v>
      </c>
      <c r="B435" s="76" t="s">
        <v>28</v>
      </c>
      <c r="C435" s="77" t="s">
        <v>301</v>
      </c>
      <c r="D435" s="73" t="s">
        <v>40</v>
      </c>
      <c r="E435" s="75" t="s">
        <v>320</v>
      </c>
      <c r="F435" s="73" t="s">
        <v>187</v>
      </c>
      <c r="G435" s="73" t="str">
        <f>INDEX(Auxiliar!$B$16:$B$23,MATCH(Plano_V1!H435,Auxiliar!$C$16:$C$23,0),1)</f>
        <v>4. Validação EF</v>
      </c>
      <c r="H435" s="73">
        <f>VLOOKUP(A435,'Aux - pivots1'!$A:$B,2,0)</f>
        <v>4</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x14ac:dyDescent="0.45">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x14ac:dyDescent="0.45">
      <c r="A437" s="31" t="str">
        <f t="shared" si="35"/>
        <v>modesg_out_sfcs_taxon_europeiamontante_pndrc</v>
      </c>
      <c r="B437" s="76" t="s">
        <v>28</v>
      </c>
      <c r="C437" s="77" t="s">
        <v>301</v>
      </c>
      <c r="D437" s="73" t="s">
        <v>40</v>
      </c>
      <c r="E437" s="75" t="s">
        <v>320</v>
      </c>
      <c r="F437" s="73" t="s">
        <v>197</v>
      </c>
      <c r="G437" s="73" t="str">
        <f>INDEX(Auxiliar!$B$16:$B$23,MATCH(Plano_V1!H437,Auxiliar!$C$16:$C$23,0),1)</f>
        <v>4. Validação EF</v>
      </c>
      <c r="H437" s="73">
        <f>VLOOKUP(A437,'Aux - pivots1'!$A:$B,2,0)</f>
        <v>4</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x14ac:dyDescent="0.45">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x14ac:dyDescent="0.45">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4. Validação EF</v>
      </c>
      <c r="H439" s="73">
        <f>VLOOKUP(A439,'Aux - pivots1'!$A:$B,2,0)</f>
        <v>4</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x14ac:dyDescent="0.45">
      <c r="A440" s="31" t="str">
        <f t="shared" si="35"/>
        <v>modesg_out_sfcs_taxon_europeianome_purpose_esg</v>
      </c>
      <c r="B440" s="76" t="s">
        <v>28</v>
      </c>
      <c r="C440" s="77" t="s">
        <v>301</v>
      </c>
      <c r="D440" s="73" t="s">
        <v>40</v>
      </c>
      <c r="E440" s="75" t="s">
        <v>320</v>
      </c>
      <c r="F440" s="73" t="s">
        <v>200</v>
      </c>
      <c r="G440" s="73" t="str">
        <f>INDEX(Auxiliar!$B$16:$B$23,MATCH(Plano_V1!H440,Auxiliar!$C$16:$C$23,0),1)</f>
        <v>4. Validação EF</v>
      </c>
      <c r="H440" s="73">
        <f>VLOOKUP(A440,'Aux - pivots1'!$A:$B,2,0)</f>
        <v>4</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x14ac:dyDescent="0.45">
      <c r="A441" s="31" t="str">
        <f t="shared" si="35"/>
        <v>modesg_out_sfcs_taxon_europeianome_specific_eligible</v>
      </c>
      <c r="B441" s="76" t="s">
        <v>28</v>
      </c>
      <c r="C441" s="77" t="s">
        <v>301</v>
      </c>
      <c r="D441" s="73" t="s">
        <v>40</v>
      </c>
      <c r="E441" s="75" t="s">
        <v>320</v>
      </c>
      <c r="F441" s="73" t="s">
        <v>201</v>
      </c>
      <c r="G441" s="73" t="str">
        <f>INDEX(Auxiliar!$B$16:$B$23,MATCH(Plano_V1!H441,Auxiliar!$C$16:$C$23,0),1)</f>
        <v>4. Validação EF</v>
      </c>
      <c r="H441" s="73">
        <f>VLOOKUP(A441,'Aux - pivots1'!$A:$B,2,0)</f>
        <v>4</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x14ac:dyDescent="0.45">
      <c r="A442" s="31" t="str">
        <f t="shared" si="35"/>
        <v>modesg_out_sfcs_taxon_europeianome_specific_sustainable</v>
      </c>
      <c r="B442" s="76" t="s">
        <v>28</v>
      </c>
      <c r="C442" s="77" t="s">
        <v>301</v>
      </c>
      <c r="D442" s="73" t="s">
        <v>40</v>
      </c>
      <c r="E442" s="75" t="s">
        <v>320</v>
      </c>
      <c r="F442" s="73" t="s">
        <v>202</v>
      </c>
      <c r="G442" s="73" t="str">
        <f>INDEX(Auxiliar!$B$16:$B$23,MATCH(Plano_V1!H442,Auxiliar!$C$16:$C$23,0),1)</f>
        <v>4. Validação EF</v>
      </c>
      <c r="H442" s="73">
        <f>VLOOKUP(A442,'Aux - pivots1'!$A:$B,2,0)</f>
        <v>4</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x14ac:dyDescent="0.45">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x14ac:dyDescent="0.45">
      <c r="A444" s="31" t="str">
        <f t="shared" si="35"/>
        <v>modesg_out_sfcs_taxon_europeiaref_date</v>
      </c>
      <c r="B444" s="76" t="s">
        <v>28</v>
      </c>
      <c r="C444" s="77" t="s">
        <v>301</v>
      </c>
      <c r="D444" s="73" t="s">
        <v>40</v>
      </c>
      <c r="E444" s="75" t="s">
        <v>320</v>
      </c>
      <c r="F444" s="73" t="s">
        <v>73</v>
      </c>
      <c r="G444" s="73" t="str">
        <f>INDEX(Auxiliar!$B$16:$B$23,MATCH(Plano_V1!H444,Auxiliar!$C$16:$C$23,0),1)</f>
        <v>4. Validação EF</v>
      </c>
      <c r="H444" s="73">
        <f>VLOOKUP(A444,'Aux - pivots1'!$A:$B,2,0)</f>
        <v>4</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x14ac:dyDescent="0.45">
      <c r="A445" s="31" t="str">
        <f t="shared" si="35"/>
        <v>modesg_out_sfcs_taxon_europeiazdeposit</v>
      </c>
      <c r="B445" s="76" t="s">
        <v>28</v>
      </c>
      <c r="C445" s="77" t="s">
        <v>301</v>
      </c>
      <c r="D445" s="73" t="s">
        <v>40</v>
      </c>
      <c r="E445" s="75" t="s">
        <v>320</v>
      </c>
      <c r="F445" s="73" t="s">
        <v>204</v>
      </c>
      <c r="G445" s="73" t="str">
        <f>INDEX(Auxiliar!$B$16:$B$23,MATCH(Plano_V1!H445,Auxiliar!$C$16:$C$23,0),1)</f>
        <v>4. Validação EF</v>
      </c>
      <c r="H445" s="73">
        <f>VLOOKUP(A445,'Aux - pivots1'!$A:$B,2,0)</f>
        <v>4</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x14ac:dyDescent="0.45">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x14ac:dyDescent="0.45">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x14ac:dyDescent="0.45">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x14ac:dyDescent="0.45">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x14ac:dyDescent="0.45">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x14ac:dyDescent="0.45">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x14ac:dyDescent="0.45">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x14ac:dyDescent="0.45">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x14ac:dyDescent="0.45">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x14ac:dyDescent="0.45">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x14ac:dyDescent="0.45">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x14ac:dyDescent="0.45">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x14ac:dyDescent="0.45">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x14ac:dyDescent="0.45">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x14ac:dyDescent="0.45">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x14ac:dyDescent="0.45">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x14ac:dyDescent="0.45">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x14ac:dyDescent="0.45">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x14ac:dyDescent="0.45">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x14ac:dyDescent="0.45">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x14ac:dyDescent="0.45">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x14ac:dyDescent="0.45">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x14ac:dyDescent="0.45">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x14ac:dyDescent="0.45">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x14ac:dyDescent="0.45">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x14ac:dyDescent="0.45">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x14ac:dyDescent="0.45">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x14ac:dyDescent="0.45">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x14ac:dyDescent="0.45">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x14ac:dyDescent="0.45">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x14ac:dyDescent="0.45">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x14ac:dyDescent="0.45">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x14ac:dyDescent="0.45">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x14ac:dyDescent="0.45">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x14ac:dyDescent="0.45">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x14ac:dyDescent="0.45">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x14ac:dyDescent="0.45">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x14ac:dyDescent="0.45">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x14ac:dyDescent="0.45">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x14ac:dyDescent="0.45">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x14ac:dyDescent="0.45">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x14ac:dyDescent="0.45">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x14ac:dyDescent="0.45">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x14ac:dyDescent="0.45">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x14ac:dyDescent="0.45">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x14ac:dyDescent="0.45">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x14ac:dyDescent="0.45">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x14ac:dyDescent="0.45">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x14ac:dyDescent="0.45">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x14ac:dyDescent="0.45">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x14ac:dyDescent="0.45">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x14ac:dyDescent="0.45">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x14ac:dyDescent="0.45">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x14ac:dyDescent="0.45">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x14ac:dyDescent="0.45">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x14ac:dyDescent="0.45">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x14ac:dyDescent="0.45">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x14ac:dyDescent="0.45">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x14ac:dyDescent="0.45">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x14ac:dyDescent="0.45">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x14ac:dyDescent="0.45">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x14ac:dyDescent="0.45">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x14ac:dyDescent="0.45">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x14ac:dyDescent="0.45">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x14ac:dyDescent="0.45">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x14ac:dyDescent="0.45">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x14ac:dyDescent="0.45">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x14ac:dyDescent="0.45">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x14ac:dyDescent="0.45">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x14ac:dyDescent="0.45">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x14ac:dyDescent="0.45">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x14ac:dyDescent="0.45">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x14ac:dyDescent="0.45">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x14ac:dyDescent="0.45">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x14ac:dyDescent="0.45">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x14ac:dyDescent="0.45">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x14ac:dyDescent="0.45">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x14ac:dyDescent="0.45">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x14ac:dyDescent="0.45">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x14ac:dyDescent="0.45">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x14ac:dyDescent="0.45">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x14ac:dyDescent="0.45">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x14ac:dyDescent="0.45">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x14ac:dyDescent="0.45">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x14ac:dyDescent="0.45">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x14ac:dyDescent="0.45">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x14ac:dyDescent="0.45">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x14ac:dyDescent="0.45">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x14ac:dyDescent="0.45">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x14ac:dyDescent="0.45">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x14ac:dyDescent="0.45">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x14ac:dyDescent="0.45">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x14ac:dyDescent="0.45">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x14ac:dyDescent="0.45">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x14ac:dyDescent="0.45">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x14ac:dyDescent="0.45">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x14ac:dyDescent="0.45">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x14ac:dyDescent="0.45">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x14ac:dyDescent="0.45">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x14ac:dyDescent="0.45">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x14ac:dyDescent="0.45">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x14ac:dyDescent="0.45">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x14ac:dyDescent="0.45">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x14ac:dyDescent="0.45">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x14ac:dyDescent="0.45">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x14ac:dyDescent="0.45">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x14ac:dyDescent="0.45">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x14ac:dyDescent="0.45">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x14ac:dyDescent="0.45">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x14ac:dyDescent="0.45">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x14ac:dyDescent="0.45">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x14ac:dyDescent="0.45">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x14ac:dyDescent="0.45">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x14ac:dyDescent="0.45">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x14ac:dyDescent="0.45">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x14ac:dyDescent="0.45">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x14ac:dyDescent="0.45">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x14ac:dyDescent="0.45">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x14ac:dyDescent="0.45">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x14ac:dyDescent="0.45">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x14ac:dyDescent="0.45">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x14ac:dyDescent="0.45">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x14ac:dyDescent="0.45">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x14ac:dyDescent="0.45">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x14ac:dyDescent="0.45">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x14ac:dyDescent="0.45">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x14ac:dyDescent="0.45">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x14ac:dyDescent="0.45">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x14ac:dyDescent="0.45">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x14ac:dyDescent="0.45">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x14ac:dyDescent="0.45">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x14ac:dyDescent="0.45">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x14ac:dyDescent="0.45">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x14ac:dyDescent="0.45">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x14ac:dyDescent="0.45">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x14ac:dyDescent="0.45">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x14ac:dyDescent="0.45">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x14ac:dyDescent="0.45">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x14ac:dyDescent="0.45">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x14ac:dyDescent="0.45">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x14ac:dyDescent="0.45">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x14ac:dyDescent="0.45">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x14ac:dyDescent="0.45">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x14ac:dyDescent="0.45">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x14ac:dyDescent="0.45">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x14ac:dyDescent="0.45">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x14ac:dyDescent="0.45">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x14ac:dyDescent="0.45">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x14ac:dyDescent="0.45">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x14ac:dyDescent="0.45">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x14ac:dyDescent="0.45">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x14ac:dyDescent="0.45">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x14ac:dyDescent="0.45">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x14ac:dyDescent="0.45">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x14ac:dyDescent="0.45">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x14ac:dyDescent="0.45">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x14ac:dyDescent="0.45">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x14ac:dyDescent="0.45">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x14ac:dyDescent="0.45">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x14ac:dyDescent="0.45">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x14ac:dyDescent="0.45">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x14ac:dyDescent="0.45">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x14ac:dyDescent="0.45">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x14ac:dyDescent="0.45">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x14ac:dyDescent="0.45">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x14ac:dyDescent="0.45">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x14ac:dyDescent="0.45">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x14ac:dyDescent="0.45">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x14ac:dyDescent="0.45">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x14ac:dyDescent="0.45">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x14ac:dyDescent="0.45">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x14ac:dyDescent="0.45">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x14ac:dyDescent="0.45">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x14ac:dyDescent="0.45">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x14ac:dyDescent="0.45">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x14ac:dyDescent="0.45">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x14ac:dyDescent="0.45">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x14ac:dyDescent="0.45">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x14ac:dyDescent="0.45">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x14ac:dyDescent="0.45">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x14ac:dyDescent="0.45">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x14ac:dyDescent="0.45">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x14ac:dyDescent="0.45">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x14ac:dyDescent="0.45">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x14ac:dyDescent="0.45">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x14ac:dyDescent="0.45">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x14ac:dyDescent="0.45">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x14ac:dyDescent="0.45">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x14ac:dyDescent="0.45">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x14ac:dyDescent="0.45">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x14ac:dyDescent="0.45">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x14ac:dyDescent="0.45">
      <c r="D639" s="13"/>
      <c r="AT639" t="s">
        <v>431</v>
      </c>
    </row>
  </sheetData>
  <autoFilter ref="B13:K636" xr:uid="{00000000-0009-0000-0000-000002000000}"/>
  <conditionalFormatting sqref="L15:L18 L26:L447">
    <cfRule type="cellIs" dxfId="39" priority="11" operator="notEqual">
      <formula>0</formula>
    </cfRule>
  </conditionalFormatting>
  <conditionalFormatting sqref="L21:L23">
    <cfRule type="cellIs" dxfId="38" priority="3" operator="notEqual">
      <formula>0</formula>
    </cfRule>
  </conditionalFormatting>
  <conditionalFormatting sqref="L577:L579">
    <cfRule type="cellIs" dxfId="37" priority="2" operator="notEqual">
      <formula>0</formula>
    </cfRule>
  </conditionalFormatting>
  <conditionalFormatting sqref="L582:L636">
    <cfRule type="cellIs" dxfId="36" priority="1" operator="notEqual">
      <formula>0</formula>
    </cfRule>
  </conditionalFormatting>
  <conditionalFormatting sqref="M5:M6 N6:FK6">
    <cfRule type="cellIs" dxfId="35" priority="12" operator="notEqual">
      <formula>0</formula>
    </cfRule>
  </conditionalFormatting>
  <conditionalFormatting sqref="M15:FK18 M21:FK23 M577:FK579 M636:FK636">
    <cfRule type="cellIs" dxfId="34" priority="10" operator="greaterThan">
      <formula>0</formula>
    </cfRule>
  </conditionalFormatting>
  <conditionalFormatting sqref="M26:FK27">
    <cfRule type="cellIs" dxfId="33" priority="9" operator="greaterThan">
      <formula>0</formula>
    </cfRule>
  </conditionalFormatting>
  <conditionalFormatting sqref="M42:FK42">
    <cfRule type="cellIs" dxfId="32" priority="8" operator="greaterThan">
      <formula>0</formula>
    </cfRule>
  </conditionalFormatting>
  <conditionalFormatting sqref="M198:FK198">
    <cfRule type="cellIs" dxfId="31" priority="7" operator="greaterThan">
      <formula>0</formula>
    </cfRule>
  </conditionalFormatting>
  <conditionalFormatting sqref="M362:FK362">
    <cfRule type="cellIs" dxfId="30" priority="6" operator="greaterThan">
      <formula>0</formula>
    </cfRule>
  </conditionalFormatting>
  <conditionalFormatting sqref="M447:FK447">
    <cfRule type="cellIs" dxfId="29" priority="5" operator="greaterThan">
      <formula>0</formula>
    </cfRule>
  </conditionalFormatting>
  <conditionalFormatting sqref="M582:FK583">
    <cfRule type="cellIs" dxfId="2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8"/>
  <sheetViews>
    <sheetView showGridLines="0" tabSelected="1" zoomScale="67" zoomScaleNormal="67" workbookViewId="0"/>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x14ac:dyDescent="0.45">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x14ac:dyDescent="0.55000000000000004">
      <c r="A6" s="135"/>
      <c r="B6" s="145" t="s">
        <v>1889</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x14ac:dyDescent="0.45">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x14ac:dyDescent="0.45">
      <c r="A8" s="135"/>
      <c r="B8" s="210" t="s">
        <v>1892</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x14ac:dyDescent="0.45">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x14ac:dyDescent="0.45">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x14ac:dyDescent="0.45">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x14ac:dyDescent="0.45">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x14ac:dyDescent="0.45">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x14ac:dyDescent="0.45">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x14ac:dyDescent="0.45">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x14ac:dyDescent="0.45">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x14ac:dyDescent="0.45">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x14ac:dyDescent="0.45">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x14ac:dyDescent="0.45">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x14ac:dyDescent="0.45">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x14ac:dyDescent="0.45">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x14ac:dyDescent="0.55000000000000004">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x14ac:dyDescent="0.45">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x14ac:dyDescent="0.45">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x14ac:dyDescent="0.45">
      <c r="A25" s="135"/>
      <c r="B25" s="140"/>
      <c r="C25" s="180" t="s">
        <v>472</v>
      </c>
      <c r="G25" s="180" t="s">
        <v>473</v>
      </c>
      <c r="P25" s="148" t="s">
        <v>1812</v>
      </c>
      <c r="Q25" s="149"/>
      <c r="R25" s="148"/>
      <c r="S25" s="149"/>
      <c r="T25" s="150">
        <v>45551</v>
      </c>
      <c r="U25" s="150">
        <f>T25+11</f>
        <v>45562</v>
      </c>
      <c r="V25" s="151" t="s">
        <v>474</v>
      </c>
      <c r="X25" s="181" t="s">
        <v>475</v>
      </c>
      <c r="AG25" s="141"/>
      <c r="AH25" s="135"/>
    </row>
    <row r="26" spans="1:34" ht="17.55" customHeight="1" x14ac:dyDescent="0.45">
      <c r="A26" s="135"/>
      <c r="B26" s="140"/>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7" t="s">
        <v>1891</v>
      </c>
      <c r="Y26" s="248"/>
      <c r="Z26" s="248"/>
      <c r="AA26" s="248"/>
      <c r="AB26" s="248"/>
      <c r="AC26" s="248"/>
      <c r="AD26" s="248"/>
      <c r="AE26" s="248"/>
      <c r="AF26" s="249"/>
      <c r="AG26" s="190"/>
      <c r="AH26" s="135"/>
    </row>
    <row r="27" spans="1:34" x14ac:dyDescent="0.45">
      <c r="A27" s="135"/>
      <c r="B27" s="140"/>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132</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124</v>
      </c>
      <c r="V27" s="27">
        <f t="shared" ref="V27:V33" si="0">U27-T27</f>
        <v>-8</v>
      </c>
      <c r="X27" s="250"/>
      <c r="Y27" s="251"/>
      <c r="Z27" s="251"/>
      <c r="AA27" s="251"/>
      <c r="AB27" s="251"/>
      <c r="AC27" s="251"/>
      <c r="AD27" s="251"/>
      <c r="AE27" s="251"/>
      <c r="AF27" s="252"/>
      <c r="AG27" s="190"/>
      <c r="AH27" s="135"/>
    </row>
    <row r="28" spans="1:34" x14ac:dyDescent="0.45">
      <c r="A28" s="135"/>
      <c r="B28" s="140"/>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50"/>
      <c r="Y28" s="251"/>
      <c r="Z28" s="251"/>
      <c r="AA28" s="251"/>
      <c r="AB28" s="251"/>
      <c r="AC28" s="251"/>
      <c r="AD28" s="251"/>
      <c r="AE28" s="251"/>
      <c r="AF28" s="252"/>
      <c r="AG28" s="190"/>
      <c r="AH28" s="135"/>
    </row>
    <row r="29" spans="1:34" x14ac:dyDescent="0.45">
      <c r="A29" s="135"/>
      <c r="B29" s="140"/>
      <c r="D29" s="237" t="str">
        <f>"# "&amp;U34</f>
        <v># 161</v>
      </c>
      <c r="E29" s="237"/>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0</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0</v>
      </c>
      <c r="X29" s="250"/>
      <c r="Y29" s="251"/>
      <c r="Z29" s="251"/>
      <c r="AA29" s="251"/>
      <c r="AB29" s="251"/>
      <c r="AC29" s="251"/>
      <c r="AD29" s="251"/>
      <c r="AE29" s="251"/>
      <c r="AF29" s="252"/>
      <c r="AG29" s="190"/>
      <c r="AH29" s="135"/>
    </row>
    <row r="30" spans="1:34" x14ac:dyDescent="0.45">
      <c r="A30" s="135"/>
      <c r="B30" s="140"/>
      <c r="D30" s="237"/>
      <c r="E30" s="237"/>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7</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3</v>
      </c>
      <c r="V30" s="27">
        <f t="shared" si="0"/>
        <v>-4</v>
      </c>
      <c r="X30" s="250"/>
      <c r="Y30" s="251"/>
      <c r="Z30" s="251"/>
      <c r="AA30" s="251"/>
      <c r="AB30" s="251"/>
      <c r="AC30" s="251"/>
      <c r="AD30" s="251"/>
      <c r="AE30" s="251"/>
      <c r="AF30" s="252"/>
      <c r="AG30" s="190"/>
      <c r="AH30" s="135"/>
    </row>
    <row r="31" spans="1:34" x14ac:dyDescent="0.45">
      <c r="A31" s="135"/>
      <c r="B31" s="140"/>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0</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0</v>
      </c>
      <c r="X31" s="250"/>
      <c r="Y31" s="251"/>
      <c r="Z31" s="251"/>
      <c r="AA31" s="251"/>
      <c r="AB31" s="251"/>
      <c r="AC31" s="251"/>
      <c r="AD31" s="251"/>
      <c r="AE31" s="251"/>
      <c r="AF31" s="252"/>
      <c r="AG31" s="190"/>
      <c r="AH31" s="135"/>
    </row>
    <row r="32" spans="1:34" x14ac:dyDescent="0.45">
      <c r="A32" s="135"/>
      <c r="B32" s="140"/>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12</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24</v>
      </c>
      <c r="V32" s="27">
        <f t="shared" si="0"/>
        <v>12</v>
      </c>
      <c r="X32" s="250"/>
      <c r="Y32" s="251"/>
      <c r="Z32" s="251"/>
      <c r="AA32" s="251"/>
      <c r="AB32" s="251"/>
      <c r="AC32" s="251"/>
      <c r="AD32" s="251"/>
      <c r="AE32" s="251"/>
      <c r="AF32" s="252"/>
      <c r="AG32" s="190"/>
      <c r="AH32" s="135"/>
    </row>
    <row r="33" spans="1:34" x14ac:dyDescent="0.45">
      <c r="A33" s="135"/>
      <c r="B33" s="140"/>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0"/>
      <c r="Y33" s="251"/>
      <c r="Z33" s="251"/>
      <c r="AA33" s="251"/>
      <c r="AB33" s="251"/>
      <c r="AC33" s="251"/>
      <c r="AD33" s="251"/>
      <c r="AE33" s="251"/>
      <c r="AF33" s="252"/>
      <c r="AG33" s="190"/>
      <c r="AH33" s="135"/>
    </row>
    <row r="34" spans="1:34" x14ac:dyDescent="0.45">
      <c r="A34" s="135"/>
      <c r="B34" s="140"/>
      <c r="T34" s="146">
        <f>SUM(T26:T33)</f>
        <v>161</v>
      </c>
      <c r="U34" s="146">
        <f>SUM(U26:U33)</f>
        <v>161</v>
      </c>
      <c r="X34" s="250"/>
      <c r="Y34" s="251"/>
      <c r="Z34" s="251"/>
      <c r="AA34" s="251"/>
      <c r="AB34" s="251"/>
      <c r="AC34" s="251"/>
      <c r="AD34" s="251"/>
      <c r="AE34" s="251"/>
      <c r="AF34" s="252"/>
      <c r="AG34" s="190"/>
      <c r="AH34" s="135"/>
    </row>
    <row r="35" spans="1:34" x14ac:dyDescent="0.45">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x14ac:dyDescent="0.45">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x14ac:dyDescent="0.45">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x14ac:dyDescent="0.45">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x14ac:dyDescent="0.45">
      <c r="A39" s="135"/>
      <c r="B39" s="140"/>
      <c r="F39" s="185" t="s">
        <v>483</v>
      </c>
      <c r="G39" s="27" t="s">
        <v>1836</v>
      </c>
      <c r="L39" s="187" t="s">
        <v>485</v>
      </c>
      <c r="O39" s="185"/>
      <c r="T39" s="191"/>
      <c r="X39" s="250"/>
      <c r="Y39" s="251"/>
      <c r="Z39" s="251"/>
      <c r="AA39" s="251"/>
      <c r="AB39" s="251"/>
      <c r="AC39" s="251"/>
      <c r="AD39" s="251"/>
      <c r="AE39" s="251"/>
      <c r="AF39" s="252"/>
      <c r="AG39" s="190"/>
      <c r="AH39" s="135"/>
    </row>
    <row r="40" spans="1:34" x14ac:dyDescent="0.45">
      <c r="A40" s="135"/>
      <c r="B40" s="140"/>
      <c r="F40" s="185" t="s">
        <v>483</v>
      </c>
      <c r="G40" s="27" t="s">
        <v>1837</v>
      </c>
      <c r="L40" s="192" t="s">
        <v>1868</v>
      </c>
      <c r="O40" s="185"/>
      <c r="T40" s="191"/>
      <c r="X40" s="250"/>
      <c r="Y40" s="251"/>
      <c r="Z40" s="251"/>
      <c r="AA40" s="251"/>
      <c r="AB40" s="251"/>
      <c r="AC40" s="251"/>
      <c r="AD40" s="251"/>
      <c r="AE40" s="251"/>
      <c r="AF40" s="252"/>
      <c r="AG40" s="190"/>
      <c r="AH40" s="135"/>
    </row>
    <row r="41" spans="1:34" x14ac:dyDescent="0.45">
      <c r="A41" s="135"/>
      <c r="B41" s="140"/>
      <c r="F41" s="185" t="s">
        <v>483</v>
      </c>
      <c r="G41" s="27" t="s">
        <v>1838</v>
      </c>
      <c r="L41" s="194" t="s">
        <v>1839</v>
      </c>
      <c r="O41" s="185"/>
      <c r="T41" s="187"/>
      <c r="X41" s="250"/>
      <c r="Y41" s="251"/>
      <c r="Z41" s="251"/>
      <c r="AA41" s="251"/>
      <c r="AB41" s="251"/>
      <c r="AC41" s="251"/>
      <c r="AD41" s="251"/>
      <c r="AE41" s="251"/>
      <c r="AF41" s="252"/>
      <c r="AG41" s="190"/>
      <c r="AH41" s="135"/>
    </row>
    <row r="42" spans="1:34" x14ac:dyDescent="0.45">
      <c r="A42" s="135"/>
      <c r="B42" s="140"/>
      <c r="O42" s="185"/>
      <c r="X42" s="250"/>
      <c r="Y42" s="251"/>
      <c r="Z42" s="251"/>
      <c r="AA42" s="251"/>
      <c r="AB42" s="251"/>
      <c r="AC42" s="251"/>
      <c r="AD42" s="251"/>
      <c r="AE42" s="251"/>
      <c r="AF42" s="252"/>
      <c r="AG42" s="190"/>
      <c r="AH42" s="135"/>
    </row>
    <row r="43" spans="1:34" x14ac:dyDescent="0.45">
      <c r="A43" s="135"/>
      <c r="B43" s="140"/>
      <c r="O43" s="185"/>
      <c r="X43" s="253"/>
      <c r="Y43" s="254"/>
      <c r="Z43" s="254"/>
      <c r="AA43" s="254"/>
      <c r="AB43" s="254"/>
      <c r="AC43" s="254"/>
      <c r="AD43" s="254"/>
      <c r="AE43" s="254"/>
      <c r="AF43" s="255"/>
      <c r="AG43" s="190"/>
      <c r="AH43" s="135"/>
    </row>
    <row r="44" spans="1:34" x14ac:dyDescent="0.45">
      <c r="A44" s="135"/>
      <c r="B44" s="140"/>
      <c r="O44" s="185"/>
      <c r="AG44" s="193"/>
      <c r="AH44" s="135"/>
    </row>
    <row r="45" spans="1:34" x14ac:dyDescent="0.45">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x14ac:dyDescent="0.45">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x14ac:dyDescent="0.45">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x14ac:dyDescent="0.55000000000000004">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x14ac:dyDescent="0.45">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x14ac:dyDescent="0.45">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x14ac:dyDescent="0.45">
      <c r="A51" s="135"/>
      <c r="B51" s="140"/>
      <c r="C51" s="180" t="s">
        <v>472</v>
      </c>
      <c r="G51" s="180" t="s">
        <v>473</v>
      </c>
      <c r="P51" s="148" t="s">
        <v>1812</v>
      </c>
      <c r="Q51" s="149"/>
      <c r="R51" s="148"/>
      <c r="S51" s="149"/>
      <c r="T51" s="150">
        <f>T25</f>
        <v>45551</v>
      </c>
      <c r="U51" s="150">
        <f>$U$25</f>
        <v>45562</v>
      </c>
      <c r="V51" s="151" t="s">
        <v>474</v>
      </c>
      <c r="X51" s="181" t="s">
        <v>475</v>
      </c>
      <c r="AG51" s="141"/>
      <c r="AH51" s="135"/>
    </row>
    <row r="52" spans="1:34" ht="17.399999999999999" customHeight="1" x14ac:dyDescent="0.45">
      <c r="A52" s="135"/>
      <c r="B52" s="140"/>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13</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14</v>
      </c>
      <c r="V52" s="27">
        <f>U52-T52</f>
        <v>1</v>
      </c>
      <c r="W52" s="182"/>
      <c r="X52" s="238" t="s">
        <v>1890</v>
      </c>
      <c r="Y52" s="239"/>
      <c r="Z52" s="239"/>
      <c r="AA52" s="239"/>
      <c r="AB52" s="239"/>
      <c r="AC52" s="239"/>
      <c r="AD52" s="239"/>
      <c r="AE52" s="239"/>
      <c r="AF52" s="240"/>
      <c r="AG52" s="183" t="s">
        <v>1818</v>
      </c>
      <c r="AH52" s="135"/>
    </row>
    <row r="53" spans="1:34" x14ac:dyDescent="0.45">
      <c r="A53" s="135"/>
      <c r="B53" s="140"/>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148</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150</v>
      </c>
      <c r="V53" s="27">
        <f t="shared" ref="V53:V59" si="1">U53-T53</f>
        <v>2</v>
      </c>
      <c r="W53" s="182"/>
      <c r="X53" s="241"/>
      <c r="Y53" s="242"/>
      <c r="Z53" s="242"/>
      <c r="AA53" s="242"/>
      <c r="AB53" s="242"/>
      <c r="AC53" s="242"/>
      <c r="AD53" s="242"/>
      <c r="AE53" s="242"/>
      <c r="AF53" s="243"/>
      <c r="AG53" s="183"/>
      <c r="AH53" s="135"/>
    </row>
    <row r="54" spans="1:34" x14ac:dyDescent="0.45">
      <c r="A54" s="135"/>
      <c r="B54" s="140"/>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11</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15</v>
      </c>
      <c r="V54" s="27">
        <f t="shared" si="1"/>
        <v>4</v>
      </c>
      <c r="W54" s="182"/>
      <c r="X54" s="241"/>
      <c r="Y54" s="242"/>
      <c r="Z54" s="242"/>
      <c r="AA54" s="242"/>
      <c r="AB54" s="242"/>
      <c r="AC54" s="242"/>
      <c r="AD54" s="242"/>
      <c r="AE54" s="242"/>
      <c r="AF54" s="243"/>
      <c r="AG54" s="183"/>
      <c r="AH54" s="135"/>
    </row>
    <row r="55" spans="1:34" x14ac:dyDescent="0.45">
      <c r="A55" s="135"/>
      <c r="B55" s="140"/>
      <c r="D55" s="237" t="str">
        <f>"# "&amp;U60</f>
        <v># 245</v>
      </c>
      <c r="E55" s="237"/>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0</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0</v>
      </c>
      <c r="W55" s="182"/>
      <c r="X55" s="241"/>
      <c r="Y55" s="242"/>
      <c r="Z55" s="242"/>
      <c r="AA55" s="242"/>
      <c r="AB55" s="242"/>
      <c r="AC55" s="242"/>
      <c r="AD55" s="242"/>
      <c r="AE55" s="242"/>
      <c r="AF55" s="243"/>
      <c r="AG55" s="183"/>
      <c r="AH55" s="135"/>
    </row>
    <row r="56" spans="1:34" ht="17.55" customHeight="1" x14ac:dyDescent="0.45">
      <c r="A56" s="135"/>
      <c r="B56" s="140"/>
      <c r="D56" s="237"/>
      <c r="E56" s="237"/>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43</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36</v>
      </c>
      <c r="V56" s="27">
        <f t="shared" si="1"/>
        <v>-7</v>
      </c>
      <c r="W56" s="182"/>
      <c r="X56" s="241"/>
      <c r="Y56" s="242"/>
      <c r="Z56" s="242"/>
      <c r="AA56" s="242"/>
      <c r="AB56" s="242"/>
      <c r="AC56" s="242"/>
      <c r="AD56" s="242"/>
      <c r="AE56" s="242"/>
      <c r="AF56" s="243"/>
      <c r="AG56" s="183"/>
      <c r="AH56" s="135"/>
    </row>
    <row r="57" spans="1:34" ht="17.55" customHeight="1" x14ac:dyDescent="0.45">
      <c r="A57" s="135"/>
      <c r="B57" s="140"/>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2"/>
      <c r="X57" s="241"/>
      <c r="Y57" s="242"/>
      <c r="Z57" s="242"/>
      <c r="AA57" s="242"/>
      <c r="AB57" s="242"/>
      <c r="AC57" s="242"/>
      <c r="AD57" s="242"/>
      <c r="AE57" s="242"/>
      <c r="AF57" s="243"/>
      <c r="AG57" s="183"/>
      <c r="AH57" s="135"/>
    </row>
    <row r="58" spans="1:34" x14ac:dyDescent="0.45">
      <c r="A58" s="135"/>
      <c r="B58" s="140"/>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30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30</v>
      </c>
      <c r="V58" s="27">
        <f t="shared" si="1"/>
        <v>0</v>
      </c>
      <c r="X58" s="241"/>
      <c r="Y58" s="242"/>
      <c r="Z58" s="242"/>
      <c r="AA58" s="242"/>
      <c r="AB58" s="242"/>
      <c r="AC58" s="242"/>
      <c r="AD58" s="242"/>
      <c r="AE58" s="242"/>
      <c r="AF58" s="243"/>
      <c r="AG58" s="183"/>
      <c r="AH58" s="135"/>
    </row>
    <row r="59" spans="1:34" x14ac:dyDescent="0.45">
      <c r="A59" s="135"/>
      <c r="B59" s="140"/>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1"/>
      <c r="Y59" s="242"/>
      <c r="Z59" s="242"/>
      <c r="AA59" s="242"/>
      <c r="AB59" s="242"/>
      <c r="AC59" s="242"/>
      <c r="AD59" s="242"/>
      <c r="AE59" s="242"/>
      <c r="AF59" s="243"/>
      <c r="AG59" s="183"/>
      <c r="AH59" s="135"/>
    </row>
    <row r="60" spans="1:34" x14ac:dyDescent="0.45">
      <c r="A60" s="135"/>
      <c r="B60" s="140"/>
      <c r="T60" s="146">
        <f>SUM(T52:T59)</f>
        <v>245</v>
      </c>
      <c r="U60" s="146">
        <f>SUM(U52:U59)</f>
        <v>245</v>
      </c>
      <c r="X60" s="241"/>
      <c r="Y60" s="242"/>
      <c r="Z60" s="242"/>
      <c r="AA60" s="242"/>
      <c r="AB60" s="242"/>
      <c r="AC60" s="242"/>
      <c r="AD60" s="242"/>
      <c r="AE60" s="242"/>
      <c r="AF60" s="243"/>
      <c r="AG60" s="183"/>
      <c r="AH60" s="135"/>
    </row>
    <row r="61" spans="1:34" x14ac:dyDescent="0.45">
      <c r="A61" s="135"/>
      <c r="B61" s="140"/>
      <c r="X61" s="241"/>
      <c r="Y61" s="242"/>
      <c r="Z61" s="242"/>
      <c r="AA61" s="242"/>
      <c r="AB61" s="242"/>
      <c r="AC61" s="242"/>
      <c r="AD61" s="242"/>
      <c r="AE61" s="242"/>
      <c r="AF61" s="243"/>
      <c r="AG61" s="183"/>
      <c r="AH61" s="135"/>
    </row>
    <row r="62" spans="1:34" x14ac:dyDescent="0.45">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x14ac:dyDescent="0.45">
      <c r="A63" s="135"/>
      <c r="B63" s="140"/>
      <c r="O63" s="185" t="s">
        <v>483</v>
      </c>
      <c r="P63" s="27" t="s">
        <v>209</v>
      </c>
      <c r="T63" s="187" t="s">
        <v>485</v>
      </c>
      <c r="X63" s="241"/>
      <c r="Y63" s="242"/>
      <c r="Z63" s="242"/>
      <c r="AA63" s="242"/>
      <c r="AB63" s="242"/>
      <c r="AC63" s="242"/>
      <c r="AD63" s="242"/>
      <c r="AE63" s="242"/>
      <c r="AF63" s="243"/>
      <c r="AG63" s="183"/>
      <c r="AH63" s="135"/>
    </row>
    <row r="64" spans="1:34" x14ac:dyDescent="0.45">
      <c r="A64" s="135"/>
      <c r="B64" s="140"/>
      <c r="O64" s="185" t="s">
        <v>483</v>
      </c>
      <c r="P64" s="27" t="s">
        <v>208</v>
      </c>
      <c r="T64" s="187" t="s">
        <v>485</v>
      </c>
      <c r="X64" s="241"/>
      <c r="Y64" s="242"/>
      <c r="Z64" s="242"/>
      <c r="AA64" s="242"/>
      <c r="AB64" s="242"/>
      <c r="AC64" s="242"/>
      <c r="AD64" s="242"/>
      <c r="AE64" s="242"/>
      <c r="AF64" s="243"/>
      <c r="AG64" s="183"/>
      <c r="AH64" s="135"/>
    </row>
    <row r="65" spans="1:34" x14ac:dyDescent="0.45">
      <c r="A65" s="135"/>
      <c r="B65" s="140"/>
      <c r="O65" s="185" t="s">
        <v>483</v>
      </c>
      <c r="P65" s="27" t="s">
        <v>206</v>
      </c>
      <c r="T65" s="187" t="s">
        <v>485</v>
      </c>
      <c r="X65" s="241"/>
      <c r="Y65" s="242"/>
      <c r="Z65" s="242"/>
      <c r="AA65" s="242"/>
      <c r="AB65" s="242"/>
      <c r="AC65" s="242"/>
      <c r="AD65" s="242"/>
      <c r="AE65" s="242"/>
      <c r="AF65" s="243"/>
      <c r="AG65" s="183"/>
      <c r="AH65" s="135"/>
    </row>
    <row r="66" spans="1:34" x14ac:dyDescent="0.45">
      <c r="A66" s="135"/>
      <c r="B66" s="140"/>
      <c r="O66" s="185" t="s">
        <v>483</v>
      </c>
      <c r="P66" s="27" t="s">
        <v>205</v>
      </c>
      <c r="T66" s="187" t="s">
        <v>485</v>
      </c>
      <c r="X66" s="241"/>
      <c r="Y66" s="242"/>
      <c r="Z66" s="242"/>
      <c r="AA66" s="242"/>
      <c r="AB66" s="242"/>
      <c r="AC66" s="242"/>
      <c r="AD66" s="242"/>
      <c r="AE66" s="242"/>
      <c r="AF66" s="243"/>
      <c r="AG66" s="183"/>
      <c r="AH66" s="135"/>
    </row>
    <row r="67" spans="1:34" x14ac:dyDescent="0.45">
      <c r="A67" s="135"/>
      <c r="B67" s="140"/>
      <c r="O67" s="185" t="s">
        <v>483</v>
      </c>
      <c r="P67" s="27" t="s">
        <v>210</v>
      </c>
      <c r="T67" s="187" t="s">
        <v>485</v>
      </c>
      <c r="X67" s="241"/>
      <c r="Y67" s="242"/>
      <c r="Z67" s="242"/>
      <c r="AA67" s="242"/>
      <c r="AB67" s="242"/>
      <c r="AC67" s="242"/>
      <c r="AD67" s="242"/>
      <c r="AE67" s="242"/>
      <c r="AF67" s="243"/>
      <c r="AG67" s="183"/>
      <c r="AH67" s="135"/>
    </row>
    <row r="68" spans="1:34" x14ac:dyDescent="0.45">
      <c r="A68" s="135"/>
      <c r="B68" s="140"/>
      <c r="O68" s="185" t="s">
        <v>483</v>
      </c>
      <c r="P68" s="27" t="s">
        <v>211</v>
      </c>
      <c r="T68" s="187" t="s">
        <v>485</v>
      </c>
      <c r="X68" s="241"/>
      <c r="Y68" s="242"/>
      <c r="Z68" s="242"/>
      <c r="AA68" s="242"/>
      <c r="AB68" s="242"/>
      <c r="AC68" s="242"/>
      <c r="AD68" s="242"/>
      <c r="AE68" s="242"/>
      <c r="AF68" s="243"/>
      <c r="AG68" s="183"/>
      <c r="AH68" s="135"/>
    </row>
    <row r="69" spans="1:34" x14ac:dyDescent="0.45">
      <c r="A69" s="135"/>
      <c r="B69" s="140"/>
      <c r="O69" s="185" t="s">
        <v>483</v>
      </c>
      <c r="P69" s="27" t="s">
        <v>212</v>
      </c>
      <c r="T69" s="187" t="s">
        <v>485</v>
      </c>
      <c r="X69" s="241"/>
      <c r="Y69" s="242"/>
      <c r="Z69" s="242"/>
      <c r="AA69" s="242"/>
      <c r="AB69" s="242"/>
      <c r="AC69" s="242"/>
      <c r="AD69" s="242"/>
      <c r="AE69" s="242"/>
      <c r="AF69" s="243"/>
      <c r="AG69" s="183"/>
      <c r="AH69" s="135"/>
    </row>
    <row r="70" spans="1:34" x14ac:dyDescent="0.45">
      <c r="A70" s="135"/>
      <c r="B70" s="140"/>
      <c r="O70" s="185" t="s">
        <v>483</v>
      </c>
      <c r="P70" s="27" t="s">
        <v>207</v>
      </c>
      <c r="T70" s="187" t="s">
        <v>485</v>
      </c>
      <c r="X70" s="241"/>
      <c r="Y70" s="242"/>
      <c r="Z70" s="242"/>
      <c r="AA70" s="242"/>
      <c r="AB70" s="242"/>
      <c r="AC70" s="242"/>
      <c r="AD70" s="242"/>
      <c r="AE70" s="242"/>
      <c r="AF70" s="243"/>
      <c r="AG70" s="183"/>
      <c r="AH70" s="135"/>
    </row>
    <row r="71" spans="1:34" x14ac:dyDescent="0.45">
      <c r="A71" s="135"/>
      <c r="B71" s="140"/>
      <c r="O71" s="185" t="s">
        <v>483</v>
      </c>
      <c r="P71" s="27" t="s">
        <v>179</v>
      </c>
      <c r="T71" s="192" t="s">
        <v>1823</v>
      </c>
      <c r="X71" s="241"/>
      <c r="Y71" s="242"/>
      <c r="Z71" s="242"/>
      <c r="AA71" s="242"/>
      <c r="AB71" s="242"/>
      <c r="AC71" s="242"/>
      <c r="AD71" s="242"/>
      <c r="AE71" s="242"/>
      <c r="AF71" s="243"/>
      <c r="AG71" s="183"/>
      <c r="AH71" s="135"/>
    </row>
    <row r="72" spans="1:34" x14ac:dyDescent="0.45">
      <c r="A72" s="135"/>
      <c r="B72" s="140"/>
      <c r="P72" s="184"/>
      <c r="X72" s="241"/>
      <c r="Y72" s="242"/>
      <c r="Z72" s="242"/>
      <c r="AA72" s="242"/>
      <c r="AB72" s="242"/>
      <c r="AC72" s="242"/>
      <c r="AD72" s="242"/>
      <c r="AE72" s="242"/>
      <c r="AF72" s="243"/>
      <c r="AG72" s="183"/>
      <c r="AH72" s="135"/>
    </row>
    <row r="73" spans="1:34" x14ac:dyDescent="0.45">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x14ac:dyDescent="0.45">
      <c r="A74" s="135"/>
      <c r="B74" s="140"/>
      <c r="O74" s="185" t="s">
        <v>483</v>
      </c>
      <c r="P74" s="27" t="s">
        <v>1817</v>
      </c>
      <c r="T74" s="192" t="s">
        <v>1823</v>
      </c>
      <c r="X74" s="241"/>
      <c r="Y74" s="242"/>
      <c r="Z74" s="242"/>
      <c r="AA74" s="242"/>
      <c r="AB74" s="242"/>
      <c r="AC74" s="242"/>
      <c r="AD74" s="242"/>
      <c r="AE74" s="242"/>
      <c r="AF74" s="243"/>
      <c r="AG74" s="183"/>
      <c r="AH74" s="135"/>
    </row>
    <row r="75" spans="1:34" x14ac:dyDescent="0.45">
      <c r="A75" s="135"/>
      <c r="B75" s="140"/>
      <c r="O75" s="185" t="s">
        <v>483</v>
      </c>
      <c r="P75" s="27" t="s">
        <v>302</v>
      </c>
      <c r="T75" s="187" t="s">
        <v>1815</v>
      </c>
      <c r="X75" s="241"/>
      <c r="Y75" s="242"/>
      <c r="Z75" s="242"/>
      <c r="AA75" s="242"/>
      <c r="AB75" s="242"/>
      <c r="AC75" s="242"/>
      <c r="AD75" s="242"/>
      <c r="AE75" s="242"/>
      <c r="AF75" s="243"/>
      <c r="AG75" s="183"/>
      <c r="AH75" s="135"/>
    </row>
    <row r="76" spans="1:34" x14ac:dyDescent="0.45">
      <c r="A76" s="135"/>
      <c r="B76" s="140"/>
      <c r="O76" s="185" t="s">
        <v>483</v>
      </c>
      <c r="P76" s="27" t="s">
        <v>312</v>
      </c>
      <c r="T76" s="187" t="s">
        <v>485</v>
      </c>
      <c r="X76" s="241"/>
      <c r="Y76" s="242"/>
      <c r="Z76" s="242"/>
      <c r="AA76" s="242"/>
      <c r="AB76" s="242"/>
      <c r="AC76" s="242"/>
      <c r="AD76" s="242"/>
      <c r="AE76" s="242"/>
      <c r="AF76" s="243"/>
      <c r="AG76" s="183"/>
      <c r="AH76" s="135"/>
    </row>
    <row r="77" spans="1:34" x14ac:dyDescent="0.45">
      <c r="A77" s="135"/>
      <c r="B77" s="140"/>
      <c r="O77" s="185" t="s">
        <v>483</v>
      </c>
      <c r="P77" s="27" t="s">
        <v>320</v>
      </c>
      <c r="T77" s="192" t="s">
        <v>1823</v>
      </c>
      <c r="X77" s="241"/>
      <c r="Y77" s="242"/>
      <c r="Z77" s="242"/>
      <c r="AA77" s="242"/>
      <c r="AB77" s="242"/>
      <c r="AC77" s="242"/>
      <c r="AD77" s="242"/>
      <c r="AE77" s="242"/>
      <c r="AF77" s="243"/>
      <c r="AG77" s="183"/>
      <c r="AH77" s="135"/>
    </row>
    <row r="78" spans="1:34" x14ac:dyDescent="0.45">
      <c r="A78" s="135"/>
      <c r="B78" s="140"/>
      <c r="O78" s="185"/>
      <c r="T78" s="186"/>
      <c r="X78" s="241"/>
      <c r="Y78" s="242"/>
      <c r="Z78" s="242"/>
      <c r="AA78" s="242"/>
      <c r="AB78" s="242"/>
      <c r="AC78" s="242"/>
      <c r="AD78" s="242"/>
      <c r="AE78" s="242"/>
      <c r="AF78" s="243"/>
      <c r="AG78" s="183"/>
      <c r="AH78" s="135"/>
    </row>
    <row r="79" spans="1:34" x14ac:dyDescent="0.45">
      <c r="A79" s="135"/>
      <c r="B79" s="140"/>
      <c r="O79" s="185"/>
      <c r="T79" s="186"/>
      <c r="X79" s="241"/>
      <c r="Y79" s="242"/>
      <c r="Z79" s="242"/>
      <c r="AA79" s="242"/>
      <c r="AB79" s="242"/>
      <c r="AC79" s="242"/>
      <c r="AD79" s="242"/>
      <c r="AE79" s="242"/>
      <c r="AF79" s="243"/>
      <c r="AG79" s="183"/>
      <c r="AH79" s="135"/>
    </row>
    <row r="80" spans="1:34" x14ac:dyDescent="0.45">
      <c r="A80" s="135"/>
      <c r="B80" s="140"/>
      <c r="P80" s="146"/>
      <c r="X80" s="241"/>
      <c r="Y80" s="242"/>
      <c r="Z80" s="242"/>
      <c r="AA80" s="242"/>
      <c r="AB80" s="242"/>
      <c r="AC80" s="242"/>
      <c r="AD80" s="242"/>
      <c r="AE80" s="242"/>
      <c r="AF80" s="243"/>
      <c r="AG80" s="183"/>
      <c r="AH80" s="135"/>
    </row>
    <row r="81" spans="1:34" x14ac:dyDescent="0.45">
      <c r="A81" s="135"/>
      <c r="B81" s="140"/>
      <c r="O81" s="185"/>
      <c r="T81" s="186"/>
      <c r="X81" s="241"/>
      <c r="Y81" s="242"/>
      <c r="Z81" s="242"/>
      <c r="AA81" s="242"/>
      <c r="AB81" s="242"/>
      <c r="AC81" s="242"/>
      <c r="AD81" s="242"/>
      <c r="AE81" s="242"/>
      <c r="AF81" s="243"/>
      <c r="AG81" s="183"/>
      <c r="AH81" s="135"/>
    </row>
    <row r="82" spans="1:34" x14ac:dyDescent="0.45">
      <c r="A82" s="135"/>
      <c r="B82" s="140"/>
      <c r="O82" s="185"/>
      <c r="T82" s="186"/>
      <c r="X82" s="241"/>
      <c r="Y82" s="242"/>
      <c r="Z82" s="242"/>
      <c r="AA82" s="242"/>
      <c r="AB82" s="242"/>
      <c r="AC82" s="242"/>
      <c r="AD82" s="242"/>
      <c r="AE82" s="242"/>
      <c r="AF82" s="243"/>
      <c r="AG82" s="183"/>
      <c r="AH82" s="135"/>
    </row>
    <row r="83" spans="1:34" x14ac:dyDescent="0.45">
      <c r="A83" s="135"/>
      <c r="B83" s="140"/>
      <c r="O83" s="185"/>
      <c r="T83" s="186"/>
      <c r="X83" s="241"/>
      <c r="Y83" s="242"/>
      <c r="Z83" s="242"/>
      <c r="AA83" s="242"/>
      <c r="AB83" s="242"/>
      <c r="AC83" s="242"/>
      <c r="AD83" s="242"/>
      <c r="AE83" s="242"/>
      <c r="AF83" s="243"/>
      <c r="AG83" s="183"/>
      <c r="AH83" s="135"/>
    </row>
    <row r="84" spans="1:34" x14ac:dyDescent="0.45">
      <c r="A84" s="135"/>
      <c r="B84" s="140"/>
      <c r="O84" s="185"/>
      <c r="T84" s="186"/>
      <c r="X84" s="241"/>
      <c r="Y84" s="242"/>
      <c r="Z84" s="242"/>
      <c r="AA84" s="242"/>
      <c r="AB84" s="242"/>
      <c r="AC84" s="242"/>
      <c r="AD84" s="242"/>
      <c r="AE84" s="242"/>
      <c r="AF84" s="243"/>
      <c r="AG84" s="183"/>
      <c r="AH84" s="135"/>
    </row>
    <row r="85" spans="1:34" x14ac:dyDescent="0.45">
      <c r="A85" s="135"/>
      <c r="B85" s="140"/>
      <c r="O85" s="185"/>
      <c r="T85" s="186"/>
      <c r="X85" s="241"/>
      <c r="Y85" s="242"/>
      <c r="Z85" s="242"/>
      <c r="AA85" s="242"/>
      <c r="AB85" s="242"/>
      <c r="AC85" s="242"/>
      <c r="AD85" s="242"/>
      <c r="AE85" s="242"/>
      <c r="AF85" s="243"/>
      <c r="AG85" s="183"/>
      <c r="AH85" s="135"/>
    </row>
    <row r="86" spans="1:34" x14ac:dyDescent="0.45">
      <c r="A86" s="135"/>
      <c r="B86" s="140"/>
      <c r="O86" s="185"/>
      <c r="T86" s="186"/>
      <c r="X86" s="244"/>
      <c r="Y86" s="245"/>
      <c r="Z86" s="245"/>
      <c r="AA86" s="245"/>
      <c r="AB86" s="245"/>
      <c r="AC86" s="245"/>
      <c r="AD86" s="245"/>
      <c r="AE86" s="245"/>
      <c r="AF86" s="246"/>
      <c r="AG86" s="183"/>
      <c r="AH86" s="135"/>
    </row>
    <row r="87" spans="1:34" x14ac:dyDescent="0.45">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x14ac:dyDescent="0.45">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x14ac:dyDescent="0.55000000000000004">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x14ac:dyDescent="0.45">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x14ac:dyDescent="0.45">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x14ac:dyDescent="0.45">
      <c r="A92" s="135"/>
      <c r="B92" s="140"/>
      <c r="C92" s="180" t="s">
        <v>472</v>
      </c>
      <c r="G92" s="180" t="s">
        <v>473</v>
      </c>
      <c r="P92" s="148" t="s">
        <v>1812</v>
      </c>
      <c r="Q92" s="149"/>
      <c r="R92" s="148"/>
      <c r="S92" s="149"/>
      <c r="T92" s="150">
        <f>T25</f>
        <v>45551</v>
      </c>
      <c r="U92" s="150">
        <f>$U$25</f>
        <v>45562</v>
      </c>
      <c r="V92" s="151" t="s">
        <v>474</v>
      </c>
      <c r="X92" s="181" t="s">
        <v>475</v>
      </c>
      <c r="AG92" s="141"/>
      <c r="AH92" s="135"/>
    </row>
    <row r="93" spans="1:34" x14ac:dyDescent="0.45">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1869</v>
      </c>
      <c r="Y93" s="220"/>
      <c r="Z93" s="220"/>
      <c r="AA93" s="220"/>
      <c r="AB93" s="220"/>
      <c r="AC93" s="220"/>
      <c r="AD93" s="220"/>
      <c r="AE93" s="220"/>
      <c r="AF93" s="221"/>
      <c r="AG93" s="188"/>
      <c r="AH93" s="135"/>
    </row>
    <row r="94" spans="1:34" x14ac:dyDescent="0.45">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x14ac:dyDescent="0.45">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x14ac:dyDescent="0.45">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x14ac:dyDescent="0.45">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x14ac:dyDescent="0.45">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x14ac:dyDescent="0.45">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x14ac:dyDescent="0.45">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x14ac:dyDescent="0.45">
      <c r="A101" s="135"/>
      <c r="B101" s="140"/>
      <c r="T101" s="146">
        <f>SUM(T93:T100)</f>
        <v>126</v>
      </c>
      <c r="U101" s="146">
        <f>SUM(U93:U100)</f>
        <v>126</v>
      </c>
      <c r="X101" s="222"/>
      <c r="Y101" s="223"/>
      <c r="Z101" s="223"/>
      <c r="AA101" s="223"/>
      <c r="AB101" s="223"/>
      <c r="AC101" s="223"/>
      <c r="AD101" s="223"/>
      <c r="AE101" s="223"/>
      <c r="AF101" s="224"/>
      <c r="AG101" s="188"/>
      <c r="AH101" s="135"/>
    </row>
    <row r="102" spans="1:34" x14ac:dyDescent="0.45">
      <c r="A102" s="135"/>
      <c r="B102" s="140"/>
      <c r="X102" s="222"/>
      <c r="Y102" s="223"/>
      <c r="Z102" s="223"/>
      <c r="AA102" s="223"/>
      <c r="AB102" s="223"/>
      <c r="AC102" s="223"/>
      <c r="AD102" s="223"/>
      <c r="AE102" s="223"/>
      <c r="AF102" s="224"/>
      <c r="AG102" s="188"/>
      <c r="AH102" s="135"/>
    </row>
    <row r="103" spans="1:34" x14ac:dyDescent="0.45">
      <c r="A103" s="135"/>
      <c r="B103" s="140"/>
      <c r="X103" s="225"/>
      <c r="Y103" s="226"/>
      <c r="Z103" s="226"/>
      <c r="AA103" s="226"/>
      <c r="AB103" s="226"/>
      <c r="AC103" s="226"/>
      <c r="AD103" s="226"/>
      <c r="AE103" s="226"/>
      <c r="AF103" s="227"/>
      <c r="AG103" s="188"/>
      <c r="AH103" s="135"/>
    </row>
    <row r="104" spans="1:34" x14ac:dyDescent="0.45">
      <c r="A104" s="135"/>
      <c r="B104" s="140"/>
      <c r="AG104" s="141"/>
      <c r="AH104" s="135"/>
    </row>
    <row r="105" spans="1:34" x14ac:dyDescent="0.45">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x14ac:dyDescent="0.45">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x14ac:dyDescent="0.55000000000000004">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x14ac:dyDescent="0.45">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x14ac:dyDescent="0.45">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x14ac:dyDescent="0.45">
      <c r="A110" s="135"/>
      <c r="B110" s="140"/>
      <c r="C110" s="180" t="s">
        <v>472</v>
      </c>
      <c r="G110" s="180" t="s">
        <v>473</v>
      </c>
      <c r="P110" s="148" t="s">
        <v>1812</v>
      </c>
      <c r="Q110" s="149"/>
      <c r="R110" s="148"/>
      <c r="S110" s="149"/>
      <c r="T110" s="150">
        <f>T51</f>
        <v>45551</v>
      </c>
      <c r="U110" s="150">
        <f>$U$25</f>
        <v>45562</v>
      </c>
      <c r="V110" s="151" t="s">
        <v>474</v>
      </c>
      <c r="X110" s="181" t="s">
        <v>475</v>
      </c>
      <c r="AG110" s="141"/>
      <c r="AH110" s="135"/>
    </row>
    <row r="111" spans="1:34" ht="17.399999999999999" hidden="1" customHeight="1" x14ac:dyDescent="0.45">
      <c r="A111" s="135"/>
      <c r="B111" s="140"/>
      <c r="P111" s="27" t="s">
        <v>476</v>
      </c>
      <c r="T111" s="27">
        <f>COUNTIFS('2. Status Detalhe Campos'!$H$7:$H$598,'1. Status Resumo'!$P111,'2. Status Detalhe Campos'!$C$7:$C$598,'1. Status Resumo'!$G$107,'2. Status Detalhe Campos'!$D$7:$D$598,"2. Campo")</f>
        <v>0</v>
      </c>
      <c r="U111" s="27">
        <f>COUNTIFS('2. Status Detalhe Campos'!$G$7:$G$598,'1. Status Resumo'!$P111,'2. Status Detalhe Campos'!$C$7:$C$598,'1. Status Resumo'!$G$107,'2. Status Detalhe Campos'!$D$7:$D$598,"2. Campo")</f>
        <v>0</v>
      </c>
      <c r="V111" s="27">
        <f>U111-T111</f>
        <v>0</v>
      </c>
      <c r="X111" s="228" t="s">
        <v>1811</v>
      </c>
      <c r="Y111" s="229"/>
      <c r="Z111" s="229"/>
      <c r="AA111" s="229"/>
      <c r="AB111" s="229"/>
      <c r="AC111" s="229"/>
      <c r="AD111" s="229"/>
      <c r="AE111" s="229"/>
      <c r="AF111" s="230"/>
      <c r="AG111" s="189"/>
      <c r="AH111" s="135"/>
    </row>
    <row r="112" spans="1:34" ht="17.399999999999999" hidden="1" customHeight="1" x14ac:dyDescent="0.45">
      <c r="A112" s="135"/>
      <c r="B112" s="140"/>
      <c r="P112" s="27" t="s">
        <v>477</v>
      </c>
      <c r="T112" s="27">
        <f>COUNTIFS('2. Status Detalhe Campos'!$H$7:$H$598,'1. Status Resumo'!$P112,'2. Status Detalhe Campos'!$C$7:$C$598,'1. Status Resumo'!$G$107,'2. Status Detalhe Campos'!$D$7:$D$598,"2. Campo")</f>
        <v>23</v>
      </c>
      <c r="U112" s="27">
        <f>COUNTIFS('2. Status Detalhe Campos'!$G$7:$G$598,'1. Status Resumo'!$P112,'2. Status Detalhe Campos'!$C$7:$C$598,'1. Status Resumo'!$G$107,'2. Status Detalhe Campos'!$D$7:$D$598,"2.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x14ac:dyDescent="0.45">
      <c r="A113" s="135"/>
      <c r="B113" s="140"/>
      <c r="P113" s="27" t="s">
        <v>177</v>
      </c>
      <c r="T113" s="27">
        <f>COUNTIFS('2. Status Detalhe Campos'!$H$7:$H$598,'1. Status Resumo'!$P113,'2. Status Detalhe Campos'!$C$7:$C$598,'1. Status Resumo'!$G$107,'2. Status Detalhe Campos'!$D$7:$D$598,"2. Campo")</f>
        <v>26</v>
      </c>
      <c r="U113" s="27">
        <f>COUNTIFS('2. Status Detalhe Campos'!$G$7:$G$598,'1. Status Resumo'!$P113,'2. Status Detalhe Campos'!$C$7:$C$598,'1. Status Resumo'!$G$107,'2. Status Detalhe Campos'!$D$7:$D$598,"2. Campo")</f>
        <v>26</v>
      </c>
      <c r="V113" s="27">
        <f t="shared" si="3"/>
        <v>0</v>
      </c>
      <c r="X113" s="231"/>
      <c r="Y113" s="232"/>
      <c r="Z113" s="232"/>
      <c r="AA113" s="232"/>
      <c r="AB113" s="232"/>
      <c r="AC113" s="232"/>
      <c r="AD113" s="232"/>
      <c r="AE113" s="232"/>
      <c r="AF113" s="233"/>
      <c r="AG113" s="189"/>
      <c r="AH113" s="135"/>
    </row>
    <row r="114" spans="1:34" ht="17.55" hidden="1" customHeight="1" x14ac:dyDescent="0.45">
      <c r="A114" s="135"/>
      <c r="B114" s="140"/>
      <c r="D114" s="237" t="str">
        <f>"# "&amp;U119</f>
        <v># 50</v>
      </c>
      <c r="E114" s="237"/>
      <c r="P114" s="27" t="s">
        <v>478</v>
      </c>
      <c r="T114" s="27">
        <f>COUNTIFS('2. Status Detalhe Campos'!$H$7:$H$598,'1. Status Resumo'!$P114,'2. Status Detalhe Campos'!$C$7:$C$598,'1. Status Resumo'!$G$107,'2. Status Detalhe Campos'!$D$7:$D$598,"2. Campo")</f>
        <v>1</v>
      </c>
      <c r="U114" s="27">
        <f>COUNTIFS('2. Status Detalhe Campos'!$G$7:$G$598,'1. Status Resumo'!$P114,'2. Status Detalhe Campos'!$C$7:$C$598,'1. Status Resumo'!$G$107,'2. Status Detalhe Campos'!$D$7:$D$598,"2. Campo")</f>
        <v>1</v>
      </c>
      <c r="V114" s="27">
        <f t="shared" si="3"/>
        <v>0</v>
      </c>
      <c r="X114" s="231"/>
      <c r="Y114" s="232"/>
      <c r="Z114" s="232"/>
      <c r="AA114" s="232"/>
      <c r="AB114" s="232"/>
      <c r="AC114" s="232"/>
      <c r="AD114" s="232"/>
      <c r="AE114" s="232"/>
      <c r="AF114" s="233"/>
      <c r="AG114" s="189"/>
      <c r="AH114" s="135"/>
    </row>
    <row r="115" spans="1:34" ht="17.55" hidden="1" customHeight="1" x14ac:dyDescent="0.45">
      <c r="A115" s="135"/>
      <c r="B115" s="140"/>
      <c r="D115" s="237"/>
      <c r="E115" s="237"/>
      <c r="P115" s="27" t="s">
        <v>479</v>
      </c>
      <c r="T115" s="27">
        <f>COUNTIFS('2. Status Detalhe Campos'!$H$7:$H$598,'1. Status Resumo'!$P115,'2. Status Detalhe Campos'!$C$7:$C$598,'1. Status Resumo'!$G$107,'2. Status Detalhe Campos'!$D$7:$D$598,"2. Campo")</f>
        <v>0</v>
      </c>
      <c r="U115" s="27">
        <f>COUNTIFS('2. Status Detalhe Campos'!$G$7:$G$598,'1. Status Resumo'!$P115,'2. Status Detalhe Campos'!$C$7:$C$598,'1. Status Resumo'!$G$107,'2. Status Detalhe Campos'!$D$7:$D$598,"2. Campo")</f>
        <v>0</v>
      </c>
      <c r="V115" s="27">
        <f t="shared" si="3"/>
        <v>0</v>
      </c>
      <c r="X115" s="231"/>
      <c r="Y115" s="232"/>
      <c r="Z115" s="232"/>
      <c r="AA115" s="232"/>
      <c r="AB115" s="232"/>
      <c r="AC115" s="232"/>
      <c r="AD115" s="232"/>
      <c r="AE115" s="232"/>
      <c r="AF115" s="233"/>
      <c r="AG115" s="189"/>
      <c r="AH115" s="135"/>
    </row>
    <row r="116" spans="1:34" ht="17.399999999999999" hidden="1" customHeight="1" x14ac:dyDescent="0.45">
      <c r="A116" s="135"/>
      <c r="B116" s="140"/>
      <c r="P116" s="27" t="s">
        <v>480</v>
      </c>
      <c r="R116" s="27" t="s">
        <v>481</v>
      </c>
      <c r="T116" s="27">
        <f>COUNTIFS('2. Status Detalhe Campos'!$H$7:$H$598,'1. Status Resumo'!$P116,'2. Status Detalhe Campos'!$C$7:$C$598,'1. Status Resumo'!$G$107,'2. Status Detalhe Campos'!$D$7:$D$598,"2. Campo")</f>
        <v>0</v>
      </c>
      <c r="U116" s="27">
        <f>COUNTIFS('2. Status Detalhe Campos'!$G$7:$G$598,'1. Status Resumo'!$P116,'2. Status Detalhe Campos'!$C$7:$C$598,'1. Status Resumo'!$G$107,'2. Status Detalhe Campos'!$D$7:$D$598,"2. Campo")</f>
        <v>0</v>
      </c>
      <c r="V116" s="27">
        <f t="shared" si="3"/>
        <v>0</v>
      </c>
      <c r="X116" s="231"/>
      <c r="Y116" s="232"/>
      <c r="Z116" s="232"/>
      <c r="AA116" s="232"/>
      <c r="AB116" s="232"/>
      <c r="AC116" s="232"/>
      <c r="AD116" s="232"/>
      <c r="AE116" s="232"/>
      <c r="AF116" s="233"/>
      <c r="AG116" s="189"/>
      <c r="AH116" s="135"/>
    </row>
    <row r="117" spans="1:34" ht="17.399999999999999" hidden="1" customHeight="1" x14ac:dyDescent="0.45">
      <c r="A117" s="135"/>
      <c r="B117" s="140"/>
      <c r="P117" s="27" t="s">
        <v>482</v>
      </c>
      <c r="T117" s="27">
        <f>COUNTIFS('2. Status Detalhe Campos'!$H$7:$H$598,'1. Status Resumo'!$P117,'2. Status Detalhe Campos'!$C$7:$C$598,'1. Status Resumo'!$G$107,'2. Status Detalhe Campos'!$D$7:$D$598,"2. Campo")</f>
        <v>0</v>
      </c>
      <c r="U117" s="27">
        <f>COUNTIFS('2. Status Detalhe Campos'!$G$7:$G$598,'1. Status Resumo'!$P117,'2. Status Detalhe Campos'!$C$7:$C$598,'1. Status Resumo'!$G$107,'2. Status Detalhe Campos'!$D$7:$D$598,"2. Campo")</f>
        <v>0</v>
      </c>
      <c r="V117" s="27">
        <f t="shared" si="3"/>
        <v>0</v>
      </c>
      <c r="X117" s="231"/>
      <c r="Y117" s="232"/>
      <c r="Z117" s="232"/>
      <c r="AA117" s="232"/>
      <c r="AB117" s="232"/>
      <c r="AC117" s="232"/>
      <c r="AD117" s="232"/>
      <c r="AE117" s="232"/>
      <c r="AF117" s="233"/>
      <c r="AG117" s="189"/>
      <c r="AH117" s="135"/>
    </row>
    <row r="118" spans="1:34" ht="17.399999999999999" hidden="1" customHeight="1" x14ac:dyDescent="0.45">
      <c r="A118" s="135"/>
      <c r="B118" s="140"/>
      <c r="P118" s="27" t="s">
        <v>30</v>
      </c>
      <c r="T118" s="27">
        <f>COUNTIFS('2. Status Detalhe Campos'!$H$7:$H$598,'1. Status Resumo'!$P118,'2. Status Detalhe Campos'!$C$7:$C$598,'1. Status Resumo'!$G$107,'2. Status Detalhe Campos'!$D$7:$D$598,"2. Campo")</f>
        <v>0</v>
      </c>
      <c r="U118" s="27">
        <f>COUNTIFS('2. Status Detalhe Campos'!$G$7:$G$598,'1. Status Resumo'!$P118,'2. Status Detalhe Campos'!$C$7:$C$598,'1. Status Resumo'!$G$107,'2. Status Detalhe Campos'!$D$7:$D$598,"2. Campo")</f>
        <v>0</v>
      </c>
      <c r="V118" s="27">
        <f t="shared" si="3"/>
        <v>0</v>
      </c>
      <c r="X118" s="231"/>
      <c r="Y118" s="232"/>
      <c r="Z118" s="232"/>
      <c r="AA118" s="232"/>
      <c r="AB118" s="232"/>
      <c r="AC118" s="232"/>
      <c r="AD118" s="232"/>
      <c r="AE118" s="232"/>
      <c r="AF118" s="233"/>
      <c r="AG118" s="189"/>
      <c r="AH118" s="135"/>
    </row>
    <row r="119" spans="1:34" ht="17.399999999999999" hidden="1" customHeight="1" x14ac:dyDescent="0.45">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x14ac:dyDescent="0.45">
      <c r="A120" s="135"/>
      <c r="B120" s="140"/>
      <c r="AG120" s="141"/>
      <c r="AH120" s="135"/>
    </row>
    <row r="121" spans="1:34" ht="17.399999999999999" hidden="1" customHeight="1" x14ac:dyDescent="0.45">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x14ac:dyDescent="0.45">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x14ac:dyDescent="0.45">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t="17.399999999999999" hidden="1" customHeight="1" x14ac:dyDescent="0.45"/>
    <row r="133" spans="1:1" ht="17.399999999999999" hidden="1" customHeight="1" x14ac:dyDescent="0.45"/>
    <row r="134" spans="1:1" hidden="1" x14ac:dyDescent="0.45">
      <c r="A134" s="27" t="s">
        <v>1824</v>
      </c>
    </row>
    <row r="141" spans="1:1" x14ac:dyDescent="0.45"/>
    <row r="142" spans="1:1" x14ac:dyDescent="0.45"/>
    <row r="143" spans="1:1" x14ac:dyDescent="0.45"/>
    <row r="144" spans="1:1" x14ac:dyDescent="0.45"/>
    <row r="145" x14ac:dyDescent="0.45"/>
    <row r="146" x14ac:dyDescent="0.45"/>
    <row r="147" x14ac:dyDescent="0.45"/>
    <row r="148" x14ac:dyDescent="0.45"/>
  </sheetData>
  <sheetProtection selectLockedCells="1"/>
  <sortState xmlns:xlrd2="http://schemas.microsoft.com/office/spreadsheetml/2017/richdata2"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08"/>
  <sheetViews>
    <sheetView showGridLines="0" zoomScale="80" zoomScaleNormal="80" workbookViewId="0">
      <pane xSplit="3" ySplit="6" topLeftCell="D7" activePane="bottomRight" state="frozen"/>
      <selection pane="topRight" activeCell="D1" sqref="D1"/>
      <selection pane="bottomLeft" activeCell="A7" sqref="A7"/>
      <selection pane="bottomRight" activeCell="G122" sqref="G122"/>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33"/>
      <c r="B4" s="133"/>
      <c r="C4" s="133"/>
      <c r="D4" s="133"/>
      <c r="E4" s="133"/>
      <c r="F4" s="133"/>
      <c r="G4" s="133"/>
      <c r="H4" s="133"/>
      <c r="I4" s="133"/>
      <c r="J4" s="133"/>
      <c r="K4" s="133"/>
      <c r="L4" s="133"/>
      <c r="M4" s="133"/>
      <c r="N4" s="133"/>
    </row>
    <row r="6" spans="1:14" ht="17.399999999999999" x14ac:dyDescent="0.25">
      <c r="B6" s="71" t="s">
        <v>13</v>
      </c>
      <c r="C6" s="152" t="s">
        <v>14</v>
      </c>
      <c r="D6" s="152" t="s">
        <v>15</v>
      </c>
      <c r="E6" s="152" t="s">
        <v>16</v>
      </c>
      <c r="F6" s="152" t="s">
        <v>17</v>
      </c>
      <c r="G6" s="152" t="s">
        <v>492</v>
      </c>
      <c r="H6" s="152" t="s">
        <v>493</v>
      </c>
      <c r="I6" s="163" t="s">
        <v>494</v>
      </c>
      <c r="J6" s="163" t="s">
        <v>495</v>
      </c>
      <c r="K6" s="163" t="s">
        <v>496</v>
      </c>
      <c r="L6" s="174" t="s">
        <v>497</v>
      </c>
      <c r="M6" s="206" t="s">
        <v>1877</v>
      </c>
    </row>
    <row r="7" spans="1:14" ht="16.2" hidden="1" x14ac:dyDescent="0.4">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4"/>
    </row>
    <row r="8" spans="1:14" ht="16.2" hidden="1" x14ac:dyDescent="0.4">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3"/>
    </row>
    <row r="9" spans="1:14" ht="16.2" hidden="1" x14ac:dyDescent="0.4">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3"/>
    </row>
    <row r="10" spans="1:14" ht="16.2" hidden="1" x14ac:dyDescent="0.4">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3"/>
    </row>
    <row r="11" spans="1:14" ht="16.2" hidden="1" x14ac:dyDescent="0.4">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3"/>
    </row>
    <row r="12" spans="1:14" ht="16.2" hidden="1" x14ac:dyDescent="0.4">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3"/>
    </row>
    <row r="13" spans="1:14" ht="16.2" hidden="1" x14ac:dyDescent="0.4">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3"/>
    </row>
    <row r="14" spans="1:14" ht="16.2" hidden="1" x14ac:dyDescent="0.4">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3"/>
    </row>
    <row r="15" spans="1:14" ht="16.2" hidden="1" x14ac:dyDescent="0.4">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3"/>
    </row>
    <row r="16" spans="1:14" ht="16.2" hidden="1" x14ac:dyDescent="0.4">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3"/>
    </row>
    <row r="17" spans="1:13" ht="16.2" hidden="1" x14ac:dyDescent="0.4">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3"/>
    </row>
    <row r="18" spans="1:13" ht="16.2" hidden="1" x14ac:dyDescent="0.4">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3"/>
    </row>
    <row r="19" spans="1:13" ht="16.2" hidden="1" x14ac:dyDescent="0.4">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3"/>
    </row>
    <row r="20" spans="1:13" ht="16.2" hidden="1" x14ac:dyDescent="0.4">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3"/>
    </row>
    <row r="21" spans="1:13" ht="16.2" hidden="1" x14ac:dyDescent="0.4">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3"/>
    </row>
    <row r="22" spans="1:13" ht="16.2" hidden="1" x14ac:dyDescent="0.4">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3"/>
    </row>
    <row r="23" spans="1:13" ht="16.2" hidden="1" x14ac:dyDescent="0.4">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3"/>
    </row>
    <row r="24" spans="1:13" ht="16.2" hidden="1" x14ac:dyDescent="0.4">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3"/>
    </row>
    <row r="25" spans="1:13" ht="16.2" hidden="1" x14ac:dyDescent="0.4">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3"/>
    </row>
    <row r="26" spans="1:13" ht="16.2" hidden="1" x14ac:dyDescent="0.4">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3"/>
    </row>
    <row r="27" spans="1:13" ht="16.2" hidden="1" x14ac:dyDescent="0.4">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3"/>
    </row>
    <row r="28" spans="1:13" ht="16.2" hidden="1" x14ac:dyDescent="0.4">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3"/>
    </row>
    <row r="29" spans="1:13" ht="16.2" hidden="1" x14ac:dyDescent="0.4">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3"/>
    </row>
    <row r="30" spans="1:13" ht="16.2" hidden="1" x14ac:dyDescent="0.4">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3"/>
    </row>
    <row r="31" spans="1:13" ht="16.2" hidden="1" x14ac:dyDescent="0.4">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3"/>
    </row>
    <row r="32" spans="1:13" ht="16.2" hidden="1" x14ac:dyDescent="0.4">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3"/>
    </row>
    <row r="33" spans="1:13" ht="16.2" hidden="1" x14ac:dyDescent="0.4">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3"/>
    </row>
    <row r="34" spans="1:13" ht="16.2" hidden="1" x14ac:dyDescent="0.4">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3"/>
    </row>
    <row r="35" spans="1:13" ht="16.2" hidden="1" x14ac:dyDescent="0.4">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3"/>
    </row>
    <row r="36" spans="1:13" ht="16.2" hidden="1" x14ac:dyDescent="0.4">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3"/>
    </row>
    <row r="37" spans="1:13" ht="16.2" hidden="1" x14ac:dyDescent="0.4">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3"/>
    </row>
    <row r="38" spans="1:13" ht="16.2" hidden="1" x14ac:dyDescent="0.4">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3"/>
    </row>
    <row r="39" spans="1:13" ht="16.2" hidden="1" x14ac:dyDescent="0.4">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3"/>
    </row>
    <row r="40" spans="1:13" ht="16.2" hidden="1" x14ac:dyDescent="0.4">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3"/>
    </row>
    <row r="41" spans="1:13" ht="16.2" hidden="1" x14ac:dyDescent="0.4">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3"/>
    </row>
    <row r="42" spans="1:13" ht="16.2" hidden="1" x14ac:dyDescent="0.4">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3"/>
    </row>
    <row r="43" spans="1:13" ht="16.2" hidden="1" x14ac:dyDescent="0.4">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3"/>
    </row>
    <row r="44" spans="1:13" ht="16.2" hidden="1" x14ac:dyDescent="0.4">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3"/>
    </row>
    <row r="45" spans="1:13" ht="16.2" hidden="1" x14ac:dyDescent="0.4">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3"/>
    </row>
    <row r="46" spans="1:13" ht="16.2" hidden="1" x14ac:dyDescent="0.4">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3"/>
    </row>
    <row r="47" spans="1:13" ht="16.2" hidden="1" x14ac:dyDescent="0.4">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3"/>
    </row>
    <row r="48" spans="1:13" ht="16.2" hidden="1" x14ac:dyDescent="0.4">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3"/>
    </row>
    <row r="49" spans="1:13" ht="16.2" hidden="1" x14ac:dyDescent="0.4">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3"/>
    </row>
    <row r="50" spans="1:13" ht="16.2" hidden="1" x14ac:dyDescent="0.4">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3"/>
    </row>
    <row r="51" spans="1:13" ht="16.2" hidden="1" x14ac:dyDescent="0.4">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3"/>
    </row>
    <row r="52" spans="1:13" ht="16.2" hidden="1" x14ac:dyDescent="0.4">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3"/>
    </row>
    <row r="53" spans="1:13" ht="16.2" hidden="1" x14ac:dyDescent="0.4">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3"/>
    </row>
    <row r="54" spans="1:13" ht="16.2" hidden="1" x14ac:dyDescent="0.4">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3"/>
    </row>
    <row r="55" spans="1:13" ht="16.2" hidden="1" x14ac:dyDescent="0.4">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3"/>
    </row>
    <row r="56" spans="1:13" ht="16.2" hidden="1" x14ac:dyDescent="0.4">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3"/>
    </row>
    <row r="57" spans="1:13" ht="16.2" hidden="1" x14ac:dyDescent="0.4">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3"/>
    </row>
    <row r="58" spans="1:13" ht="16.2" hidden="1" x14ac:dyDescent="0.4">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3"/>
    </row>
    <row r="59" spans="1:13" ht="16.2" hidden="1" x14ac:dyDescent="0.4">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3"/>
    </row>
    <row r="60" spans="1:13" ht="16.2" hidden="1" x14ac:dyDescent="0.4">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3"/>
    </row>
    <row r="61" spans="1:13" ht="16.2" hidden="1" x14ac:dyDescent="0.4">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3"/>
    </row>
    <row r="62" spans="1:13" ht="16.2" hidden="1" x14ac:dyDescent="0.4">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3"/>
    </row>
    <row r="63" spans="1:13" ht="16.2" hidden="1" x14ac:dyDescent="0.4">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3"/>
    </row>
    <row r="64" spans="1:13" ht="16.2" hidden="1" x14ac:dyDescent="0.4">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3"/>
    </row>
    <row r="65" spans="1:13" ht="16.2" hidden="1" x14ac:dyDescent="0.4">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3"/>
    </row>
    <row r="66" spans="1:13" ht="16.2" hidden="1" x14ac:dyDescent="0.4">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3"/>
    </row>
    <row r="67" spans="1:13" ht="16.2" hidden="1" x14ac:dyDescent="0.4">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3"/>
    </row>
    <row r="68" spans="1:13" ht="16.2" hidden="1" x14ac:dyDescent="0.4">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3"/>
    </row>
    <row r="69" spans="1:13" ht="16.2" hidden="1" x14ac:dyDescent="0.4">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3"/>
    </row>
    <row r="70" spans="1:13" ht="16.2" hidden="1" x14ac:dyDescent="0.4">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3"/>
    </row>
    <row r="71" spans="1:13" ht="16.2" hidden="1" x14ac:dyDescent="0.4">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3"/>
    </row>
    <row r="72" spans="1:13" ht="16.2" hidden="1" x14ac:dyDescent="0.4">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3"/>
    </row>
    <row r="73" spans="1:13" ht="16.2" hidden="1" x14ac:dyDescent="0.4">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3"/>
    </row>
    <row r="74" spans="1:13" ht="16.2" hidden="1" x14ac:dyDescent="0.4">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3"/>
    </row>
    <row r="75" spans="1:13" ht="16.2" hidden="1" x14ac:dyDescent="0.4">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3"/>
    </row>
    <row r="76" spans="1:13" ht="16.2" hidden="1" x14ac:dyDescent="0.4">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3"/>
    </row>
    <row r="77" spans="1:13" ht="16.2" hidden="1" x14ac:dyDescent="0.4">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3"/>
    </row>
    <row r="78" spans="1:13" ht="16.2" hidden="1" x14ac:dyDescent="0.4">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3"/>
    </row>
    <row r="79" spans="1:13" ht="16.2" hidden="1" x14ac:dyDescent="0.4">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3"/>
    </row>
    <row r="80" spans="1:13" ht="16.2" hidden="1" x14ac:dyDescent="0.4">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3"/>
    </row>
    <row r="81" spans="1:13" ht="16.2" hidden="1" x14ac:dyDescent="0.4">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3"/>
    </row>
    <row r="82" spans="1:13" ht="16.2" hidden="1" x14ac:dyDescent="0.4">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3"/>
    </row>
    <row r="83" spans="1:13" ht="16.2" hidden="1" x14ac:dyDescent="0.4">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3"/>
    </row>
    <row r="84" spans="1:13" ht="16.2" hidden="1" x14ac:dyDescent="0.4">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3"/>
    </row>
    <row r="85" spans="1:13" ht="16.2" hidden="1" x14ac:dyDescent="0.4">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3"/>
    </row>
    <row r="86" spans="1:13" ht="16.2" hidden="1" x14ac:dyDescent="0.4">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3"/>
    </row>
    <row r="87" spans="1:13" ht="16.2" hidden="1" x14ac:dyDescent="0.4">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3"/>
    </row>
    <row r="88" spans="1:13" ht="16.2" hidden="1" x14ac:dyDescent="0.4">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3"/>
    </row>
    <row r="89" spans="1:13" ht="16.2" hidden="1" x14ac:dyDescent="0.4">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3"/>
    </row>
    <row r="90" spans="1:13" ht="16.2" hidden="1" x14ac:dyDescent="0.4">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3"/>
    </row>
    <row r="91" spans="1:13" ht="16.2" hidden="1" x14ac:dyDescent="0.4">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3"/>
    </row>
    <row r="92" spans="1:13" ht="16.2" hidden="1" x14ac:dyDescent="0.4">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3"/>
    </row>
    <row r="93" spans="1:13" ht="16.2" hidden="1" x14ac:dyDescent="0.4">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3"/>
    </row>
    <row r="94" spans="1:13" ht="16.2" hidden="1" x14ac:dyDescent="0.4">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3"/>
    </row>
    <row r="95" spans="1:13" ht="16.2" hidden="1" x14ac:dyDescent="0.4">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3"/>
    </row>
    <row r="96" spans="1:13" ht="16.2" hidden="1" x14ac:dyDescent="0.4">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3"/>
    </row>
    <row r="97" spans="1:13" ht="16.2" hidden="1" x14ac:dyDescent="0.4">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3"/>
    </row>
    <row r="98" spans="1:13" ht="16.2" hidden="1" x14ac:dyDescent="0.4">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3"/>
    </row>
    <row r="99" spans="1:13" ht="16.2" hidden="1" x14ac:dyDescent="0.4">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3"/>
    </row>
    <row r="100" spans="1:13" ht="16.2" hidden="1" x14ac:dyDescent="0.4">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3"/>
    </row>
    <row r="101" spans="1:13" ht="16.2" hidden="1" x14ac:dyDescent="0.4">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3"/>
    </row>
    <row r="102" spans="1:13" ht="16.2" hidden="1" x14ac:dyDescent="0.4">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3"/>
    </row>
    <row r="103" spans="1:13" ht="16.2" hidden="1" x14ac:dyDescent="0.4">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3"/>
    </row>
    <row r="104" spans="1:13" ht="16.2" hidden="1" x14ac:dyDescent="0.4">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3"/>
    </row>
    <row r="105" spans="1:13" ht="16.2" hidden="1" x14ac:dyDescent="0.4">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3"/>
    </row>
    <row r="106" spans="1:13" ht="16.2" hidden="1" x14ac:dyDescent="0.4">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3"/>
    </row>
    <row r="107" spans="1:13" ht="16.2" hidden="1" x14ac:dyDescent="0.4">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3"/>
    </row>
    <row r="108" spans="1:13" ht="16.2" x14ac:dyDescent="0.4">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3"/>
    </row>
    <row r="109" spans="1:13" ht="16.2" x14ac:dyDescent="0.4">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3"/>
    </row>
    <row r="110" spans="1:13" ht="16.2" x14ac:dyDescent="0.4">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3"/>
    </row>
    <row r="111" spans="1:13" ht="16.2" x14ac:dyDescent="0.4">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3"/>
    </row>
    <row r="112" spans="1:13" ht="16.2" x14ac:dyDescent="0.4">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3"/>
    </row>
    <row r="113" spans="1:13" ht="16.2" x14ac:dyDescent="0.4">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479</v>
      </c>
      <c r="I113" s="164"/>
      <c r="J113" s="175" t="str">
        <f>IF(VLOOKUP(A113,'Aux - pivots1'!$A:$E,3,0)=0, "",VLOOKUP(A113,'Aux - pivots1'!$A:$E,3,0))</f>
        <v/>
      </c>
      <c r="K113" s="175" t="str">
        <f>IF(VLOOKUP(A113,'Aux - pivots1'!$A:$E,4,0)=0, "",VLOOKUP(A113,'Aux - pivots1'!$A:$E,4,0))</f>
        <v/>
      </c>
      <c r="L113" s="175" t="str">
        <f>IF(VLOOKUP(A113,'Aux - pivots1'!$A:$E,5,0)=0, "",VLOOKUP(A113,'Aux - pivots1'!$A:$E,5,0))</f>
        <v/>
      </c>
      <c r="M113" s="203"/>
    </row>
    <row r="114" spans="1:13" ht="16.2" x14ac:dyDescent="0.4">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479</v>
      </c>
      <c r="I114" s="164"/>
      <c r="J114" s="175" t="str">
        <f>IF(VLOOKUP(A114,'Aux - pivots1'!$A:$E,3,0)=0, "",VLOOKUP(A114,'Aux - pivots1'!$A:$E,3,0))</f>
        <v/>
      </c>
      <c r="K114" s="175" t="str">
        <f>IF(VLOOKUP(A114,'Aux - pivots1'!$A:$E,4,0)=0, "",VLOOKUP(A114,'Aux - pivots1'!$A:$E,4,0))</f>
        <v/>
      </c>
      <c r="L114" s="175" t="str">
        <f>IF(VLOOKUP(A114,'Aux - pivots1'!$A:$E,5,0)=0, "",VLOOKUP(A114,'Aux - pivots1'!$A:$E,5,0))</f>
        <v/>
      </c>
      <c r="M114" s="203"/>
    </row>
    <row r="115" spans="1:13" ht="16.2" x14ac:dyDescent="0.4">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479</v>
      </c>
      <c r="I115" s="164"/>
      <c r="J115" s="175" t="str">
        <f>IF(VLOOKUP(A115,'Aux - pivots1'!$A:$E,3,0)=0, "",VLOOKUP(A115,'Aux - pivots1'!$A:$E,3,0))</f>
        <v/>
      </c>
      <c r="K115" s="175" t="str">
        <f>IF(VLOOKUP(A115,'Aux - pivots1'!$A:$E,4,0)=0, "",VLOOKUP(A115,'Aux - pivots1'!$A:$E,4,0))</f>
        <v/>
      </c>
      <c r="L115" s="175" t="str">
        <f>IF(VLOOKUP(A115,'Aux - pivots1'!$A:$E,5,0)=0, "",VLOOKUP(A115,'Aux - pivots1'!$A:$E,5,0))</f>
        <v/>
      </c>
      <c r="M115" s="203"/>
    </row>
    <row r="116" spans="1:13" ht="16.2" x14ac:dyDescent="0.4">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477</v>
      </c>
      <c r="I116" s="164"/>
      <c r="J116" s="175" t="str">
        <f>IF(VLOOKUP(A116,'Aux - pivots1'!$A:$E,3,0)=0, "",VLOOKUP(A116,'Aux - pivots1'!$A:$E,3,0))</f>
        <v/>
      </c>
      <c r="K116" s="175" t="str">
        <f>IF(VLOOKUP(A116,'Aux - pivots1'!$A:$E,4,0)=0, "",VLOOKUP(A116,'Aux - pivots1'!$A:$E,4,0))</f>
        <v/>
      </c>
      <c r="L116" s="175" t="str">
        <f>IF(VLOOKUP(A116,'Aux - pivots1'!$A:$E,5,0)=0, "",VLOOKUP(A116,'Aux - pivots1'!$A:$E,5,0))</f>
        <v/>
      </c>
      <c r="M116" s="203"/>
    </row>
    <row r="117" spans="1:13" ht="16.2" x14ac:dyDescent="0.4">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477</v>
      </c>
      <c r="I117" s="164"/>
      <c r="J117" s="175" t="str">
        <f>IF(VLOOKUP(A117,'Aux - pivots1'!$A:$E,3,0)=0, "",VLOOKUP(A117,'Aux - pivots1'!$A:$E,3,0))</f>
        <v/>
      </c>
      <c r="K117" s="175" t="str">
        <f>IF(VLOOKUP(A117,'Aux - pivots1'!$A:$E,4,0)=0, "",VLOOKUP(A117,'Aux - pivots1'!$A:$E,4,0))</f>
        <v/>
      </c>
      <c r="L117" s="175" t="str">
        <f>IF(VLOOKUP(A117,'Aux - pivots1'!$A:$E,5,0)=0, "",VLOOKUP(A117,'Aux - pivots1'!$A:$E,5,0))</f>
        <v/>
      </c>
      <c r="M117" s="203"/>
    </row>
    <row r="118" spans="1:13" ht="16.2" x14ac:dyDescent="0.4">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479</v>
      </c>
      <c r="I118" s="164"/>
      <c r="J118" s="175" t="str">
        <f>IF(VLOOKUP(A118,'Aux - pivots1'!$A:$E,3,0)=0, "",VLOOKUP(A118,'Aux - pivots1'!$A:$E,3,0))</f>
        <v/>
      </c>
      <c r="K118" s="175" t="str">
        <f>IF(VLOOKUP(A118,'Aux - pivots1'!$A:$E,4,0)=0, "",VLOOKUP(A118,'Aux - pivots1'!$A:$E,4,0))</f>
        <v/>
      </c>
      <c r="L118" s="175" t="str">
        <f>IF(VLOOKUP(A118,'Aux - pivots1'!$A:$E,5,0)=0, "",VLOOKUP(A118,'Aux - pivots1'!$A:$E,5,0))</f>
        <v/>
      </c>
      <c r="M118" s="203"/>
    </row>
    <row r="119" spans="1:13" ht="16.2" x14ac:dyDescent="0.4">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3"/>
    </row>
    <row r="120" spans="1:13" ht="16.2" x14ac:dyDescent="0.4">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3"/>
    </row>
    <row r="121" spans="1:13" ht="16.2" x14ac:dyDescent="0.4">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477</v>
      </c>
      <c r="I121" s="164"/>
      <c r="J121" s="175" t="str">
        <f>IF(VLOOKUP(A121,'Aux - pivots1'!$A:$E,3,0)=0, "",VLOOKUP(A121,'Aux - pivots1'!$A:$E,3,0))</f>
        <v/>
      </c>
      <c r="K121" s="175" t="str">
        <f>IF(VLOOKUP(A121,'Aux - pivots1'!$A:$E,4,0)=0, "",VLOOKUP(A121,'Aux - pivots1'!$A:$E,4,0))</f>
        <v/>
      </c>
      <c r="L121" s="175" t="str">
        <f>IF(VLOOKUP(A121,'Aux - pivots1'!$A:$E,5,0)=0, "",VLOOKUP(A121,'Aux - pivots1'!$A:$E,5,0))</f>
        <v/>
      </c>
      <c r="M121" s="203"/>
    </row>
    <row r="122" spans="1:13" ht="16.2" x14ac:dyDescent="0.4">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3"/>
    </row>
    <row r="123" spans="1:13" ht="16.2" x14ac:dyDescent="0.4">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477</v>
      </c>
      <c r="I123" s="164"/>
      <c r="J123" s="175" t="str">
        <f>IF(VLOOKUP(A123,'Aux - pivots1'!$A:$E,3,0)=0, "",VLOOKUP(A123,'Aux - pivots1'!$A:$E,3,0))</f>
        <v/>
      </c>
      <c r="K123" s="175" t="str">
        <f>IF(VLOOKUP(A123,'Aux - pivots1'!$A:$E,4,0)=0, "",VLOOKUP(A123,'Aux - pivots1'!$A:$E,4,0))</f>
        <v/>
      </c>
      <c r="L123" s="175" t="str">
        <f>IF(VLOOKUP(A123,'Aux - pivots1'!$A:$E,5,0)=0, "",VLOOKUP(A123,'Aux - pivots1'!$A:$E,5,0))</f>
        <v/>
      </c>
      <c r="M123" s="203"/>
    </row>
    <row r="124" spans="1:13" ht="16.2" x14ac:dyDescent="0.4">
      <c r="A124" s="31" t="str">
        <f t="shared" si="1"/>
        <v>cd_imv_out_certifmetodo_info</v>
      </c>
      <c r="B124" s="162" t="s">
        <v>28</v>
      </c>
      <c r="C124" s="157" t="s">
        <v>54</v>
      </c>
      <c r="D124" s="153" t="s">
        <v>40</v>
      </c>
      <c r="E124" s="154" t="s">
        <v>120</v>
      </c>
      <c r="F124" s="153" t="s">
        <v>49</v>
      </c>
      <c r="G124" s="155" t="str">
        <f>VLOOKUP(A124,Plano_V3!$A$27:$G$583,7,0)</f>
        <v>4. Validação EF</v>
      </c>
      <c r="H124" s="155" t="s">
        <v>479</v>
      </c>
      <c r="I124" s="164"/>
      <c r="J124" s="175" t="str">
        <f>IF(VLOOKUP(A124,'Aux - pivots1'!$A:$E,3,0)=0, "",VLOOKUP(A124,'Aux - pivots1'!$A:$E,3,0))</f>
        <v/>
      </c>
      <c r="K124" s="175" t="str">
        <f>IF(VLOOKUP(A124,'Aux - pivots1'!$A:$E,4,0)=0, "",VLOOKUP(A124,'Aux - pivots1'!$A:$E,4,0))</f>
        <v/>
      </c>
      <c r="L124" s="175" t="str">
        <f>IF(VLOOKUP(A124,'Aux - pivots1'!$A:$E,5,0)=0, "",VLOOKUP(A124,'Aux - pivots1'!$A:$E,5,0))</f>
        <v/>
      </c>
      <c r="M124" s="203"/>
    </row>
    <row r="125" spans="1:13" ht="16.2" x14ac:dyDescent="0.4">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3"/>
    </row>
    <row r="126" spans="1:13" ht="16.2" x14ac:dyDescent="0.4">
      <c r="A126" s="31" t="str">
        <f t="shared" si="1"/>
        <v>cd_imv_out_certiforigem</v>
      </c>
      <c r="B126" s="162" t="s">
        <v>28</v>
      </c>
      <c r="C126" s="157" t="s">
        <v>54</v>
      </c>
      <c r="D126" s="153" t="s">
        <v>40</v>
      </c>
      <c r="E126" s="154" t="s">
        <v>120</v>
      </c>
      <c r="F126" s="153" t="s">
        <v>72</v>
      </c>
      <c r="G126" s="155" t="str">
        <f>VLOOKUP(A126,Plano_V3!$A$27:$G$583,7,0)</f>
        <v>4. Validação EF</v>
      </c>
      <c r="H126" s="155" t="s">
        <v>479</v>
      </c>
      <c r="I126" s="164"/>
      <c r="J126" s="175" t="str">
        <f>IF(VLOOKUP(A126,'Aux - pivots1'!$A:$E,3,0)=0, "",VLOOKUP(A126,'Aux - pivots1'!$A:$E,3,0))</f>
        <v/>
      </c>
      <c r="K126" s="175" t="str">
        <f>IF(VLOOKUP(A126,'Aux - pivots1'!$A:$E,4,0)=0, "",VLOOKUP(A126,'Aux - pivots1'!$A:$E,4,0))</f>
        <v/>
      </c>
      <c r="L126" s="175" t="str">
        <f>IF(VLOOKUP(A126,'Aux - pivots1'!$A:$E,5,0)=0, "",VLOOKUP(A126,'Aux - pivots1'!$A:$E,5,0))</f>
        <v/>
      </c>
      <c r="M126" s="203"/>
    </row>
    <row r="127" spans="1:13" ht="16.2" x14ac:dyDescent="0.4">
      <c r="A127" s="31" t="str">
        <f t="shared" si="1"/>
        <v>cd_imv_out_certifref_date</v>
      </c>
      <c r="B127" s="162" t="s">
        <v>28</v>
      </c>
      <c r="C127" s="157" t="s">
        <v>54</v>
      </c>
      <c r="D127" s="153" t="s">
        <v>40</v>
      </c>
      <c r="E127" s="154" t="s">
        <v>120</v>
      </c>
      <c r="F127" s="153" t="s">
        <v>73</v>
      </c>
      <c r="G127" s="155" t="str">
        <f>VLOOKUP(A127,Plano_V3!$A$27:$G$583,7,0)</f>
        <v>1. Concluído</v>
      </c>
      <c r="H127" s="155" t="s">
        <v>479</v>
      </c>
      <c r="I127" s="164"/>
      <c r="J127" s="175" t="str">
        <f>IF(VLOOKUP(A127,'Aux - pivots1'!$A:$E,3,0)=0, "",VLOOKUP(A127,'Aux - pivots1'!$A:$E,3,0))</f>
        <v/>
      </c>
      <c r="K127" s="175" t="str">
        <f>IF(VLOOKUP(A127,'Aux - pivots1'!$A:$E,4,0)=0, "",VLOOKUP(A127,'Aux - pivots1'!$A:$E,4,0))</f>
        <v/>
      </c>
      <c r="L127" s="175" t="str">
        <f>IF(VLOOKUP(A127,'Aux - pivots1'!$A:$E,5,0)=0, "",VLOOKUP(A127,'Aux - pivots1'!$A:$E,5,0))</f>
        <v/>
      </c>
      <c r="M127" s="203"/>
    </row>
    <row r="128" spans="1:13" ht="16.2" x14ac:dyDescent="0.4">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477</v>
      </c>
      <c r="I128" s="164"/>
      <c r="J128" s="175" t="str">
        <f>IF(VLOOKUP(A128,'Aux - pivots1'!$A:$E,3,0)=0, "",VLOOKUP(A128,'Aux - pivots1'!$A:$E,3,0))</f>
        <v/>
      </c>
      <c r="K128" s="175" t="str">
        <f>IF(VLOOKUP(A128,'Aux - pivots1'!$A:$E,4,0)=0, "",VLOOKUP(A128,'Aux - pivots1'!$A:$E,4,0))</f>
        <v/>
      </c>
      <c r="L128" s="175" t="str">
        <f>IF(VLOOKUP(A128,'Aux - pivots1'!$A:$E,5,0)=0, "",VLOOKUP(A128,'Aux - pivots1'!$A:$E,5,0))</f>
        <v/>
      </c>
      <c r="M128" s="203"/>
    </row>
    <row r="129" spans="1:13" ht="16.2" x14ac:dyDescent="0.4">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3"/>
    </row>
    <row r="130" spans="1:13" ht="16.2" x14ac:dyDescent="0.4">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3"/>
    </row>
    <row r="131" spans="1:13" ht="16.2" x14ac:dyDescent="0.4">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3"/>
    </row>
    <row r="132" spans="1:13" ht="16.2" x14ac:dyDescent="0.4">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3"/>
    </row>
    <row r="133" spans="1:13" ht="16.2" x14ac:dyDescent="0.4">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3"/>
    </row>
    <row r="134" spans="1:13" ht="16.2" x14ac:dyDescent="0.4">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3"/>
    </row>
    <row r="135" spans="1:13" ht="16.2" x14ac:dyDescent="0.4">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3"/>
    </row>
    <row r="136" spans="1:13" ht="16.2" x14ac:dyDescent="0.4">
      <c r="A136" s="31" t="str">
        <f t="shared" ref="A136:A199"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3"/>
    </row>
    <row r="137" spans="1:13" ht="16.2" x14ac:dyDescent="0.4">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3"/>
    </row>
    <row r="138" spans="1:13" ht="16.2" x14ac:dyDescent="0.4">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3"/>
    </row>
    <row r="139" spans="1:13" ht="16.2" x14ac:dyDescent="0.4">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3"/>
    </row>
    <row r="140" spans="1:13" ht="16.2" x14ac:dyDescent="0.4">
      <c r="A140" s="31" t="str">
        <f t="shared" si="2"/>
        <v>cd_imv_out_certifvlr_cnsm_ano</v>
      </c>
      <c r="B140" s="162" t="s">
        <v>28</v>
      </c>
      <c r="C140" s="157" t="s">
        <v>54</v>
      </c>
      <c r="D140" s="153" t="s">
        <v>40</v>
      </c>
      <c r="E140" s="154" t="s">
        <v>120</v>
      </c>
      <c r="F140" s="153" t="s">
        <v>51</v>
      </c>
      <c r="G140" s="155" t="str">
        <f>VLOOKUP(A140,Plano_V3!$A$27:$G$583,7,0)</f>
        <v>4. Validação EF</v>
      </c>
      <c r="H140" s="155" t="s">
        <v>477</v>
      </c>
      <c r="I140" s="164"/>
      <c r="J140" s="175" t="str">
        <f>IF(VLOOKUP(A140,'Aux - pivots1'!$A:$E,3,0)=0, "",VLOOKUP(A140,'Aux - pivots1'!$A:$E,3,0))</f>
        <v/>
      </c>
      <c r="K140" s="175" t="str">
        <f>IF(VLOOKUP(A140,'Aux - pivots1'!$A:$E,4,0)=0, "",VLOOKUP(A140,'Aux - pivots1'!$A:$E,4,0))</f>
        <v/>
      </c>
      <c r="L140" s="175" t="str">
        <f>IF(VLOOKUP(A140,'Aux - pivots1'!$A:$E,5,0)=0, "",VLOOKUP(A140,'Aux - pivots1'!$A:$E,5,0))</f>
        <v/>
      </c>
      <c r="M140" s="203"/>
    </row>
    <row r="141" spans="1:13" ht="16.2" x14ac:dyDescent="0.4">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3"/>
    </row>
    <row r="142" spans="1:13" ht="16.2" x14ac:dyDescent="0.4">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3"/>
    </row>
    <row r="143" spans="1:13" ht="16.2" x14ac:dyDescent="0.4">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3"/>
    </row>
    <row r="144" spans="1:13" ht="16.2" x14ac:dyDescent="0.4">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3"/>
    </row>
    <row r="145" spans="1:13" ht="16.2" x14ac:dyDescent="0.4">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3"/>
    </row>
    <row r="146" spans="1:13" ht="16.2" x14ac:dyDescent="0.4">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3"/>
    </row>
    <row r="147" spans="1:13" ht="16.2" x14ac:dyDescent="0.4">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3"/>
    </row>
    <row r="148" spans="1:13" ht="16.2" x14ac:dyDescent="0.4">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3"/>
    </row>
    <row r="149" spans="1:13" ht="16.2" x14ac:dyDescent="0.4">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477</v>
      </c>
      <c r="I149" s="164"/>
      <c r="J149" s="175" t="str">
        <f>IF(VLOOKUP(A149,'Aux - pivots1'!$A:$E,3,0)=0, "",VLOOKUP(A149,'Aux - pivots1'!$A:$E,3,0))</f>
        <v/>
      </c>
      <c r="K149" s="175" t="str">
        <f>IF(VLOOKUP(A149,'Aux - pivots1'!$A:$E,4,0)=0, "",VLOOKUP(A149,'Aux - pivots1'!$A:$E,4,0))</f>
        <v/>
      </c>
      <c r="L149" s="175" t="str">
        <f>IF(VLOOKUP(A149,'Aux - pivots1'!$A:$E,5,0)=0, "",VLOOKUP(A149,'Aux - pivots1'!$A:$E,5,0))</f>
        <v/>
      </c>
      <c r="M149" s="203"/>
    </row>
    <row r="150" spans="1:13" ht="16.2" x14ac:dyDescent="0.4">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3"/>
    </row>
    <row r="151" spans="1:13" ht="16.2" x14ac:dyDescent="0.4">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3"/>
    </row>
    <row r="152" spans="1:13" ht="16.2" x14ac:dyDescent="0.4">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3"/>
    </row>
    <row r="153" spans="1:13" ht="16.2" x14ac:dyDescent="0.4">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3"/>
    </row>
    <row r="154" spans="1:13" ht="16.2" x14ac:dyDescent="0.4">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477</v>
      </c>
      <c r="I154" s="164"/>
      <c r="J154" s="175" t="str">
        <f>IF(VLOOKUP(A154,'Aux - pivots1'!$A:$E,3,0)=0, "",VLOOKUP(A154,'Aux - pivots1'!$A:$E,3,0))</f>
        <v/>
      </c>
      <c r="K154" s="175" t="str">
        <f>IF(VLOOKUP(A154,'Aux - pivots1'!$A:$E,4,0)=0, "",VLOOKUP(A154,'Aux - pivots1'!$A:$E,4,0))</f>
        <v/>
      </c>
      <c r="L154" s="175" t="str">
        <f>IF(VLOOKUP(A154,'Aux - pivots1'!$A:$E,5,0)=0, "",VLOOKUP(A154,'Aux - pivots1'!$A:$E,5,0))</f>
        <v/>
      </c>
      <c r="M154" s="203"/>
    </row>
    <row r="155" spans="1:13" ht="16.2" x14ac:dyDescent="0.4">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3"/>
    </row>
    <row r="156" spans="1:13" ht="16.2" x14ac:dyDescent="0.4">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3"/>
    </row>
    <row r="157" spans="1:13" ht="16.2" x14ac:dyDescent="0.4">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3"/>
    </row>
    <row r="158" spans="1:13" ht="16.2" x14ac:dyDescent="0.4">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477</v>
      </c>
      <c r="I158" s="164"/>
      <c r="J158" s="175" t="str">
        <f>IF(VLOOKUP(A158,'Aux - pivots1'!$A:$E,3,0)=0, "",VLOOKUP(A158,'Aux - pivots1'!$A:$E,3,0))</f>
        <v/>
      </c>
      <c r="K158" s="175" t="str">
        <f>IF(VLOOKUP(A158,'Aux - pivots1'!$A:$E,4,0)=0, "",VLOOKUP(A158,'Aux - pivots1'!$A:$E,4,0))</f>
        <v/>
      </c>
      <c r="L158" s="175" t="str">
        <f>IF(VLOOKUP(A158,'Aux - pivots1'!$A:$E,5,0)=0, "",VLOOKUP(A158,'Aux - pivots1'!$A:$E,5,0))</f>
        <v/>
      </c>
      <c r="M158" s="203"/>
    </row>
    <row r="159" spans="1:13" ht="16.2" x14ac:dyDescent="0.4">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3"/>
    </row>
    <row r="160" spans="1:13" ht="16.2" x14ac:dyDescent="0.4">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3"/>
    </row>
    <row r="161" spans="1:13" ht="16.2" x14ac:dyDescent="0.4">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3"/>
    </row>
    <row r="162" spans="1:13" ht="16.2" x14ac:dyDescent="0.4">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3"/>
    </row>
    <row r="163" spans="1:13" ht="16.2" x14ac:dyDescent="0.4">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3"/>
    </row>
    <row r="164" spans="1:13" ht="16.2" x14ac:dyDescent="0.4">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3"/>
    </row>
    <row r="165" spans="1:13" ht="16.2" x14ac:dyDescent="0.4">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3"/>
    </row>
    <row r="166" spans="1:13" ht="16.2" x14ac:dyDescent="0.4">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3"/>
    </row>
    <row r="167" spans="1:13" ht="16.2" x14ac:dyDescent="0.4">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3"/>
    </row>
    <row r="168" spans="1:13" ht="16.2" x14ac:dyDescent="0.4">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3"/>
    </row>
    <row r="169" spans="1:13" ht="16.2" x14ac:dyDescent="0.4">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3"/>
    </row>
    <row r="170" spans="1:13" ht="16.2" x14ac:dyDescent="0.4">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3"/>
    </row>
    <row r="171" spans="1:13" ht="16.2" x14ac:dyDescent="0.4">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3"/>
    </row>
    <row r="172" spans="1:13" ht="16.2" x14ac:dyDescent="0.4">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3"/>
    </row>
    <row r="173" spans="1:13" ht="16.2" x14ac:dyDescent="0.4">
      <c r="A173" s="31" t="str">
        <f t="shared" si="2"/>
        <v>cd_imv_out_certifzn_clmtc_vr</v>
      </c>
      <c r="B173" s="162" t="s">
        <v>28</v>
      </c>
      <c r="C173" s="157" t="s">
        <v>54</v>
      </c>
      <c r="D173" s="153" t="s">
        <v>40</v>
      </c>
      <c r="E173" s="154" t="s">
        <v>120</v>
      </c>
      <c r="F173" s="153" t="s">
        <v>176</v>
      </c>
      <c r="G173" s="155" t="str">
        <f>VLOOKUP(A173,Plano_V3!$A$27:$G$583,7,0)</f>
        <v>1. Concluído</v>
      </c>
      <c r="H173" s="155" t="s">
        <v>477</v>
      </c>
      <c r="I173" s="164"/>
      <c r="J173" s="175" t="str">
        <f>IF(VLOOKUP(A173,'Aux - pivots1'!$A:$E,3,0)=0, "",VLOOKUP(A173,'Aux - pivots1'!$A:$E,3,0))</f>
        <v/>
      </c>
      <c r="K173" s="175" t="str">
        <f>IF(VLOOKUP(A173,'Aux - pivots1'!$A:$E,4,0)=0, "",VLOOKUP(A173,'Aux - pivots1'!$A:$E,4,0))</f>
        <v/>
      </c>
      <c r="L173" s="175" t="str">
        <f>IF(VLOOKUP(A173,'Aux - pivots1'!$A:$E,5,0)=0, "",VLOOKUP(A173,'Aux - pivots1'!$A:$E,5,0))</f>
        <v/>
      </c>
      <c r="M173" s="203"/>
    </row>
    <row r="174" spans="1:13" ht="16.2" hidden="1" x14ac:dyDescent="0.4">
      <c r="A174" s="31" t="str">
        <f t="shared" si="2"/>
        <v>modesg_param_sfcs_taxon_europeian.a.</v>
      </c>
      <c r="B174" s="162" t="s">
        <v>28</v>
      </c>
      <c r="C174" s="157" t="s">
        <v>178</v>
      </c>
      <c r="D174" s="153" t="s">
        <v>36</v>
      </c>
      <c r="E174" s="154" t="s">
        <v>179</v>
      </c>
      <c r="F174" s="153" t="s">
        <v>38</v>
      </c>
      <c r="G174" s="155" t="str">
        <f>VLOOKUP(A174,Plano_V3!$A$27:$G$583,7,0)</f>
        <v>6. Em implementação (re-especificação)</v>
      </c>
      <c r="H174" s="155" t="s">
        <v>482</v>
      </c>
      <c r="I174" s="164"/>
      <c r="J174" s="175" t="str">
        <f>IF(VLOOKUP(A174,'Aux - pivots1'!$A:$E,3,0)=0, "",VLOOKUP(A174,'Aux - pivots1'!$A:$E,3,0))</f>
        <v/>
      </c>
      <c r="K174" s="175" t="str">
        <f>IF(VLOOKUP(A174,'Aux - pivots1'!$A:$E,4,0)=0, "",VLOOKUP(A174,'Aux - pivots1'!$A:$E,4,0))</f>
        <v/>
      </c>
      <c r="L174" s="175" t="str">
        <f>IF(VLOOKUP(A174,'Aux - pivots1'!$A:$E,5,0)=0, "",VLOOKUP(A174,'Aux - pivots1'!$A:$E,5,0))</f>
        <v/>
      </c>
      <c r="M174" s="203"/>
    </row>
    <row r="175" spans="1:13" ht="16.2" hidden="1" x14ac:dyDescent="0.4">
      <c r="A175" s="31" t="str">
        <f t="shared" si="2"/>
        <v>modesg_param_sfcs_taxon_europeiacbalcao</v>
      </c>
      <c r="B175" s="162" t="s">
        <v>28</v>
      </c>
      <c r="C175" s="157" t="s">
        <v>178</v>
      </c>
      <c r="D175" s="153" t="s">
        <v>40</v>
      </c>
      <c r="E175" s="154" t="s">
        <v>179</v>
      </c>
      <c r="F175" s="153" t="s">
        <v>180</v>
      </c>
      <c r="G175" s="155" t="str">
        <f>VLOOKUP(A175,Plano_V3!$A$27:$G$583,7,0)</f>
        <v>1. Concluído</v>
      </c>
      <c r="H175" s="155" t="s">
        <v>477</v>
      </c>
      <c r="I175" s="179"/>
      <c r="J175" s="175" t="str">
        <f>IF(VLOOKUP(A175,'Aux - pivots1'!$A:$E,3,0)=0, "",VLOOKUP(A175,'Aux - pivots1'!$A:$E,3,0))</f>
        <v/>
      </c>
      <c r="K175" s="175" t="str">
        <f>IF(VLOOKUP(A175,'Aux - pivots1'!$A:$E,4,0)=0, "",VLOOKUP(A175,'Aux - pivots1'!$A:$E,4,0))</f>
        <v/>
      </c>
      <c r="L175" s="175" t="str">
        <f>IF(VLOOKUP(A175,'Aux - pivots1'!$A:$E,5,0)=0, "",VLOOKUP(A175,'Aux - pivots1'!$A:$E,5,0))</f>
        <v/>
      </c>
      <c r="M175" s="203"/>
    </row>
    <row r="176" spans="1:13" ht="16.2" hidden="1" x14ac:dyDescent="0.4">
      <c r="A176" s="31" t="str">
        <f t="shared" si="2"/>
        <v>modesg_param_sfcs_taxon_europeiacempresa</v>
      </c>
      <c r="B176" s="162" t="s">
        <v>28</v>
      </c>
      <c r="C176" s="157" t="s">
        <v>178</v>
      </c>
      <c r="D176" s="153" t="s">
        <v>40</v>
      </c>
      <c r="E176" s="154" t="s">
        <v>179</v>
      </c>
      <c r="F176" s="153" t="s">
        <v>57</v>
      </c>
      <c r="G176" s="155" t="str">
        <f>VLOOKUP(A176,Plano_V3!$A$27:$G$583,7,0)</f>
        <v>1. Concluído</v>
      </c>
      <c r="H176" s="155" t="s">
        <v>477</v>
      </c>
      <c r="I176" s="179"/>
      <c r="J176" s="175" t="str">
        <f>IF(VLOOKUP(A176,'Aux - pivots1'!$A:$E,3,0)=0, "",VLOOKUP(A176,'Aux - pivots1'!$A:$E,3,0))</f>
        <v/>
      </c>
      <c r="K176" s="175" t="str">
        <f>IF(VLOOKUP(A176,'Aux - pivots1'!$A:$E,4,0)=0, "",VLOOKUP(A176,'Aux - pivots1'!$A:$E,4,0))</f>
        <v/>
      </c>
      <c r="L176" s="175" t="str">
        <f>IF(VLOOKUP(A176,'Aux - pivots1'!$A:$E,5,0)=0, "",VLOOKUP(A176,'Aux - pivots1'!$A:$E,5,0))</f>
        <v/>
      </c>
      <c r="M176" s="203"/>
    </row>
    <row r="177" spans="1:13" ht="16.2" hidden="1" x14ac:dyDescent="0.4">
      <c r="A177" s="31" t="str">
        <f t="shared" si="2"/>
        <v>modesg_param_sfcs_taxon_europeiackmetamis</v>
      </c>
      <c r="B177" s="162" t="s">
        <v>28</v>
      </c>
      <c r="C177" s="157" t="s">
        <v>178</v>
      </c>
      <c r="D177" s="153" t="s">
        <v>40</v>
      </c>
      <c r="E177" s="154" t="s">
        <v>179</v>
      </c>
      <c r="F177" s="153" t="s">
        <v>181</v>
      </c>
      <c r="G177" s="155" t="str">
        <f>VLOOKUP(A177,Plano_V3!$A$27:$G$583,7,0)</f>
        <v>1. Concluído</v>
      </c>
      <c r="H177" s="155" t="s">
        <v>477</v>
      </c>
      <c r="I177" s="179"/>
      <c r="J177" s="175" t="str">
        <f>IF(VLOOKUP(A177,'Aux - pivots1'!$A:$E,3,0)=0, "",VLOOKUP(A177,'Aux - pivots1'!$A:$E,3,0))</f>
        <v/>
      </c>
      <c r="K177" s="175" t="str">
        <f>IF(VLOOKUP(A177,'Aux - pivots1'!$A:$E,4,0)=0, "",VLOOKUP(A177,'Aux - pivots1'!$A:$E,4,0))</f>
        <v/>
      </c>
      <c r="L177" s="175" t="str">
        <f>IF(VLOOKUP(A177,'Aux - pivots1'!$A:$E,5,0)=0, "",VLOOKUP(A177,'Aux - pivots1'!$A:$E,5,0))</f>
        <v/>
      </c>
      <c r="M177" s="203"/>
    </row>
    <row r="178" spans="1:13" ht="16.2" hidden="1" x14ac:dyDescent="0.4">
      <c r="A178" s="31" t="str">
        <f t="shared" si="2"/>
        <v>modesg_param_sfcs_taxon_europeiackprodmi</v>
      </c>
      <c r="B178" s="162" t="s">
        <v>28</v>
      </c>
      <c r="C178" s="157" t="s">
        <v>178</v>
      </c>
      <c r="D178" s="153" t="s">
        <v>40</v>
      </c>
      <c r="E178" s="154" t="s">
        <v>179</v>
      </c>
      <c r="F178" s="153" t="s">
        <v>182</v>
      </c>
      <c r="G178" s="155" t="str">
        <f>VLOOKUP(A178,Plano_V3!$A$27:$G$583,7,0)</f>
        <v>1. Concluído</v>
      </c>
      <c r="H178" s="155" t="s">
        <v>477</v>
      </c>
      <c r="I178" s="179"/>
      <c r="J178" s="175" t="str">
        <f>IF(VLOOKUP(A178,'Aux - pivots1'!$A:$E,3,0)=0, "",VLOOKUP(A178,'Aux - pivots1'!$A:$E,3,0))</f>
        <v/>
      </c>
      <c r="K178" s="175" t="str">
        <f>IF(VLOOKUP(A178,'Aux - pivots1'!$A:$E,4,0)=0, "",VLOOKUP(A178,'Aux - pivots1'!$A:$E,4,0))</f>
        <v/>
      </c>
      <c r="L178" s="175" t="str">
        <f>IF(VLOOKUP(A178,'Aux - pivots1'!$A:$E,5,0)=0, "",VLOOKUP(A178,'Aux - pivots1'!$A:$E,5,0))</f>
        <v/>
      </c>
      <c r="M178" s="203"/>
    </row>
    <row r="179" spans="1:13" ht="16.2" hidden="1" x14ac:dyDescent="0.4">
      <c r="A179" s="31" t="str">
        <f t="shared" si="2"/>
        <v>modesg_param_sfcs_taxon_europeiacmetanseg</v>
      </c>
      <c r="B179" s="162" t="s">
        <v>28</v>
      </c>
      <c r="C179" s="157" t="s">
        <v>178</v>
      </c>
      <c r="D179" s="153" t="s">
        <v>40</v>
      </c>
      <c r="E179" s="154" t="s">
        <v>179</v>
      </c>
      <c r="F179" s="153" t="s">
        <v>183</v>
      </c>
      <c r="G179" s="155" t="str">
        <f>VLOOKUP(A179,Plano_V3!$A$27:$G$583,7,0)</f>
        <v>1. Concluído</v>
      </c>
      <c r="H179" s="155" t="s">
        <v>477</v>
      </c>
      <c r="I179" s="179"/>
      <c r="J179" s="175" t="str">
        <f>IF(VLOOKUP(A179,'Aux - pivots1'!$A:$E,3,0)=0, "",VLOOKUP(A179,'Aux - pivots1'!$A:$E,3,0))</f>
        <v/>
      </c>
      <c r="K179" s="175" t="str">
        <f>IF(VLOOKUP(A179,'Aux - pivots1'!$A:$E,4,0)=0, "",VLOOKUP(A179,'Aux - pivots1'!$A:$E,4,0))</f>
        <v/>
      </c>
      <c r="L179" s="175" t="str">
        <f>IF(VLOOKUP(A179,'Aux - pivots1'!$A:$E,5,0)=0, "",VLOOKUP(A179,'Aux - pivots1'!$A:$E,5,0))</f>
        <v/>
      </c>
      <c r="M179" s="203"/>
    </row>
    <row r="180" spans="1:13" ht="16.2" hidden="1" x14ac:dyDescent="0.4">
      <c r="A180" s="31" t="str">
        <f t="shared" si="2"/>
        <v>modesg_param_sfcs_taxon_europeiacnsm_co2</v>
      </c>
      <c r="B180" s="162" t="s">
        <v>28</v>
      </c>
      <c r="C180" s="157" t="s">
        <v>178</v>
      </c>
      <c r="D180" s="153" t="s">
        <v>40</v>
      </c>
      <c r="E180" s="154" t="s">
        <v>179</v>
      </c>
      <c r="F180" s="153" t="s">
        <v>184</v>
      </c>
      <c r="G180" s="155" t="str">
        <f>VLOOKUP(A180,Plano_V3!$A$27:$G$583,7,0)</f>
        <v>1. Concluído</v>
      </c>
      <c r="H180" s="155" t="s">
        <v>477</v>
      </c>
      <c r="I180" s="179"/>
      <c r="J180" s="175" t="str">
        <f>IF(VLOOKUP(A180,'Aux - pivots1'!$A:$E,3,0)=0, "",VLOOKUP(A180,'Aux - pivots1'!$A:$E,3,0))</f>
        <v/>
      </c>
      <c r="K180" s="175" t="str">
        <f>IF(VLOOKUP(A180,'Aux - pivots1'!$A:$E,4,0)=0, "",VLOOKUP(A180,'Aux - pivots1'!$A:$E,4,0))</f>
        <v/>
      </c>
      <c r="L180" s="175" t="str">
        <f>IF(VLOOKUP(A180,'Aux - pivots1'!$A:$E,5,0)=0, "",VLOOKUP(A180,'Aux - pivots1'!$A:$E,5,0))</f>
        <v/>
      </c>
      <c r="M180" s="203"/>
    </row>
    <row r="181" spans="1:13" ht="16.2" hidden="1" x14ac:dyDescent="0.4">
      <c r="A181" s="31" t="str">
        <f t="shared" si="2"/>
        <v>modesg_param_sfcs_taxon_europeiacnumecta</v>
      </c>
      <c r="B181" s="162" t="s">
        <v>28</v>
      </c>
      <c r="C181" s="157" t="s">
        <v>178</v>
      </c>
      <c r="D181" s="153" t="s">
        <v>40</v>
      </c>
      <c r="E181" s="154" t="s">
        <v>179</v>
      </c>
      <c r="F181" s="153" t="s">
        <v>185</v>
      </c>
      <c r="G181" s="155" t="str">
        <f>VLOOKUP(A181,Plano_V3!$A$27:$G$583,7,0)</f>
        <v>1. Concluído</v>
      </c>
      <c r="H181" s="155" t="s">
        <v>477</v>
      </c>
      <c r="I181" s="179"/>
      <c r="J181" s="175" t="str">
        <f>IF(VLOOKUP(A181,'Aux - pivots1'!$A:$E,3,0)=0, "",VLOOKUP(A181,'Aux - pivots1'!$A:$E,3,0))</f>
        <v/>
      </c>
      <c r="K181" s="175" t="str">
        <f>IF(VLOOKUP(A181,'Aux - pivots1'!$A:$E,4,0)=0, "",VLOOKUP(A181,'Aux - pivots1'!$A:$E,4,0))</f>
        <v/>
      </c>
      <c r="L181" s="175" t="str">
        <f>IF(VLOOKUP(A181,'Aux - pivots1'!$A:$E,5,0)=0, "",VLOOKUP(A181,'Aux - pivots1'!$A:$E,5,0))</f>
        <v/>
      </c>
      <c r="M181" s="203"/>
    </row>
    <row r="182" spans="1:13" ht="16.2" hidden="1" x14ac:dyDescent="0.4">
      <c r="A182" s="31" t="str">
        <f t="shared" si="2"/>
        <v>modesg_param_sfcs_taxon_europeiacod_lease</v>
      </c>
      <c r="B182" s="162" t="s">
        <v>28</v>
      </c>
      <c r="C182" s="157" t="s">
        <v>178</v>
      </c>
      <c r="D182" s="153" t="s">
        <v>40</v>
      </c>
      <c r="E182" s="154" t="s">
        <v>179</v>
      </c>
      <c r="F182" s="153" t="s">
        <v>186</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3"/>
    </row>
    <row r="183" spans="1:13" ht="16.2" hidden="1" x14ac:dyDescent="0.4">
      <c r="A183" s="31" t="str">
        <f t="shared" si="2"/>
        <v>modesg_param_sfcs_taxon_europeiacod_regra</v>
      </c>
      <c r="B183" s="162" t="s">
        <v>28</v>
      </c>
      <c r="C183" s="157" t="s">
        <v>178</v>
      </c>
      <c r="D183" s="153" t="s">
        <v>40</v>
      </c>
      <c r="E183" s="154" t="s">
        <v>179</v>
      </c>
      <c r="F183" s="153" t="s">
        <v>187</v>
      </c>
      <c r="G183" s="155" t="str">
        <f>VLOOKUP(A183,Plano_V3!$A$27:$G$583,7,0)</f>
        <v>6. Em implementação (re-especificação)</v>
      </c>
      <c r="H183" s="155" t="s">
        <v>482</v>
      </c>
      <c r="I183" s="164"/>
      <c r="J183" s="175" t="str">
        <f>IF(VLOOKUP(A183,'Aux - pivots1'!$A:$E,3,0)=0, "",VLOOKUP(A183,'Aux - pivots1'!$A:$E,3,0))</f>
        <v/>
      </c>
      <c r="K183" s="175" t="str">
        <f>IF(VLOOKUP(A183,'Aux - pivots1'!$A:$E,4,0)=0, "",VLOOKUP(A183,'Aux - pivots1'!$A:$E,4,0))</f>
        <v/>
      </c>
      <c r="L183" s="175" t="str">
        <f>IF(VLOOKUP(A183,'Aux - pivots1'!$A:$E,5,0)=0, "",VLOOKUP(A183,'Aux - pivots1'!$A:$E,5,0))</f>
        <v/>
      </c>
      <c r="M183" s="203"/>
    </row>
    <row r="184" spans="1:13" ht="16.2" hidden="1" x14ac:dyDescent="0.4">
      <c r="A184" s="31" t="str">
        <f t="shared" si="2"/>
        <v>modesg_param_sfcs_taxon_europeiacomite</v>
      </c>
      <c r="B184" s="162" t="s">
        <v>28</v>
      </c>
      <c r="C184" s="157" t="s">
        <v>178</v>
      </c>
      <c r="D184" s="153" t="s">
        <v>40</v>
      </c>
      <c r="E184" s="154" t="s">
        <v>179</v>
      </c>
      <c r="F184" s="153" t="s">
        <v>188</v>
      </c>
      <c r="G184" s="155" t="str">
        <f>VLOOKUP(A184,Plano_V3!$A$27:$G$583,7,0)</f>
        <v>6. Em implementação (re-especificação)</v>
      </c>
      <c r="H184" s="155" t="s">
        <v>482</v>
      </c>
      <c r="I184" s="164"/>
      <c r="J184" s="175" t="str">
        <f>IF(VLOOKUP(A184,'Aux - pivots1'!$A:$E,3,0)=0, "",VLOOKUP(A184,'Aux - pivots1'!$A:$E,3,0))</f>
        <v/>
      </c>
      <c r="K184" s="175" t="str">
        <f>IF(VLOOKUP(A184,'Aux - pivots1'!$A:$E,4,0)=0, "",VLOOKUP(A184,'Aux - pivots1'!$A:$E,4,0))</f>
        <v/>
      </c>
      <c r="L184" s="175" t="str">
        <f>IF(VLOOKUP(A184,'Aux - pivots1'!$A:$E,5,0)=0, "",VLOOKUP(A184,'Aux - pivots1'!$A:$E,5,0))</f>
        <v/>
      </c>
      <c r="M184" s="203"/>
    </row>
    <row r="185" spans="1:13" ht="16.2" hidden="1" x14ac:dyDescent="0.4">
      <c r="A185" s="31" t="str">
        <f t="shared" si="2"/>
        <v>modesg_param_sfcs_taxon_europeiadata_aprvc</v>
      </c>
      <c r="B185" s="162" t="s">
        <v>28</v>
      </c>
      <c r="C185" s="157" t="s">
        <v>178</v>
      </c>
      <c r="D185" s="153" t="s">
        <v>40</v>
      </c>
      <c r="E185" s="154" t="s">
        <v>179</v>
      </c>
      <c r="F185" s="153" t="s">
        <v>189</v>
      </c>
      <c r="G185" s="155" t="str">
        <f>VLOOKUP(A185,Plano_V3!$A$27:$G$583,7,0)</f>
        <v>6. Em implementação (re-especificação)</v>
      </c>
      <c r="H185" s="155" t="s">
        <v>482</v>
      </c>
      <c r="I185" s="164"/>
      <c r="J185" s="175" t="str">
        <f>IF(VLOOKUP(A185,'Aux - pivots1'!$A:$E,3,0)=0, "",VLOOKUP(A185,'Aux - pivots1'!$A:$E,3,0))</f>
        <v/>
      </c>
      <c r="K185" s="175" t="str">
        <f>IF(VLOOKUP(A185,'Aux - pivots1'!$A:$E,4,0)=0, "",VLOOKUP(A185,'Aux - pivots1'!$A:$E,4,0))</f>
        <v/>
      </c>
      <c r="L185" s="175" t="str">
        <f>IF(VLOOKUP(A185,'Aux - pivots1'!$A:$E,5,0)=0, "",VLOOKUP(A185,'Aux - pivots1'!$A:$E,5,0))</f>
        <v/>
      </c>
      <c r="M185" s="203"/>
    </row>
    <row r="186" spans="1:13" ht="16.2" hidden="1" x14ac:dyDescent="0.4">
      <c r="A186" s="31" t="str">
        <f t="shared" si="2"/>
        <v>modesg_param_sfcs_taxon_europeiadata_final</v>
      </c>
      <c r="B186" s="162" t="s">
        <v>28</v>
      </c>
      <c r="C186" s="157" t="s">
        <v>178</v>
      </c>
      <c r="D186" s="153" t="s">
        <v>40</v>
      </c>
      <c r="E186" s="154" t="s">
        <v>179</v>
      </c>
      <c r="F186" s="153" t="s">
        <v>190</v>
      </c>
      <c r="G186" s="155" t="str">
        <f>VLOOKUP(A186,Plano_V3!$A$27:$G$583,7,0)</f>
        <v>6. Em implementação (re-especificação)</v>
      </c>
      <c r="H186" s="155" t="s">
        <v>476</v>
      </c>
      <c r="I186" s="164"/>
      <c r="J186" s="175">
        <f>IF(VLOOKUP(A186,'Aux - pivots1'!$A:$E,3,0)=0, "",VLOOKUP(A186,'Aux - pivots1'!$A:$E,3,0))</f>
        <v>45561</v>
      </c>
      <c r="K186" s="175" t="str">
        <f>IF(VLOOKUP(A186,'Aux - pivots1'!$A:$E,4,0)=0, "",VLOOKUP(A186,'Aux - pivots1'!$A:$E,4,0))</f>
        <v/>
      </c>
      <c r="L186" s="175" t="str">
        <f>IF(VLOOKUP(A186,'Aux - pivots1'!$A:$E,5,0)=0, "",VLOOKUP(A186,'Aux - pivots1'!$A:$E,5,0))</f>
        <v/>
      </c>
      <c r="M186" s="203"/>
    </row>
    <row r="187" spans="1:13" ht="16.2" hidden="1" x14ac:dyDescent="0.4">
      <c r="A187" s="31" t="str">
        <f t="shared" si="2"/>
        <v>modesg_param_sfcs_taxon_europeiadata_inicial</v>
      </c>
      <c r="B187" s="162" t="s">
        <v>28</v>
      </c>
      <c r="C187" s="157" t="s">
        <v>178</v>
      </c>
      <c r="D187" s="153" t="s">
        <v>40</v>
      </c>
      <c r="E187" s="154" t="s">
        <v>179</v>
      </c>
      <c r="F187" s="153" t="s">
        <v>191</v>
      </c>
      <c r="G187" s="155" t="str">
        <f>VLOOKUP(A187,Plano_V3!$A$27:$G$583,7,0)</f>
        <v>6. Em implementação (re-especificação)</v>
      </c>
      <c r="H187" s="155" t="s">
        <v>476</v>
      </c>
      <c r="I187" s="164"/>
      <c r="J187" s="175">
        <f>IF(VLOOKUP(A187,'Aux - pivots1'!$A:$E,3,0)=0, "",VLOOKUP(A187,'Aux - pivots1'!$A:$E,3,0))</f>
        <v>45561</v>
      </c>
      <c r="K187" s="175" t="str">
        <f>IF(VLOOKUP(A187,'Aux - pivots1'!$A:$E,4,0)=0, "",VLOOKUP(A187,'Aux - pivots1'!$A:$E,4,0))</f>
        <v/>
      </c>
      <c r="L187" s="175" t="str">
        <f>IF(VLOOKUP(A187,'Aux - pivots1'!$A:$E,5,0)=0, "",VLOOKUP(A187,'Aux - pivots1'!$A:$E,5,0))</f>
        <v/>
      </c>
      <c r="M187" s="203"/>
    </row>
    <row r="188" spans="1:13" ht="16.2" hidden="1" x14ac:dyDescent="0.4">
      <c r="A188" s="31" t="str">
        <f t="shared" si="2"/>
        <v>modesg_param_sfcs_taxon_europeiadominio</v>
      </c>
      <c r="B188" s="162" t="s">
        <v>28</v>
      </c>
      <c r="C188" s="157" t="s">
        <v>178</v>
      </c>
      <c r="D188" s="153" t="s">
        <v>40</v>
      </c>
      <c r="E188" s="154" t="s">
        <v>179</v>
      </c>
      <c r="F188" s="153" t="s">
        <v>192</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3"/>
    </row>
    <row r="189" spans="1:13" ht="16.2" hidden="1" x14ac:dyDescent="0.4">
      <c r="A189" s="31" t="str">
        <f t="shared" si="2"/>
        <v>modesg_param_sfcs_taxon_europeiadscrc</v>
      </c>
      <c r="B189" s="162" t="s">
        <v>28</v>
      </c>
      <c r="C189" s="157" t="s">
        <v>178</v>
      </c>
      <c r="D189" s="153" t="s">
        <v>40</v>
      </c>
      <c r="E189" s="154" t="s">
        <v>179</v>
      </c>
      <c r="F189" s="153" t="s">
        <v>193</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3"/>
    </row>
    <row r="190" spans="1:13" ht="16.2" hidden="1" x14ac:dyDescent="0.4">
      <c r="A190" s="31" t="str">
        <f t="shared" si="2"/>
        <v>modesg_param_sfcs_taxon_europeiaepc</v>
      </c>
      <c r="B190" s="162" t="s">
        <v>28</v>
      </c>
      <c r="C190" s="157" t="s">
        <v>178</v>
      </c>
      <c r="D190" s="153" t="s">
        <v>40</v>
      </c>
      <c r="E190" s="154" t="s">
        <v>179</v>
      </c>
      <c r="F190" s="153" t="s">
        <v>47</v>
      </c>
      <c r="G190" s="155" t="str">
        <f>VLOOKUP(A190,Plano_V3!$A$27:$G$583,7,0)</f>
        <v>1. Concluído</v>
      </c>
      <c r="H190" s="155" t="s">
        <v>477</v>
      </c>
      <c r="I190" s="179"/>
      <c r="J190" s="175" t="str">
        <f>IF(VLOOKUP(A190,'Aux - pivots1'!$A:$E,3,0)=0, "",VLOOKUP(A190,'Aux - pivots1'!$A:$E,3,0))</f>
        <v/>
      </c>
      <c r="K190" s="175" t="str">
        <f>IF(VLOOKUP(A190,'Aux - pivots1'!$A:$E,4,0)=0, "",VLOOKUP(A190,'Aux - pivots1'!$A:$E,4,0))</f>
        <v/>
      </c>
      <c r="L190" s="175" t="str">
        <f>IF(VLOOKUP(A190,'Aux - pivots1'!$A:$E,5,0)=0, "",VLOOKUP(A190,'Aux - pivots1'!$A:$E,5,0))</f>
        <v/>
      </c>
      <c r="M190" s="203"/>
    </row>
    <row r="191" spans="1:13" ht="16.2" hidden="1" x14ac:dyDescent="0.4">
      <c r="A191" s="31" t="str">
        <f t="shared" si="2"/>
        <v>modesg_param_sfcs_taxon_europeiaflag_project_finance</v>
      </c>
      <c r="B191" s="162" t="s">
        <v>28</v>
      </c>
      <c r="C191" s="157" t="s">
        <v>178</v>
      </c>
      <c r="D191" s="153" t="s">
        <v>40</v>
      </c>
      <c r="E191" s="154" t="s">
        <v>179</v>
      </c>
      <c r="F191" s="153" t="s">
        <v>194</v>
      </c>
      <c r="G191" s="155" t="str">
        <f>VLOOKUP(A191,Plano_V3!$A$27:$G$583,7,0)</f>
        <v>6. Em implementação (re-especificação)</v>
      </c>
      <c r="H191" s="155" t="s">
        <v>482</v>
      </c>
      <c r="I191" s="165" t="s">
        <v>501</v>
      </c>
      <c r="J191" s="175" t="str">
        <f>IF(VLOOKUP(A191,'Aux - pivots1'!$A:$E,3,0)=0, "",VLOOKUP(A191,'Aux - pivots1'!$A:$E,3,0))</f>
        <v/>
      </c>
      <c r="K191" s="175" t="str">
        <f>IF(VLOOKUP(A191,'Aux - pivots1'!$A:$E,4,0)=0, "",VLOOKUP(A191,'Aux - pivots1'!$A:$E,4,0))</f>
        <v/>
      </c>
      <c r="L191" s="175" t="str">
        <f>IF(VLOOKUP(A191,'Aux - pivots1'!$A:$E,5,0)=0, "",VLOOKUP(A191,'Aux - pivots1'!$A:$E,5,0))</f>
        <v/>
      </c>
      <c r="M191" s="203"/>
    </row>
    <row r="192" spans="1:13" ht="16.2" hidden="1" x14ac:dyDescent="0.4">
      <c r="A192" s="31" t="str">
        <f t="shared" si="2"/>
        <v>modesg_param_sfcs_taxon_europeiacfinalidad</v>
      </c>
      <c r="B192" s="162" t="s">
        <v>28</v>
      </c>
      <c r="C192" s="157" t="s">
        <v>178</v>
      </c>
      <c r="D192" s="153" t="s">
        <v>40</v>
      </c>
      <c r="E192" s="154" t="s">
        <v>179</v>
      </c>
      <c r="F192" s="153" t="s">
        <v>195</v>
      </c>
      <c r="G192" s="155" t="str">
        <f>VLOOKUP(A192,Plano_V3!$A$27:$G$583,7,0)</f>
        <v>6. Em implementação (re-especificação)</v>
      </c>
      <c r="H192" s="155" t="s">
        <v>482</v>
      </c>
      <c r="I192" s="165" t="s">
        <v>501</v>
      </c>
      <c r="J192" s="175" t="str">
        <f>IF(VLOOKUP(A192,'Aux - pivots1'!$A:$E,3,0)=0, "",VLOOKUP(A192,'Aux - pivots1'!$A:$E,3,0))</f>
        <v/>
      </c>
      <c r="K192" s="175" t="str">
        <f>IF(VLOOKUP(A192,'Aux - pivots1'!$A:$E,4,0)=0, "",VLOOKUP(A192,'Aux - pivots1'!$A:$E,4,0))</f>
        <v/>
      </c>
      <c r="L192" s="175" t="str">
        <f>IF(VLOOKUP(A192,'Aux - pivots1'!$A:$E,5,0)=0, "",VLOOKUP(A192,'Aux - pivots1'!$A:$E,5,0))</f>
        <v/>
      </c>
      <c r="M192" s="203"/>
    </row>
    <row r="193" spans="1:13" ht="16.2" hidden="1" x14ac:dyDescent="0.4">
      <c r="A193" s="31" t="str">
        <f t="shared" si="2"/>
        <v>modesg_param_sfcs_taxon_europeiatipo_combust</v>
      </c>
      <c r="B193" s="162" t="s">
        <v>28</v>
      </c>
      <c r="C193" s="157" t="s">
        <v>178</v>
      </c>
      <c r="D193" s="153" t="s">
        <v>40</v>
      </c>
      <c r="E193" s="154" t="s">
        <v>179</v>
      </c>
      <c r="F193" s="153" t="s">
        <v>196</v>
      </c>
      <c r="G193" s="155" t="str">
        <f>VLOOKUP(A193,Plano_V3!$A$27:$G$583,7,0)</f>
        <v>6. Em implementação (re-especificação)</v>
      </c>
      <c r="H193" s="155" t="s">
        <v>482</v>
      </c>
      <c r="I193" s="165" t="s">
        <v>502</v>
      </c>
      <c r="J193" s="175" t="str">
        <f>IF(VLOOKUP(A193,'Aux - pivots1'!$A:$E,3,0)=0, "",VLOOKUP(A193,'Aux - pivots1'!$A:$E,3,0))</f>
        <v/>
      </c>
      <c r="K193" s="175" t="str">
        <f>IF(VLOOKUP(A193,'Aux - pivots1'!$A:$E,4,0)=0, "",VLOOKUP(A193,'Aux - pivots1'!$A:$E,4,0))</f>
        <v/>
      </c>
      <c r="L193" s="175" t="str">
        <f>IF(VLOOKUP(A193,'Aux - pivots1'!$A:$E,5,0)=0, "",VLOOKUP(A193,'Aux - pivots1'!$A:$E,5,0))</f>
        <v/>
      </c>
      <c r="M193" s="203"/>
    </row>
    <row r="194" spans="1:13" ht="16.2" hidden="1" x14ac:dyDescent="0.4">
      <c r="A194" s="31" t="str">
        <f t="shared" si="2"/>
        <v>modesg_param_sfcs_taxon_europeiamontante_pndrc</v>
      </c>
      <c r="B194" s="162" t="s">
        <v>28</v>
      </c>
      <c r="C194" s="157" t="s">
        <v>178</v>
      </c>
      <c r="D194" s="153" t="s">
        <v>40</v>
      </c>
      <c r="E194" s="154" t="s">
        <v>179</v>
      </c>
      <c r="F194" s="153" t="s">
        <v>197</v>
      </c>
      <c r="G194" s="155" t="str">
        <f>VLOOKUP(A194,Plano_V3!$A$27:$G$583,7,0)</f>
        <v>6. Em implementação (re-especificação)</v>
      </c>
      <c r="H194" s="155" t="s">
        <v>482</v>
      </c>
      <c r="I194" s="164"/>
      <c r="J194" s="175" t="str">
        <f>IF(VLOOKUP(A194,'Aux - pivots1'!$A:$E,3,0)=0, "",VLOOKUP(A194,'Aux - pivots1'!$A:$E,3,0))</f>
        <v/>
      </c>
      <c r="K194" s="175" t="str">
        <f>IF(VLOOKUP(A194,'Aux - pivots1'!$A:$E,4,0)=0, "",VLOOKUP(A194,'Aux - pivots1'!$A:$E,4,0))</f>
        <v/>
      </c>
      <c r="L194" s="175" t="str">
        <f>IF(VLOOKUP(A194,'Aux - pivots1'!$A:$E,5,0)=0, "",VLOOKUP(A194,'Aux - pivots1'!$A:$E,5,0))</f>
        <v/>
      </c>
      <c r="M194" s="203"/>
    </row>
    <row r="195" spans="1:13" ht="16.2" hidden="1" x14ac:dyDescent="0.4">
      <c r="A195" s="31" t="str">
        <f t="shared" si="2"/>
        <v>modesg_param_sfcs_taxon_europeianome_ctgr_sfcs</v>
      </c>
      <c r="B195" s="162" t="s">
        <v>28</v>
      </c>
      <c r="C195" s="157" t="s">
        <v>178</v>
      </c>
      <c r="D195" s="153" t="s">
        <v>40</v>
      </c>
      <c r="E195" s="154" t="s">
        <v>179</v>
      </c>
      <c r="F195" s="153" t="s">
        <v>198</v>
      </c>
      <c r="G195" s="155" t="str">
        <f>VLOOKUP(A195,Plano_V3!$A$27:$G$583,7,0)</f>
        <v>4. Validação EF</v>
      </c>
      <c r="H195" s="155" t="s">
        <v>479</v>
      </c>
      <c r="I195" s="164" t="s">
        <v>1865</v>
      </c>
      <c r="J195" s="175" t="str">
        <f>IF(VLOOKUP(A195,'Aux - pivots1'!$A:$E,3,0)=0, "",VLOOKUP(A195,'Aux - pivots1'!$A:$E,3,0))</f>
        <v/>
      </c>
      <c r="K195" s="175" t="str">
        <f>IF(VLOOKUP(A195,'Aux - pivots1'!$A:$E,4,0)=0, "",VLOOKUP(A195,'Aux - pivots1'!$A:$E,4,0))</f>
        <v/>
      </c>
      <c r="L195" s="175" t="str">
        <f>IF(VLOOKUP(A195,'Aux - pivots1'!$A:$E,5,0)=0, "",VLOOKUP(A195,'Aux - pivots1'!$A:$E,5,0))</f>
        <v/>
      </c>
      <c r="M195" s="203"/>
    </row>
    <row r="196" spans="1:13" ht="16.2" hidden="1" x14ac:dyDescent="0.4">
      <c r="A196" s="31" t="str">
        <f t="shared" si="2"/>
        <v>modesg_param_sfcs_taxon_europeianome_general_specific_purpose</v>
      </c>
      <c r="B196" s="162" t="s">
        <v>28</v>
      </c>
      <c r="C196" s="157" t="s">
        <v>178</v>
      </c>
      <c r="D196" s="153" t="s">
        <v>40</v>
      </c>
      <c r="E196" s="154" t="s">
        <v>179</v>
      </c>
      <c r="F196" s="153" t="s">
        <v>199</v>
      </c>
      <c r="G196" s="155" t="str">
        <f>VLOOKUP(A196,Plano_V3!$A$27:$G$583,7,0)</f>
        <v>6. Em implementação (re-especificação)</v>
      </c>
      <c r="H196" s="155" t="s">
        <v>482</v>
      </c>
      <c r="I196" s="179"/>
      <c r="J196" s="175" t="str">
        <f>IF(VLOOKUP(A196,'Aux - pivots1'!$A:$E,3,0)=0, "",VLOOKUP(A196,'Aux - pivots1'!$A:$E,3,0))</f>
        <v/>
      </c>
      <c r="K196" s="175" t="str">
        <f>IF(VLOOKUP(A196,'Aux - pivots1'!$A:$E,4,0)=0, "",VLOOKUP(A196,'Aux - pivots1'!$A:$E,4,0))</f>
        <v/>
      </c>
      <c r="L196" s="175" t="str">
        <f>IF(VLOOKUP(A196,'Aux - pivots1'!$A:$E,5,0)=0, "",VLOOKUP(A196,'Aux - pivots1'!$A:$E,5,0))</f>
        <v/>
      </c>
      <c r="M196" s="203"/>
    </row>
    <row r="197" spans="1:13" ht="16.2" hidden="1" x14ac:dyDescent="0.4">
      <c r="A197" s="31" t="str">
        <f t="shared" si="2"/>
        <v>modesg_param_sfcs_taxon_europeianome_purpose_esg</v>
      </c>
      <c r="B197" s="162" t="s">
        <v>28</v>
      </c>
      <c r="C197" s="157" t="s">
        <v>178</v>
      </c>
      <c r="D197" s="153" t="s">
        <v>40</v>
      </c>
      <c r="E197" s="154" t="s">
        <v>179</v>
      </c>
      <c r="F197" s="153" t="s">
        <v>200</v>
      </c>
      <c r="G197" s="155" t="str">
        <f>VLOOKUP(A197,Plano_V3!$A$27:$G$583,7,0)</f>
        <v>6. Em implementação (re-especificação)</v>
      </c>
      <c r="H197" s="155" t="s">
        <v>482</v>
      </c>
      <c r="I197" s="179"/>
      <c r="J197" s="175" t="str">
        <f>IF(VLOOKUP(A197,'Aux - pivots1'!$A:$E,3,0)=0, "",VLOOKUP(A197,'Aux - pivots1'!$A:$E,3,0))</f>
        <v/>
      </c>
      <c r="K197" s="175" t="str">
        <f>IF(VLOOKUP(A197,'Aux - pivots1'!$A:$E,4,0)=0, "",VLOOKUP(A197,'Aux - pivots1'!$A:$E,4,0))</f>
        <v/>
      </c>
      <c r="L197" s="175" t="str">
        <f>IF(VLOOKUP(A197,'Aux - pivots1'!$A:$E,5,0)=0, "",VLOOKUP(A197,'Aux - pivots1'!$A:$E,5,0))</f>
        <v/>
      </c>
      <c r="M197" s="203"/>
    </row>
    <row r="198" spans="1:13" ht="16.2" hidden="1" x14ac:dyDescent="0.4">
      <c r="A198" s="31" t="str">
        <f t="shared" si="2"/>
        <v>modesg_param_sfcs_taxon_europeianome_specific_eligible</v>
      </c>
      <c r="B198" s="162" t="s">
        <v>28</v>
      </c>
      <c r="C198" s="157" t="s">
        <v>178</v>
      </c>
      <c r="D198" s="153" t="s">
        <v>40</v>
      </c>
      <c r="E198" s="154" t="s">
        <v>179</v>
      </c>
      <c r="F198" s="153" t="s">
        <v>201</v>
      </c>
      <c r="G198" s="155" t="str">
        <f>VLOOKUP(A198,Plano_V3!$A$27:$G$583,7,0)</f>
        <v>6. Em implementação (re-especificação)</v>
      </c>
      <c r="H198" s="155" t="s">
        <v>482</v>
      </c>
      <c r="I198" s="179"/>
      <c r="J198" s="175" t="str">
        <f>IF(VLOOKUP(A198,'Aux - pivots1'!$A:$E,3,0)=0, "",VLOOKUP(A198,'Aux - pivots1'!$A:$E,3,0))</f>
        <v/>
      </c>
      <c r="K198" s="175" t="str">
        <f>IF(VLOOKUP(A198,'Aux - pivots1'!$A:$E,4,0)=0, "",VLOOKUP(A198,'Aux - pivots1'!$A:$E,4,0))</f>
        <v/>
      </c>
      <c r="L198" s="175" t="str">
        <f>IF(VLOOKUP(A198,'Aux - pivots1'!$A:$E,5,0)=0, "",VLOOKUP(A198,'Aux - pivots1'!$A:$E,5,0))</f>
        <v/>
      </c>
      <c r="M198" s="203"/>
    </row>
    <row r="199" spans="1:13" ht="16.2" hidden="1" x14ac:dyDescent="0.4">
      <c r="A199" s="31" t="str">
        <f t="shared" si="2"/>
        <v>modesg_param_sfcs_taxon_europeianome_specific_sustainable</v>
      </c>
      <c r="B199" s="162" t="s">
        <v>28</v>
      </c>
      <c r="C199" s="157" t="s">
        <v>178</v>
      </c>
      <c r="D199" s="153" t="s">
        <v>40</v>
      </c>
      <c r="E199" s="154" t="s">
        <v>179</v>
      </c>
      <c r="F199" s="153" t="s">
        <v>202</v>
      </c>
      <c r="G199" s="155" t="str">
        <f>VLOOKUP(A199,Plano_V3!$A$27:$G$583,7,0)</f>
        <v>6. Em implementação (re-especificação)</v>
      </c>
      <c r="H199" s="155" t="s">
        <v>482</v>
      </c>
      <c r="I199" s="179"/>
      <c r="J199" s="175" t="str">
        <f>IF(VLOOKUP(A199,'Aux - pivots1'!$A:$E,3,0)=0, "",VLOOKUP(A199,'Aux - pivots1'!$A:$E,3,0))</f>
        <v/>
      </c>
      <c r="K199" s="175" t="str">
        <f>IF(VLOOKUP(A199,'Aux - pivots1'!$A:$E,4,0)=0, "",VLOOKUP(A199,'Aux - pivots1'!$A:$E,4,0))</f>
        <v/>
      </c>
      <c r="L199" s="175" t="str">
        <f>IF(VLOOKUP(A199,'Aux - pivots1'!$A:$E,5,0)=0, "",VLOOKUP(A199,'Aux - pivots1'!$A:$E,5,0))</f>
        <v/>
      </c>
      <c r="M199" s="203"/>
    </row>
    <row r="200" spans="1:13" ht="16.2" hidden="1" x14ac:dyDescent="0.4">
      <c r="A200" s="31" t="str">
        <f t="shared" ref="A200:A202" si="3">E200&amp;F200</f>
        <v>modesg_param_sfcs_taxon_europeiaref_date</v>
      </c>
      <c r="B200" s="162" t="s">
        <v>28</v>
      </c>
      <c r="C200" s="157" t="s">
        <v>178</v>
      </c>
      <c r="D200" s="153" t="s">
        <v>40</v>
      </c>
      <c r="E200" s="154" t="s">
        <v>179</v>
      </c>
      <c r="F200" s="153" t="s">
        <v>73</v>
      </c>
      <c r="G200" s="155" t="str">
        <f>VLOOKUP(A200,Plano_V3!$A$27:$G$583,7,0)</f>
        <v>1. Concluído</v>
      </c>
      <c r="H200" s="155" t="s">
        <v>477</v>
      </c>
      <c r="I200" s="179"/>
      <c r="J200" s="175" t="str">
        <f>IF(VLOOKUP(A200,'Aux - pivots1'!$A:$E,3,0)=0, "",VLOOKUP(A200,'Aux - pivots1'!$A:$E,3,0))</f>
        <v/>
      </c>
      <c r="K200" s="175" t="str">
        <f>IF(VLOOKUP(A200,'Aux - pivots1'!$A:$E,4,0)=0, "",VLOOKUP(A200,'Aux - pivots1'!$A:$E,4,0))</f>
        <v/>
      </c>
      <c r="L200" s="175" t="str">
        <f>IF(VLOOKUP(A200,'Aux - pivots1'!$A:$E,5,0)=0, "",VLOOKUP(A200,'Aux - pivots1'!$A:$E,5,0))</f>
        <v/>
      </c>
      <c r="M200" s="203"/>
    </row>
    <row r="201" spans="1:13" ht="16.2" hidden="1" x14ac:dyDescent="0.4">
      <c r="A201" s="31" t="str">
        <f t="shared" si="3"/>
        <v>modesg_param_sfcs_taxon_europeiazcliente</v>
      </c>
      <c r="B201" s="162" t="s">
        <v>28</v>
      </c>
      <c r="C201" s="157" t="s">
        <v>178</v>
      </c>
      <c r="D201" s="153" t="s">
        <v>40</v>
      </c>
      <c r="E201" s="154" t="s">
        <v>179</v>
      </c>
      <c r="F201" s="153" t="s">
        <v>203</v>
      </c>
      <c r="G201" s="155" t="str">
        <f>VLOOKUP(A201,Plano_V3!$A$27:$G$583,7,0)</f>
        <v>6. Em implementação (re-especificação)</v>
      </c>
      <c r="H201" s="155" t="s">
        <v>482</v>
      </c>
      <c r="I201" s="179"/>
      <c r="J201" s="175" t="str">
        <f>IF(VLOOKUP(A201,'Aux - pivots1'!$A:$E,3,0)=0, "",VLOOKUP(A201,'Aux - pivots1'!$A:$E,3,0))</f>
        <v/>
      </c>
      <c r="K201" s="175" t="str">
        <f>IF(VLOOKUP(A201,'Aux - pivots1'!$A:$E,4,0)=0, "",VLOOKUP(A201,'Aux - pivots1'!$A:$E,4,0))</f>
        <v/>
      </c>
      <c r="L201" s="175" t="str">
        <f>IF(VLOOKUP(A201,'Aux - pivots1'!$A:$E,5,0)=0, "",VLOOKUP(A201,'Aux - pivots1'!$A:$E,5,0))</f>
        <v/>
      </c>
      <c r="M201" s="203"/>
    </row>
    <row r="202" spans="1:13" ht="16.2" hidden="1" x14ac:dyDescent="0.4">
      <c r="A202" s="31" t="str">
        <f t="shared" si="3"/>
        <v>modesg_param_sfcs_taxon_europeiazdeposit</v>
      </c>
      <c r="B202" s="162" t="s">
        <v>28</v>
      </c>
      <c r="C202" s="157" t="s">
        <v>178</v>
      </c>
      <c r="D202" s="153" t="s">
        <v>40</v>
      </c>
      <c r="E202" s="154" t="s">
        <v>179</v>
      </c>
      <c r="F202" s="153" t="s">
        <v>204</v>
      </c>
      <c r="G202" s="155" t="str">
        <f>VLOOKUP(A202,Plano_V3!$A$27:$G$583,7,0)</f>
        <v>6. Em implementação (re-especificação)</v>
      </c>
      <c r="H202" s="155" t="s">
        <v>482</v>
      </c>
      <c r="I202" s="179"/>
      <c r="J202" s="175" t="str">
        <f>IF(VLOOKUP(A202,'Aux - pivots1'!$A:$E,3,0)=0, "",VLOOKUP(A202,'Aux - pivots1'!$A:$E,3,0))</f>
        <v/>
      </c>
      <c r="K202" s="175" t="str">
        <f>IF(VLOOKUP(A202,'Aux - pivots1'!$A:$E,4,0)=0, "",VLOOKUP(A202,'Aux - pivots1'!$A:$E,4,0))</f>
        <v/>
      </c>
      <c r="L202" s="175" t="str">
        <f>IF(VLOOKUP(A202,'Aux - pivots1'!$A:$E,5,0)=0, "",VLOOKUP(A202,'Aux - pivots1'!$A:$E,5,0))</f>
        <v/>
      </c>
      <c r="M202" s="203"/>
    </row>
    <row r="203" spans="1:13" ht="16.2" hidden="1" x14ac:dyDescent="0.4">
      <c r="A203" s="31" t="str">
        <f t="shared" ref="A203:A204" si="4">E203&amp;F203</f>
        <v>modesg_param_sfcs_taxon_europeiaordem</v>
      </c>
      <c r="B203" s="162" t="s">
        <v>28</v>
      </c>
      <c r="C203" s="157" t="s">
        <v>178</v>
      </c>
      <c r="D203" s="153" t="s">
        <v>40</v>
      </c>
      <c r="E203" s="154" t="s">
        <v>179</v>
      </c>
      <c r="F203" s="153" t="s">
        <v>322</v>
      </c>
      <c r="G203" s="155" t="str">
        <f>VLOOKUP(A203,Plano_V3!$A$27:$G$583,7,0)</f>
        <v>0. Cancelado</v>
      </c>
      <c r="H203" s="155" t="s">
        <v>482</v>
      </c>
      <c r="I203" s="179" t="s">
        <v>1878</v>
      </c>
      <c r="J203" s="175">
        <f>IF(VLOOKUP(A203,'Aux - pivots1'!$A:$E,3,0)=0, "",VLOOKUP(A203,'Aux - pivots1'!$A:$E,3,0))</f>
        <v>45561</v>
      </c>
      <c r="K203" s="175" t="str">
        <f>IF(VLOOKUP(A203,'Aux - pivots1'!$A:$E,4,0)=0, "",VLOOKUP(A203,'Aux - pivots1'!$A:$E,4,0))</f>
        <v/>
      </c>
      <c r="L203" s="175" t="str">
        <f>IF(VLOOKUP(A203,'Aux - pivots1'!$A:$E,5,0)=0, "",VLOOKUP(A203,'Aux - pivots1'!$A:$E,5,0))</f>
        <v/>
      </c>
      <c r="M203" s="203"/>
    </row>
    <row r="204" spans="1:13" ht="16.2" hidden="1" x14ac:dyDescent="0.4">
      <c r="A204" s="31" t="str">
        <f t="shared" si="4"/>
        <v>modesg_param_sfcs_taxon_europeianivel_mrc</v>
      </c>
      <c r="B204" s="162" t="s">
        <v>28</v>
      </c>
      <c r="C204" s="157" t="s">
        <v>178</v>
      </c>
      <c r="D204" s="153" t="s">
        <v>40</v>
      </c>
      <c r="E204" s="154" t="s">
        <v>179</v>
      </c>
      <c r="F204" s="153" t="s">
        <v>1861</v>
      </c>
      <c r="G204" s="155" t="str">
        <f>VLOOKUP(A204,Plano_V3!$A$27:$G$583,7,0)</f>
        <v>0. Cancelado</v>
      </c>
      <c r="H204" s="155" t="s">
        <v>482</v>
      </c>
      <c r="I204" s="179" t="s">
        <v>1878</v>
      </c>
      <c r="J204" s="175">
        <f>IF(VLOOKUP(A204,'Aux - pivots1'!$A:$E,3,0)=0, "",VLOOKUP(A204,'Aux - pivots1'!$A:$E,3,0))</f>
        <v>45561</v>
      </c>
      <c r="K204" s="175" t="str">
        <f>IF(VLOOKUP(A204,'Aux - pivots1'!$A:$E,4,0)=0, "",VLOOKUP(A204,'Aux - pivots1'!$A:$E,4,0))</f>
        <v/>
      </c>
      <c r="L204" s="175" t="str">
        <f>IF(VLOOKUP(A204,'Aux - pivots1'!$A:$E,5,0)=0, "",VLOOKUP(A204,'Aux - pivots1'!$A:$E,5,0))</f>
        <v/>
      </c>
      <c r="M204" s="203"/>
    </row>
    <row r="205" spans="1:13" ht="16.2" hidden="1" x14ac:dyDescent="0.4">
      <c r="A205" s="31" t="str">
        <f t="shared" ref="A205:A236" si="5">E205&amp;F205</f>
        <v>modesg_inp_emss_vclsn.a.</v>
      </c>
      <c r="B205" s="162" t="s">
        <v>28</v>
      </c>
      <c r="C205" s="157" t="s">
        <v>178</v>
      </c>
      <c r="D205" s="153" t="s">
        <v>36</v>
      </c>
      <c r="E205" s="154" t="s">
        <v>205</v>
      </c>
      <c r="F205" s="153" t="s">
        <v>38</v>
      </c>
      <c r="G205" s="155" t="str">
        <f>VLOOKUP(A205,Plano_V3!$A$27:$G$583,7,0)</f>
        <v>1. Concluído</v>
      </c>
      <c r="H205" s="155" t="s">
        <v>477</v>
      </c>
      <c r="I205" s="164"/>
      <c r="J205" s="175">
        <f>IF(VLOOKUP(A205,'Aux - pivots1'!$A:$E,3,0)=0, "",VLOOKUP(A205,'Aux - pivots1'!$A:$E,3,0))</f>
        <v>45471</v>
      </c>
      <c r="K205" s="175">
        <f>IF(VLOOKUP(A205,'Aux - pivots1'!$A:$E,4,0)=0, "",VLOOKUP(A205,'Aux - pivots1'!$A:$E,4,0))</f>
        <v>45534</v>
      </c>
      <c r="L205" s="175">
        <f>IF(VLOOKUP(A205,'Aux - pivots1'!$A:$E,5,0)=0, "",VLOOKUP(A205,'Aux - pivots1'!$A:$E,5,0))</f>
        <v>45534</v>
      </c>
      <c r="M205" s="203"/>
    </row>
    <row r="206" spans="1:13" ht="16.2" hidden="1" x14ac:dyDescent="0.4">
      <c r="A206" s="31" t="str">
        <f t="shared" si="5"/>
        <v>modesg_inp_km_medios_emss_vclsn.a.</v>
      </c>
      <c r="B206" s="162" t="s">
        <v>28</v>
      </c>
      <c r="C206" s="157" t="s">
        <v>178</v>
      </c>
      <c r="D206" s="153" t="s">
        <v>36</v>
      </c>
      <c r="E206" s="154" t="s">
        <v>206</v>
      </c>
      <c r="F206" s="153" t="s">
        <v>38</v>
      </c>
      <c r="G206" s="155" t="str">
        <f>VLOOKUP(A206,Plano_V3!$A$27:$G$583,7,0)</f>
        <v>1. Concluído</v>
      </c>
      <c r="H206" s="155" t="s">
        <v>477</v>
      </c>
      <c r="I206" s="164"/>
      <c r="J206" s="175" t="str">
        <f>IF(VLOOKUP(A206,'Aux - pivots1'!$A:$E,3,0)=0, "",VLOOKUP(A206,'Aux - pivots1'!$A:$E,3,0))</f>
        <v/>
      </c>
      <c r="K206" s="175">
        <f>IF(VLOOKUP(A206,'Aux - pivots1'!$A:$E,4,0)=0, "",VLOOKUP(A206,'Aux - pivots1'!$A:$E,4,0))</f>
        <v>45534</v>
      </c>
      <c r="L206" s="175">
        <f>IF(VLOOKUP(A206,'Aux - pivots1'!$A:$E,5,0)=0, "",VLOOKUP(A206,'Aux - pivots1'!$A:$E,5,0))</f>
        <v>45534</v>
      </c>
      <c r="M206" s="203"/>
    </row>
    <row r="207" spans="1:13" ht="16.2" hidden="1" x14ac:dyDescent="0.4">
      <c r="A207" s="31" t="str">
        <f t="shared" si="5"/>
        <v>modesg_inp_empr_excl_parisn.a.</v>
      </c>
      <c r="B207" s="162" t="s">
        <v>28</v>
      </c>
      <c r="C207" s="157" t="s">
        <v>178</v>
      </c>
      <c r="D207" s="153" t="s">
        <v>36</v>
      </c>
      <c r="E207" s="154" t="s">
        <v>207</v>
      </c>
      <c r="F207" s="153" t="s">
        <v>38</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3"/>
    </row>
    <row r="208" spans="1:13" ht="16.2" hidden="1" x14ac:dyDescent="0.4">
      <c r="A208" s="31" t="str">
        <f t="shared" si="5"/>
        <v>modesg_inp_nfrd_alinhamento_taxn.a.</v>
      </c>
      <c r="B208" s="162" t="s">
        <v>28</v>
      </c>
      <c r="C208" s="157" t="s">
        <v>178</v>
      </c>
      <c r="D208" s="153" t="s">
        <v>36</v>
      </c>
      <c r="E208" s="154" t="s">
        <v>208</v>
      </c>
      <c r="F208" s="153" t="s">
        <v>38</v>
      </c>
      <c r="G208" s="155" t="str">
        <f>VLOOKUP(A208,Plano_V3!$A$27:$G$583,7,0)</f>
        <v>1. Concluído</v>
      </c>
      <c r="H208" s="155" t="s">
        <v>477</v>
      </c>
      <c r="I208" s="164"/>
      <c r="J208" s="175" t="str">
        <f>IF(VLOOKUP(A208,'Aux - pivots1'!$A:$E,3,0)=0, "",VLOOKUP(A208,'Aux - pivots1'!$A:$E,3,0))</f>
        <v/>
      </c>
      <c r="K208" s="175">
        <f>IF(VLOOKUP(A208,'Aux - pivots1'!$A:$E,4,0)=0, "",VLOOKUP(A208,'Aux - pivots1'!$A:$E,4,0))</f>
        <v>45534</v>
      </c>
      <c r="L208" s="175">
        <f>IF(VLOOKUP(A208,'Aux - pivots1'!$A:$E,5,0)=0, "",VLOOKUP(A208,'Aux - pivots1'!$A:$E,5,0))</f>
        <v>45534</v>
      </c>
      <c r="M208" s="203"/>
    </row>
    <row r="209" spans="1:13" ht="16.2" hidden="1" x14ac:dyDescent="0.4">
      <c r="A209" s="31" t="str">
        <f t="shared" si="5"/>
        <v>modesg_inp_risco_fisicon.a.</v>
      </c>
      <c r="B209" s="162" t="s">
        <v>28</v>
      </c>
      <c r="C209" s="157" t="s">
        <v>178</v>
      </c>
      <c r="D209" s="153" t="s">
        <v>36</v>
      </c>
      <c r="E209" s="154" t="s">
        <v>209</v>
      </c>
      <c r="F209" s="153" t="s">
        <v>38</v>
      </c>
      <c r="G209" s="155" t="str">
        <f>VLOOKUP(A209,Plano_V3!$A$27:$G$583,7,0)</f>
        <v>1. Concluído</v>
      </c>
      <c r="H209" s="155" t="s">
        <v>477</v>
      </c>
      <c r="I209" s="179"/>
      <c r="J209" s="175" t="str">
        <f>IF(VLOOKUP(A209,'Aux - pivots1'!$A:$E,3,0)=0, "",VLOOKUP(A209,'Aux - pivots1'!$A:$E,3,0))</f>
        <v/>
      </c>
      <c r="K209" s="175" t="str">
        <f>IF(VLOOKUP(A209,'Aux - pivots1'!$A:$E,4,0)=0, "",VLOOKUP(A209,'Aux - pivots1'!$A:$E,4,0))</f>
        <v/>
      </c>
      <c r="L209" s="175" t="str">
        <f>IF(VLOOKUP(A209,'Aux - pivots1'!$A:$E,5,0)=0, "",VLOOKUP(A209,'Aux - pivots1'!$A:$E,5,0))</f>
        <v/>
      </c>
      <c r="M209" s="203"/>
    </row>
    <row r="210" spans="1:13" ht="16.2" hidden="1" x14ac:dyDescent="0.4">
      <c r="A210" s="31" t="str">
        <f t="shared" si="5"/>
        <v>modesg_inp_emss_scibn.a.</v>
      </c>
      <c r="B210" s="162" t="s">
        <v>28</v>
      </c>
      <c r="C210" s="157" t="s">
        <v>178</v>
      </c>
      <c r="D210" s="153" t="s">
        <v>36</v>
      </c>
      <c r="E210" s="154" t="s">
        <v>210</v>
      </c>
      <c r="F210" s="153" t="s">
        <v>38</v>
      </c>
      <c r="G210" s="155" t="str">
        <f>VLOOKUP(A210,Plano_V3!$A$27:$G$583,7,0)</f>
        <v>1. Concluído</v>
      </c>
      <c r="H210" s="155" t="s">
        <v>477</v>
      </c>
      <c r="I210" s="179"/>
      <c r="J210" s="175" t="str">
        <f>IF(VLOOKUP(A210,'Aux - pivots1'!$A:$E,3,0)=0, "",VLOOKUP(A210,'Aux - pivots1'!$A:$E,3,0))</f>
        <v/>
      </c>
      <c r="K210" s="175" t="str">
        <f>IF(VLOOKUP(A210,'Aux - pivots1'!$A:$E,4,0)=0, "",VLOOKUP(A210,'Aux - pivots1'!$A:$E,4,0))</f>
        <v/>
      </c>
      <c r="L210" s="175" t="str">
        <f>IF(VLOOKUP(A210,'Aux - pivots1'!$A:$E,5,0)=0, "",VLOOKUP(A210,'Aux - pivots1'!$A:$E,5,0))</f>
        <v/>
      </c>
      <c r="M210" s="203"/>
    </row>
    <row r="211" spans="1:13" ht="16.2" hidden="1" x14ac:dyDescent="0.4">
      <c r="A211" s="31" t="str">
        <f t="shared" si="5"/>
        <v>modesg_inp_emss_nacen.a.</v>
      </c>
      <c r="B211" s="162" t="s">
        <v>28</v>
      </c>
      <c r="C211" s="157" t="s">
        <v>178</v>
      </c>
      <c r="D211" s="153" t="s">
        <v>36</v>
      </c>
      <c r="E211" s="154" t="s">
        <v>211</v>
      </c>
      <c r="F211" s="153" t="s">
        <v>38</v>
      </c>
      <c r="G211" s="155" t="str">
        <f>VLOOKUP(A211,Plano_V3!$A$27:$G$583,7,0)</f>
        <v>1. Concluído</v>
      </c>
      <c r="H211" s="155" t="s">
        <v>477</v>
      </c>
      <c r="I211" s="164"/>
      <c r="J211" s="175" t="str">
        <f>IF(VLOOKUP(A211,'Aux - pivots1'!$A:$E,3,0)=0, "",VLOOKUP(A211,'Aux - pivots1'!$A:$E,3,0))</f>
        <v/>
      </c>
      <c r="K211" s="175">
        <f>IF(VLOOKUP(A211,'Aux - pivots1'!$A:$E,4,0)=0, "",VLOOKUP(A211,'Aux - pivots1'!$A:$E,4,0))</f>
        <v>45534</v>
      </c>
      <c r="L211" s="175">
        <f>IF(VLOOKUP(A211,'Aux - pivots1'!$A:$E,5,0)=0, "",VLOOKUP(A211,'Aux - pivots1'!$A:$E,5,0))</f>
        <v>45534</v>
      </c>
      <c r="M211" s="203"/>
    </row>
    <row r="212" spans="1:13" ht="16.2" hidden="1" x14ac:dyDescent="0.4">
      <c r="A212" s="31" t="str">
        <f t="shared" si="5"/>
        <v>modesg_inp_emss_bens_imoveisn.a.</v>
      </c>
      <c r="B212" s="162" t="s">
        <v>28</v>
      </c>
      <c r="C212" s="157" t="s">
        <v>178</v>
      </c>
      <c r="D212" s="153" t="s">
        <v>36</v>
      </c>
      <c r="E212" s="154" t="s">
        <v>212</v>
      </c>
      <c r="F212" s="153" t="s">
        <v>38</v>
      </c>
      <c r="G212" s="155" t="str">
        <f>VLOOKUP(A212,Plano_V3!$A$27:$G$583,7,0)</f>
        <v>1. Concluído</v>
      </c>
      <c r="H212" s="155" t="s">
        <v>477</v>
      </c>
      <c r="I212" s="164"/>
      <c r="J212" s="175" t="str">
        <f>IF(VLOOKUP(A212,'Aux - pivots1'!$A:$E,3,0)=0, "",VLOOKUP(A212,'Aux - pivots1'!$A:$E,3,0))</f>
        <v/>
      </c>
      <c r="K212" s="175">
        <f>IF(VLOOKUP(A212,'Aux - pivots1'!$A:$E,4,0)=0, "",VLOOKUP(A212,'Aux - pivots1'!$A:$E,4,0))</f>
        <v>45534</v>
      </c>
      <c r="L212" s="175">
        <f>IF(VLOOKUP(A212,'Aux - pivots1'!$A:$E,5,0)=0, "",VLOOKUP(A212,'Aux - pivots1'!$A:$E,5,0))</f>
        <v>45534</v>
      </c>
      <c r="M212" s="203"/>
    </row>
    <row r="213" spans="1:13" ht="16.2" hidden="1" x14ac:dyDescent="0.4">
      <c r="A213" s="31" t="str">
        <f t="shared" si="5"/>
        <v>modesg_inp_emss_vclsref_date</v>
      </c>
      <c r="B213" s="162" t="s">
        <v>28</v>
      </c>
      <c r="C213" s="157" t="s">
        <v>178</v>
      </c>
      <c r="D213" s="153" t="s">
        <v>40</v>
      </c>
      <c r="E213" s="154" t="s">
        <v>205</v>
      </c>
      <c r="F213" s="153" t="s">
        <v>73</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3"/>
    </row>
    <row r="214" spans="1:13" ht="16.2" hidden="1" x14ac:dyDescent="0.4">
      <c r="A214" s="31" t="str">
        <f t="shared" si="5"/>
        <v>modesg_inp_emss_vclsnome_regiao</v>
      </c>
      <c r="B214" s="162" t="s">
        <v>28</v>
      </c>
      <c r="C214" s="157" t="s">
        <v>178</v>
      </c>
      <c r="D214" s="153" t="s">
        <v>40</v>
      </c>
      <c r="E214" s="154" t="s">
        <v>205</v>
      </c>
      <c r="F214" s="153" t="s">
        <v>213</v>
      </c>
      <c r="G214" s="155" t="str">
        <f>VLOOKUP(A214,Plano_V3!$A$27:$G$583,7,0)</f>
        <v>1. Concluído</v>
      </c>
      <c r="H214" s="155" t="s">
        <v>477</v>
      </c>
      <c r="I214" s="164"/>
      <c r="J214" s="175" t="str">
        <f>IF(VLOOKUP(A214,'Aux - pivots1'!$A:$E,3,0)=0, "",VLOOKUP(A214,'Aux - pivots1'!$A:$E,3,0))</f>
        <v/>
      </c>
      <c r="K214" s="175">
        <f>IF(VLOOKUP(A214,'Aux - pivots1'!$A:$E,4,0)=0, "",VLOOKUP(A214,'Aux - pivots1'!$A:$E,4,0))</f>
        <v>45534</v>
      </c>
      <c r="L214" s="175">
        <f>IF(VLOOKUP(A214,'Aux - pivots1'!$A:$E,5,0)=0, "",VLOOKUP(A214,'Aux - pivots1'!$A:$E,5,0))</f>
        <v>45534</v>
      </c>
      <c r="M214" s="203"/>
    </row>
    <row r="215" spans="1:13" ht="16.2" hidden="1" x14ac:dyDescent="0.4">
      <c r="A215" s="31" t="str">
        <f t="shared" si="5"/>
        <v>modesg_inp_emss_vclsnome_pais</v>
      </c>
      <c r="B215" s="162" t="s">
        <v>28</v>
      </c>
      <c r="C215" s="157" t="s">
        <v>178</v>
      </c>
      <c r="D215" s="153" t="s">
        <v>40</v>
      </c>
      <c r="E215" s="154" t="s">
        <v>205</v>
      </c>
      <c r="F215" s="153" t="s">
        <v>214</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3"/>
    </row>
    <row r="216" spans="1:13" ht="16.2" hidden="1" x14ac:dyDescent="0.4">
      <c r="A216" s="31" t="str">
        <f t="shared" si="5"/>
        <v>modesg_inp_emss_vclsnome_estado</v>
      </c>
      <c r="B216" s="162" t="s">
        <v>28</v>
      </c>
      <c r="C216" s="157" t="s">
        <v>178</v>
      </c>
      <c r="D216" s="153" t="s">
        <v>40</v>
      </c>
      <c r="E216" s="154" t="s">
        <v>205</v>
      </c>
      <c r="F216" s="153" t="s">
        <v>215</v>
      </c>
      <c r="G216" s="155" t="str">
        <f>VLOOKUP(A216,Plano_V3!$A$27:$G$583,7,0)</f>
        <v>1. Concluído</v>
      </c>
      <c r="H216" s="155" t="s">
        <v>477</v>
      </c>
      <c r="I216" s="164"/>
      <c r="J216" s="175" t="str">
        <f>IF(VLOOKUP(A216,'Aux - pivots1'!$A:$E,3,0)=0, "",VLOOKUP(A216,'Aux - pivots1'!$A:$E,3,0))</f>
        <v/>
      </c>
      <c r="K216" s="175">
        <f>IF(VLOOKUP(A216,'Aux - pivots1'!$A:$E,4,0)=0, "",VLOOKUP(A216,'Aux - pivots1'!$A:$E,4,0))</f>
        <v>45534</v>
      </c>
      <c r="L216" s="175">
        <f>IF(VLOOKUP(A216,'Aux - pivots1'!$A:$E,5,0)=0, "",VLOOKUP(A216,'Aux - pivots1'!$A:$E,5,0))</f>
        <v>45534</v>
      </c>
      <c r="M216" s="203"/>
    </row>
    <row r="217" spans="1:13" ht="16.2" hidden="1" x14ac:dyDescent="0.4">
      <c r="A217" s="31" t="str">
        <f t="shared" si="5"/>
        <v>modesg_inp_emss_vclstipo_veiculo</v>
      </c>
      <c r="B217" s="162" t="s">
        <v>28</v>
      </c>
      <c r="C217" s="157" t="s">
        <v>178</v>
      </c>
      <c r="D217" s="153" t="s">
        <v>40</v>
      </c>
      <c r="E217" s="154" t="s">
        <v>205</v>
      </c>
      <c r="F217" s="153" t="s">
        <v>216</v>
      </c>
      <c r="G217" s="155" t="str">
        <f>VLOOKUP(A217,Plano_V3!$A$27:$G$583,7,0)</f>
        <v>1. Concluído</v>
      </c>
      <c r="H217" s="155" t="s">
        <v>477</v>
      </c>
      <c r="I217" s="164"/>
      <c r="J217" s="175" t="str">
        <f>IF(VLOOKUP(A217,'Aux - pivots1'!$A:$E,3,0)=0, "",VLOOKUP(A217,'Aux - pivots1'!$A:$E,3,0))</f>
        <v/>
      </c>
      <c r="K217" s="175">
        <f>IF(VLOOKUP(A217,'Aux - pivots1'!$A:$E,4,0)=0, "",VLOOKUP(A217,'Aux - pivots1'!$A:$E,4,0))</f>
        <v>45534</v>
      </c>
      <c r="L217" s="175">
        <f>IF(VLOOKUP(A217,'Aux - pivots1'!$A:$E,5,0)=0, "",VLOOKUP(A217,'Aux - pivots1'!$A:$E,5,0))</f>
        <v>45534</v>
      </c>
      <c r="M217" s="203"/>
    </row>
    <row r="218" spans="1:13" ht="16.2" hidden="1" x14ac:dyDescent="0.4">
      <c r="A218" s="31" t="str">
        <f t="shared" si="5"/>
        <v>modesg_inp_emss_vclstipo_motor</v>
      </c>
      <c r="B218" s="162" t="s">
        <v>28</v>
      </c>
      <c r="C218" s="157" t="s">
        <v>178</v>
      </c>
      <c r="D218" s="153" t="s">
        <v>40</v>
      </c>
      <c r="E218" s="154" t="s">
        <v>205</v>
      </c>
      <c r="F218" s="153" t="s">
        <v>217</v>
      </c>
      <c r="G218" s="155" t="str">
        <f>VLOOKUP(A218,Plano_V3!$A$27:$G$583,7,0)</f>
        <v>1. Concluído</v>
      </c>
      <c r="H218" s="155" t="s">
        <v>477</v>
      </c>
      <c r="I218" s="164"/>
      <c r="J218" s="175" t="str">
        <f>IF(VLOOKUP(A218,'Aux - pivots1'!$A:$E,3,0)=0, "",VLOOKUP(A218,'Aux - pivots1'!$A:$E,3,0))</f>
        <v/>
      </c>
      <c r="K218" s="175">
        <f>IF(VLOOKUP(A218,'Aux - pivots1'!$A:$E,4,0)=0, "",VLOOKUP(A218,'Aux - pivots1'!$A:$E,4,0))</f>
        <v>45534</v>
      </c>
      <c r="L218" s="175">
        <f>IF(VLOOKUP(A218,'Aux - pivots1'!$A:$E,5,0)=0, "",VLOOKUP(A218,'Aux - pivots1'!$A:$E,5,0))</f>
        <v>45534</v>
      </c>
      <c r="M218" s="203"/>
    </row>
    <row r="219" spans="1:13" ht="16.2" hidden="1" x14ac:dyDescent="0.4">
      <c r="A219" s="31" t="str">
        <f t="shared" si="5"/>
        <v>modesg_inp_emss_vclsmarca</v>
      </c>
      <c r="B219" s="162" t="s">
        <v>28</v>
      </c>
      <c r="C219" s="157" t="s">
        <v>178</v>
      </c>
      <c r="D219" s="153" t="s">
        <v>40</v>
      </c>
      <c r="E219" s="154" t="s">
        <v>205</v>
      </c>
      <c r="F219" s="153" t="s">
        <v>218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3"/>
    </row>
    <row r="220" spans="1:13" ht="16.2" hidden="1" x14ac:dyDescent="0.4">
      <c r="A220" s="31" t="str">
        <f t="shared" si="5"/>
        <v>modesg_inp_emss_vclsmodelo</v>
      </c>
      <c r="B220" s="162" t="s">
        <v>28</v>
      </c>
      <c r="C220" s="157" t="s">
        <v>178</v>
      </c>
      <c r="D220" s="153" t="s">
        <v>40</v>
      </c>
      <c r="E220" s="154" t="s">
        <v>205</v>
      </c>
      <c r="F220" s="153" t="s">
        <v>219</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3"/>
    </row>
    <row r="221" spans="1:13" ht="16.2" hidden="1" x14ac:dyDescent="0.4">
      <c r="A221" s="31" t="str">
        <f t="shared" si="5"/>
        <v>modesg_inp_emss_vclssubgrupo</v>
      </c>
      <c r="B221" s="162" t="s">
        <v>28</v>
      </c>
      <c r="C221" s="157" t="s">
        <v>178</v>
      </c>
      <c r="D221" s="153" t="s">
        <v>40</v>
      </c>
      <c r="E221" s="154" t="s">
        <v>205</v>
      </c>
      <c r="F221" s="153" t="s">
        <v>1840</v>
      </c>
      <c r="G221" s="155" t="str">
        <f>VLOOKUP(A221,Plano_V3!$A$27:$G$583,7,0)</f>
        <v>1. Concluído</v>
      </c>
      <c r="H221" s="155" t="s">
        <v>477</v>
      </c>
      <c r="I221" s="165" t="s">
        <v>503</v>
      </c>
      <c r="J221" s="175" t="str">
        <f>IF(VLOOKUP(A221,'Aux - pivots1'!$A:$E,3,0)=0, "",VLOOKUP(A221,'Aux - pivots1'!$A:$E,3,0))</f>
        <v/>
      </c>
      <c r="K221" s="175">
        <f>IF(VLOOKUP(A221,'Aux - pivots1'!$A:$E,4,0)=0, "",VLOOKUP(A221,'Aux - pivots1'!$A:$E,4,0))</f>
        <v>45534</v>
      </c>
      <c r="L221" s="175">
        <f>IF(VLOOKUP(A221,'Aux - pivots1'!$A:$E,5,0)=0, "",VLOOKUP(A221,'Aux - pivots1'!$A:$E,5,0))</f>
        <v>45534</v>
      </c>
      <c r="M221" s="203"/>
    </row>
    <row r="222" spans="1:13" ht="16.2" hidden="1" x14ac:dyDescent="0.4">
      <c r="A222" s="31" t="str">
        <f t="shared" si="5"/>
        <v>modesg_inp_emss_vclsnome_unidade_funcional</v>
      </c>
      <c r="B222" s="162" t="s">
        <v>28</v>
      </c>
      <c r="C222" s="157" t="s">
        <v>178</v>
      </c>
      <c r="D222" s="153" t="s">
        <v>40</v>
      </c>
      <c r="E222" s="154" t="s">
        <v>205</v>
      </c>
      <c r="F222" s="153" t="s">
        <v>221</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3"/>
    </row>
    <row r="223" spans="1:13" ht="16.2" hidden="1" x14ac:dyDescent="0.4">
      <c r="A223" s="31" t="str">
        <f t="shared" si="5"/>
        <v>modesg_inp_emss_vclsunidade_funcional</v>
      </c>
      <c r="B223" s="162" t="s">
        <v>28</v>
      </c>
      <c r="C223" s="157" t="s">
        <v>178</v>
      </c>
      <c r="D223" s="153" t="s">
        <v>40</v>
      </c>
      <c r="E223" s="154" t="s">
        <v>205</v>
      </c>
      <c r="F223" s="153" t="s">
        <v>222</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3"/>
    </row>
    <row r="224" spans="1:13" ht="16.2" hidden="1" x14ac:dyDescent="0.4">
      <c r="A224" s="31" t="str">
        <f t="shared" si="5"/>
        <v>modesg_inp_emss_vclsnome_fator_emissao</v>
      </c>
      <c r="B224" s="162" t="s">
        <v>28</v>
      </c>
      <c r="C224" s="157" t="s">
        <v>178</v>
      </c>
      <c r="D224" s="153" t="s">
        <v>40</v>
      </c>
      <c r="E224" s="154" t="s">
        <v>205</v>
      </c>
      <c r="F224" s="153" t="s">
        <v>223</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3"/>
    </row>
    <row r="225" spans="1:13" ht="16.2" hidden="1" x14ac:dyDescent="0.4">
      <c r="A225" s="31" t="str">
        <f t="shared" si="5"/>
        <v>modesg_inp_emss_vclsunidade_fator_de_emissao</v>
      </c>
      <c r="B225" s="162" t="s">
        <v>28</v>
      </c>
      <c r="C225" s="157" t="s">
        <v>178</v>
      </c>
      <c r="D225" s="153" t="s">
        <v>40</v>
      </c>
      <c r="E225" s="154" t="s">
        <v>205</v>
      </c>
      <c r="F225" s="153" t="s">
        <v>224</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3"/>
    </row>
    <row r="226" spans="1:13" ht="16.2" hidden="1" x14ac:dyDescent="0.4">
      <c r="A226" s="31" t="str">
        <f t="shared" si="5"/>
        <v>modesg_inp_emss_vclsscore_qualidade</v>
      </c>
      <c r="B226" s="162" t="s">
        <v>28</v>
      </c>
      <c r="C226" s="157" t="s">
        <v>178</v>
      </c>
      <c r="D226" s="153" t="s">
        <v>40</v>
      </c>
      <c r="E226" s="154" t="s">
        <v>205</v>
      </c>
      <c r="F226" s="153" t="s">
        <v>50</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3"/>
    </row>
    <row r="227" spans="1:13" ht="16.2" hidden="1" x14ac:dyDescent="0.4">
      <c r="A227" s="31" t="str">
        <f t="shared" si="5"/>
        <v>modesg_inp_emss_vclsscp1_ftr_emss</v>
      </c>
      <c r="B227" s="162" t="s">
        <v>28</v>
      </c>
      <c r="C227" s="157" t="s">
        <v>178</v>
      </c>
      <c r="D227" s="153" t="s">
        <v>40</v>
      </c>
      <c r="E227" s="154" t="s">
        <v>205</v>
      </c>
      <c r="F227" s="153" t="s">
        <v>225</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3"/>
    </row>
    <row r="228" spans="1:13" ht="16.2" hidden="1" x14ac:dyDescent="0.4">
      <c r="A228" s="31" t="str">
        <f t="shared" si="5"/>
        <v>modesg_inp_emss_vclsscp2_ftr_emss</v>
      </c>
      <c r="B228" s="162" t="s">
        <v>28</v>
      </c>
      <c r="C228" s="157" t="s">
        <v>178</v>
      </c>
      <c r="D228" s="153" t="s">
        <v>40</v>
      </c>
      <c r="E228" s="154" t="s">
        <v>205</v>
      </c>
      <c r="F228" s="153" t="s">
        <v>226</v>
      </c>
      <c r="G228" s="155" t="str">
        <f>VLOOKUP(A228,Plano_V3!$A$27:$G$583,7,0)</f>
        <v>1. Concluído</v>
      </c>
      <c r="H228" s="155" t="s">
        <v>477</v>
      </c>
      <c r="I228" s="164"/>
      <c r="J228" s="175" t="str">
        <f>IF(VLOOKUP(A228,'Aux - pivots1'!$A:$E,3,0)=0, "",VLOOKUP(A228,'Aux - pivots1'!$A:$E,3,0))</f>
        <v/>
      </c>
      <c r="K228" s="175">
        <f>IF(VLOOKUP(A228,'Aux - pivots1'!$A:$E,4,0)=0, "",VLOOKUP(A228,'Aux - pivots1'!$A:$E,4,0))</f>
        <v>45534</v>
      </c>
      <c r="L228" s="175">
        <f>IF(VLOOKUP(A228,'Aux - pivots1'!$A:$E,5,0)=0, "",VLOOKUP(A228,'Aux - pivots1'!$A:$E,5,0))</f>
        <v>45534</v>
      </c>
      <c r="M228" s="203"/>
    </row>
    <row r="229" spans="1:13" ht="16.2" hidden="1" x14ac:dyDescent="0.4">
      <c r="A229" s="31" t="str">
        <f t="shared" si="5"/>
        <v>modesg_inp_emss_vclsscp3_ftr_emss</v>
      </c>
      <c r="B229" s="162" t="s">
        <v>28</v>
      </c>
      <c r="C229" s="157" t="s">
        <v>178</v>
      </c>
      <c r="D229" s="153" t="s">
        <v>40</v>
      </c>
      <c r="E229" s="154" t="s">
        <v>205</v>
      </c>
      <c r="F229" s="153" t="s">
        <v>227</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3"/>
    </row>
    <row r="230" spans="1:13" ht="16.2" hidden="1" x14ac:dyDescent="0.4">
      <c r="A230" s="31" t="str">
        <f t="shared" si="5"/>
        <v>modesg_inp_km_medios_emss_vclsref_date</v>
      </c>
      <c r="B230" s="162" t="s">
        <v>28</v>
      </c>
      <c r="C230" s="157" t="s">
        <v>178</v>
      </c>
      <c r="D230" s="153" t="s">
        <v>40</v>
      </c>
      <c r="E230" s="154" t="s">
        <v>206</v>
      </c>
      <c r="F230" s="153" t="s">
        <v>73</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3"/>
    </row>
    <row r="231" spans="1:13" ht="16.2" hidden="1" x14ac:dyDescent="0.4">
      <c r="A231" s="31" t="str">
        <f t="shared" si="5"/>
        <v>modesg_inp_km_medios_emss_vclsnome_pais</v>
      </c>
      <c r="B231" s="162" t="s">
        <v>28</v>
      </c>
      <c r="C231" s="157" t="s">
        <v>178</v>
      </c>
      <c r="D231" s="153" t="s">
        <v>40</v>
      </c>
      <c r="E231" s="154" t="s">
        <v>206</v>
      </c>
      <c r="F231" s="153" t="s">
        <v>214</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3"/>
    </row>
    <row r="232" spans="1:13" ht="16.2" hidden="1" x14ac:dyDescent="0.4">
      <c r="A232" s="31" t="str">
        <f t="shared" si="5"/>
        <v>modesg_inp_km_medios_emss_vclstipo_vcl</v>
      </c>
      <c r="B232" s="162" t="s">
        <v>28</v>
      </c>
      <c r="C232" s="157" t="s">
        <v>178</v>
      </c>
      <c r="D232" s="153" t="s">
        <v>40</v>
      </c>
      <c r="E232" s="154" t="s">
        <v>206</v>
      </c>
      <c r="F232" s="153" t="s">
        <v>228</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3"/>
    </row>
    <row r="233" spans="1:13" ht="16.2" hidden="1" x14ac:dyDescent="0.4">
      <c r="A233" s="31" t="str">
        <f t="shared" si="5"/>
        <v>modesg_inp_km_medios_emss_vclstipo_motor</v>
      </c>
      <c r="B233" s="162" t="s">
        <v>28</v>
      </c>
      <c r="C233" s="157" t="s">
        <v>178</v>
      </c>
      <c r="D233" s="153" t="s">
        <v>40</v>
      </c>
      <c r="E233" s="154" t="s">
        <v>206</v>
      </c>
      <c r="F233" s="153" t="s">
        <v>217</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3"/>
    </row>
    <row r="234" spans="1:13" ht="16.2" hidden="1" x14ac:dyDescent="0.4">
      <c r="A234" s="31" t="str">
        <f t="shared" si="5"/>
        <v>modesg_inp_km_medios_emss_vclssubgrupo</v>
      </c>
      <c r="B234" s="162" t="s">
        <v>28</v>
      </c>
      <c r="C234" s="157" t="s">
        <v>178</v>
      </c>
      <c r="D234" s="153" t="s">
        <v>40</v>
      </c>
      <c r="E234" s="154" t="s">
        <v>206</v>
      </c>
      <c r="F234" s="153" t="s">
        <v>1840</v>
      </c>
      <c r="G234" s="155" t="str">
        <f>VLOOKUP(A234,Plano_V3!$A$27:$G$583,7,0)</f>
        <v>1. Concluído</v>
      </c>
      <c r="H234" s="155" t="s">
        <v>477</v>
      </c>
      <c r="I234" s="165" t="s">
        <v>503</v>
      </c>
      <c r="J234" s="175" t="str">
        <f>IF(VLOOKUP(A234,'Aux - pivots1'!$A:$E,3,0)=0, "",VLOOKUP(A234,'Aux - pivots1'!$A:$E,3,0))</f>
        <v/>
      </c>
      <c r="K234" s="175">
        <f>IF(VLOOKUP(A234,'Aux - pivots1'!$A:$E,4,0)=0, "",VLOOKUP(A234,'Aux - pivots1'!$A:$E,4,0))</f>
        <v>45534</v>
      </c>
      <c r="L234" s="175">
        <f>IF(VLOOKUP(A234,'Aux - pivots1'!$A:$E,5,0)=0, "",VLOOKUP(A234,'Aux - pivots1'!$A:$E,5,0))</f>
        <v>45534</v>
      </c>
      <c r="M234" s="203"/>
    </row>
    <row r="235" spans="1:13" ht="16.2" hidden="1" x14ac:dyDescent="0.4">
      <c r="A235" s="31" t="str">
        <f t="shared" si="5"/>
        <v>modesg_inp_km_medios_emss_vclsmedia_km</v>
      </c>
      <c r="B235" s="162" t="s">
        <v>28</v>
      </c>
      <c r="C235" s="157" t="s">
        <v>178</v>
      </c>
      <c r="D235" s="153" t="s">
        <v>40</v>
      </c>
      <c r="E235" s="154" t="s">
        <v>206</v>
      </c>
      <c r="F235" s="153" t="s">
        <v>229</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3"/>
    </row>
    <row r="236" spans="1:13" ht="16.2" hidden="1" x14ac:dyDescent="0.4">
      <c r="A236" s="31" t="str">
        <f t="shared" si="5"/>
        <v>modesg_inp_empr_excl_parisref_date</v>
      </c>
      <c r="B236" s="162" t="s">
        <v>28</v>
      </c>
      <c r="C236" s="157" t="s">
        <v>178</v>
      </c>
      <c r="D236" s="153" t="s">
        <v>40</v>
      </c>
      <c r="E236" s="154" t="s">
        <v>207</v>
      </c>
      <c r="F236" s="153" t="s">
        <v>73</v>
      </c>
      <c r="G236" s="155" t="str">
        <f>VLOOKUP(A236,Plano_V3!$A$27:$G$583,7,0)</f>
        <v>1. Concluído</v>
      </c>
      <c r="H236" s="155" t="s">
        <v>477</v>
      </c>
      <c r="I236" s="179"/>
      <c r="J236" s="175" t="str">
        <f>IF(VLOOKUP(A236,'Aux - pivots1'!$A:$E,3,0)=0, "",VLOOKUP(A236,'Aux - pivots1'!$A:$E,3,0))</f>
        <v/>
      </c>
      <c r="K236" s="175" t="str">
        <f>IF(VLOOKUP(A236,'Aux - pivots1'!$A:$E,4,0)=0, "",VLOOKUP(A236,'Aux - pivots1'!$A:$E,4,0))</f>
        <v/>
      </c>
      <c r="L236" s="175" t="str">
        <f>IF(VLOOKUP(A236,'Aux - pivots1'!$A:$E,5,0)=0, "",VLOOKUP(A236,'Aux - pivots1'!$A:$E,5,0))</f>
        <v/>
      </c>
      <c r="M236" s="203"/>
    </row>
    <row r="237" spans="1:13" ht="16.2" hidden="1" x14ac:dyDescent="0.4">
      <c r="A237" s="31" t="str">
        <f t="shared" ref="A237:A266" si="6">E237&amp;F237</f>
        <v>modesg_inp_empr_excl_parisisin</v>
      </c>
      <c r="B237" s="162" t="s">
        <v>28</v>
      </c>
      <c r="C237" s="157" t="s">
        <v>178</v>
      </c>
      <c r="D237" s="153" t="s">
        <v>40</v>
      </c>
      <c r="E237" s="154" t="s">
        <v>207</v>
      </c>
      <c r="F237" s="153" t="s">
        <v>230</v>
      </c>
      <c r="G237" s="155" t="str">
        <f>VLOOKUP(A237,Plano_V3!$A$27:$G$583,7,0)</f>
        <v>1. Concluído</v>
      </c>
      <c r="H237" s="155" t="s">
        <v>477</v>
      </c>
      <c r="I237" s="179"/>
      <c r="J237" s="175" t="str">
        <f>IF(VLOOKUP(A237,'Aux - pivots1'!$A:$E,3,0)=0, "",VLOOKUP(A237,'Aux - pivots1'!$A:$E,3,0))</f>
        <v/>
      </c>
      <c r="K237" s="175" t="str">
        <f>IF(VLOOKUP(A237,'Aux - pivots1'!$A:$E,4,0)=0, "",VLOOKUP(A237,'Aux - pivots1'!$A:$E,4,0))</f>
        <v/>
      </c>
      <c r="L237" s="175" t="str">
        <f>IF(VLOOKUP(A237,'Aux - pivots1'!$A:$E,5,0)=0, "",VLOOKUP(A237,'Aux - pivots1'!$A:$E,5,0))</f>
        <v/>
      </c>
      <c r="M237" s="203"/>
    </row>
    <row r="238" spans="1:13" ht="16.2" hidden="1" x14ac:dyDescent="0.4">
      <c r="A238" s="31" t="str">
        <f t="shared" si="6"/>
        <v>modesg_inp_empr_excl_parisclei</v>
      </c>
      <c r="B238" s="162" t="s">
        <v>28</v>
      </c>
      <c r="C238" s="157" t="s">
        <v>178</v>
      </c>
      <c r="D238" s="153" t="s">
        <v>40</v>
      </c>
      <c r="E238" s="154" t="s">
        <v>207</v>
      </c>
      <c r="F238" s="153" t="s">
        <v>231</v>
      </c>
      <c r="G238" s="155" t="str">
        <f>VLOOKUP(A238,Plano_V3!$A$27:$G$583,7,0)</f>
        <v>1. Concluído</v>
      </c>
      <c r="H238" s="155" t="s">
        <v>477</v>
      </c>
      <c r="I238" s="179"/>
      <c r="J238" s="175" t="str">
        <f>IF(VLOOKUP(A238,'Aux - pivots1'!$A:$E,3,0)=0, "",VLOOKUP(A238,'Aux - pivots1'!$A:$E,3,0))</f>
        <v/>
      </c>
      <c r="K238" s="175" t="str">
        <f>IF(VLOOKUP(A238,'Aux - pivots1'!$A:$E,4,0)=0, "",VLOOKUP(A238,'Aux - pivots1'!$A:$E,4,0))</f>
        <v/>
      </c>
      <c r="L238" s="175" t="str">
        <f>IF(VLOOKUP(A238,'Aux - pivots1'!$A:$E,5,0)=0, "",VLOOKUP(A238,'Aux - pivots1'!$A:$E,5,0))</f>
        <v/>
      </c>
      <c r="M238" s="203"/>
    </row>
    <row r="239" spans="1:13" ht="16.2" hidden="1" x14ac:dyDescent="0.4">
      <c r="A239" s="31" t="str">
        <f t="shared" si="6"/>
        <v>modesg_inp_empr_excl_parisccli_kgl</v>
      </c>
      <c r="B239" s="162" t="s">
        <v>28</v>
      </c>
      <c r="C239" s="157" t="s">
        <v>178</v>
      </c>
      <c r="D239" s="153" t="s">
        <v>40</v>
      </c>
      <c r="E239" s="154" t="s">
        <v>207</v>
      </c>
      <c r="F239" s="153" t="s">
        <v>232</v>
      </c>
      <c r="G239" s="155" t="str">
        <f>VLOOKUP(A239,Plano_V3!$A$27:$G$583,7,0)</f>
        <v>1. Concluído</v>
      </c>
      <c r="H239" s="155" t="s">
        <v>477</v>
      </c>
      <c r="I239" s="179"/>
      <c r="J239" s="175" t="str">
        <f>IF(VLOOKUP(A239,'Aux - pivots1'!$A:$E,3,0)=0, "",VLOOKUP(A239,'Aux - pivots1'!$A:$E,3,0))</f>
        <v/>
      </c>
      <c r="K239" s="175" t="str">
        <f>IF(VLOOKUP(A239,'Aux - pivots1'!$A:$E,4,0)=0, "",VLOOKUP(A239,'Aux - pivots1'!$A:$E,4,0))</f>
        <v/>
      </c>
      <c r="L239" s="175" t="str">
        <f>IF(VLOOKUP(A239,'Aux - pivots1'!$A:$E,5,0)=0, "",VLOOKUP(A239,'Aux - pivots1'!$A:$E,5,0))</f>
        <v/>
      </c>
      <c r="M239" s="203"/>
    </row>
    <row r="240" spans="1:13" ht="16.2" hidden="1" x14ac:dyDescent="0.4">
      <c r="A240" s="31" t="str">
        <f t="shared" si="6"/>
        <v>modesg_inp_empr_excl_parisnome_entidade</v>
      </c>
      <c r="B240" s="162" t="s">
        <v>28</v>
      </c>
      <c r="C240" s="157" t="s">
        <v>178</v>
      </c>
      <c r="D240" s="153" t="s">
        <v>40</v>
      </c>
      <c r="E240" s="154" t="s">
        <v>207</v>
      </c>
      <c r="F240" s="153" t="s">
        <v>233</v>
      </c>
      <c r="G240" s="155" t="str">
        <f>VLOOKUP(A240,Plano_V3!$A$27:$G$583,7,0)</f>
        <v>1. Concluído</v>
      </c>
      <c r="H240" s="155" t="s">
        <v>477</v>
      </c>
      <c r="I240" s="179"/>
      <c r="J240" s="175" t="str">
        <f>IF(VLOOKUP(A240,'Aux - pivots1'!$A:$E,3,0)=0, "",VLOOKUP(A240,'Aux - pivots1'!$A:$E,3,0))</f>
        <v/>
      </c>
      <c r="K240" s="175" t="str">
        <f>IF(VLOOKUP(A240,'Aux - pivots1'!$A:$E,4,0)=0, "",VLOOKUP(A240,'Aux - pivots1'!$A:$E,4,0))</f>
        <v/>
      </c>
      <c r="L240" s="175" t="str">
        <f>IF(VLOOKUP(A240,'Aux - pivots1'!$A:$E,5,0)=0, "",VLOOKUP(A240,'Aux - pivots1'!$A:$E,5,0))</f>
        <v/>
      </c>
      <c r="M240" s="203"/>
    </row>
    <row r="241" spans="1:13" ht="16.2" hidden="1" x14ac:dyDescent="0.4">
      <c r="A241" s="31" t="str">
        <f t="shared" si="6"/>
        <v>modesg_inp_empr_excl_parisflg_scib</v>
      </c>
      <c r="B241" s="162" t="s">
        <v>28</v>
      </c>
      <c r="C241" s="157" t="s">
        <v>178</v>
      </c>
      <c r="D241" s="153" t="s">
        <v>40</v>
      </c>
      <c r="E241" s="154" t="s">
        <v>207</v>
      </c>
      <c r="F241" s="153" t="s">
        <v>234</v>
      </c>
      <c r="G241" s="155" t="str">
        <f>VLOOKUP(A241,Plano_V3!$A$27:$G$583,7,0)</f>
        <v>1. Concluído</v>
      </c>
      <c r="H241" s="155" t="s">
        <v>477</v>
      </c>
      <c r="I241" s="179"/>
      <c r="J241" s="175" t="str">
        <f>IF(VLOOKUP(A241,'Aux - pivots1'!$A:$E,3,0)=0, "",VLOOKUP(A241,'Aux - pivots1'!$A:$E,3,0))</f>
        <v/>
      </c>
      <c r="K241" s="175" t="str">
        <f>IF(VLOOKUP(A241,'Aux - pivots1'!$A:$E,4,0)=0, "",VLOOKUP(A241,'Aux - pivots1'!$A:$E,4,0))</f>
        <v/>
      </c>
      <c r="L241" s="175" t="str">
        <f>IF(VLOOKUP(A241,'Aux - pivots1'!$A:$E,5,0)=0, "",VLOOKUP(A241,'Aux - pivots1'!$A:$E,5,0))</f>
        <v/>
      </c>
      <c r="M241" s="203"/>
    </row>
    <row r="242" spans="1:13" ht="16.2" hidden="1" x14ac:dyDescent="0.4">
      <c r="A242" s="31" t="str">
        <f t="shared" si="6"/>
        <v>modesg_inp_empr_excl_parisnome_pais</v>
      </c>
      <c r="B242" s="162" t="s">
        <v>28</v>
      </c>
      <c r="C242" s="157" t="s">
        <v>178</v>
      </c>
      <c r="D242" s="153" t="s">
        <v>40</v>
      </c>
      <c r="E242" s="154" t="s">
        <v>207</v>
      </c>
      <c r="F242" s="153" t="s">
        <v>214</v>
      </c>
      <c r="G242" s="155" t="str">
        <f>VLOOKUP(A242,Plano_V3!$A$27:$G$583,7,0)</f>
        <v>1. Concluído</v>
      </c>
      <c r="H242" s="155" t="s">
        <v>477</v>
      </c>
      <c r="I242" s="179"/>
      <c r="J242" s="175" t="str">
        <f>IF(VLOOKUP(A242,'Aux - pivots1'!$A:$E,3,0)=0, "",VLOOKUP(A242,'Aux - pivots1'!$A:$E,3,0))</f>
        <v/>
      </c>
      <c r="K242" s="175" t="str">
        <f>IF(VLOOKUP(A242,'Aux - pivots1'!$A:$E,4,0)=0, "",VLOOKUP(A242,'Aux - pivots1'!$A:$E,4,0))</f>
        <v/>
      </c>
      <c r="L242" s="175" t="str">
        <f>IF(VLOOKUP(A242,'Aux - pivots1'!$A:$E,5,0)=0, "",VLOOKUP(A242,'Aux - pivots1'!$A:$E,5,0))</f>
        <v/>
      </c>
      <c r="M242" s="203"/>
    </row>
    <row r="243" spans="1:13" ht="16.2" hidden="1" x14ac:dyDescent="0.4">
      <c r="A243" s="31" t="str">
        <f t="shared" si="6"/>
        <v>modesg_inp_nfrd_alinhamento_taxref_date</v>
      </c>
      <c r="B243" s="162" t="s">
        <v>28</v>
      </c>
      <c r="C243" s="157" t="s">
        <v>178</v>
      </c>
      <c r="D243" s="153" t="s">
        <v>40</v>
      </c>
      <c r="E243" s="154" t="s">
        <v>208</v>
      </c>
      <c r="F243" s="153" t="s">
        <v>73</v>
      </c>
      <c r="G243" s="155" t="str">
        <f>VLOOKUP(A243,Plano_V3!$A$27:$G$583,7,0)</f>
        <v>1. Concluído</v>
      </c>
      <c r="H243" s="155" t="s">
        <v>477</v>
      </c>
      <c r="I243" s="164"/>
      <c r="J243" s="175" t="str">
        <f>IF(VLOOKUP(A243,'Aux - pivots1'!$A:$E,3,0)=0, "",VLOOKUP(A243,'Aux - pivots1'!$A:$E,3,0))</f>
        <v/>
      </c>
      <c r="K243" s="175">
        <f>IF(VLOOKUP(A243,'Aux - pivots1'!$A:$E,4,0)=0, "",VLOOKUP(A243,'Aux - pivots1'!$A:$E,4,0))</f>
        <v>45534</v>
      </c>
      <c r="L243" s="175">
        <f>IF(VLOOKUP(A243,'Aux - pivots1'!$A:$E,5,0)=0, "",VLOOKUP(A243,'Aux - pivots1'!$A:$E,5,0))</f>
        <v>45534</v>
      </c>
      <c r="M243" s="203"/>
    </row>
    <row r="244" spans="1:13" ht="16.2" hidden="1" x14ac:dyDescent="0.4">
      <c r="A244" s="31" t="str">
        <f t="shared" si="6"/>
        <v>modesg_inp_nfrd_alinhamento_taxccli_kgl</v>
      </c>
      <c r="B244" s="162" t="s">
        <v>28</v>
      </c>
      <c r="C244" s="157" t="s">
        <v>178</v>
      </c>
      <c r="D244" s="153" t="s">
        <v>40</v>
      </c>
      <c r="E244" s="154" t="s">
        <v>208</v>
      </c>
      <c r="F244" s="153" t="s">
        <v>232</v>
      </c>
      <c r="G244" s="155" t="str">
        <f>VLOOKUP(A244,Plano_V3!$A$27:$G$583,7,0)</f>
        <v>1. Concluído</v>
      </c>
      <c r="H244" s="155" t="s">
        <v>477</v>
      </c>
      <c r="I244" s="164"/>
      <c r="J244" s="175" t="str">
        <f>IF(VLOOKUP(A244,'Aux - pivots1'!$A:$E,3,0)=0, "",VLOOKUP(A244,'Aux - pivots1'!$A:$E,3,0))</f>
        <v/>
      </c>
      <c r="K244" s="175">
        <f>IF(VLOOKUP(A244,'Aux - pivots1'!$A:$E,4,0)=0, "",VLOOKUP(A244,'Aux - pivots1'!$A:$E,4,0))</f>
        <v>45534</v>
      </c>
      <c r="L244" s="175">
        <f>IF(VLOOKUP(A244,'Aux - pivots1'!$A:$E,5,0)=0, "",VLOOKUP(A244,'Aux - pivots1'!$A:$E,5,0))</f>
        <v>45534</v>
      </c>
      <c r="M244" s="203"/>
    </row>
    <row r="245" spans="1:13" ht="16.2" hidden="1" x14ac:dyDescent="0.4">
      <c r="A245" s="31" t="str">
        <f t="shared" si="6"/>
        <v>modesg_inp_nfrd_alinhamento_taxclei</v>
      </c>
      <c r="B245" s="162" t="s">
        <v>28</v>
      </c>
      <c r="C245" s="157" t="s">
        <v>178</v>
      </c>
      <c r="D245" s="153" t="s">
        <v>40</v>
      </c>
      <c r="E245" s="154" t="s">
        <v>208</v>
      </c>
      <c r="F245" s="153" t="s">
        <v>231</v>
      </c>
      <c r="G245" s="155" t="str">
        <f>VLOOKUP(A245,Plano_V3!$A$27:$G$583,7,0)</f>
        <v>1. Concluído</v>
      </c>
      <c r="H245" s="155" t="s">
        <v>477</v>
      </c>
      <c r="I245" s="164"/>
      <c r="J245" s="175" t="str">
        <f>IF(VLOOKUP(A245,'Aux - pivots1'!$A:$E,3,0)=0, "",VLOOKUP(A245,'Aux - pivots1'!$A:$E,3,0))</f>
        <v/>
      </c>
      <c r="K245" s="175">
        <f>IF(VLOOKUP(A245,'Aux - pivots1'!$A:$E,4,0)=0, "",VLOOKUP(A245,'Aux - pivots1'!$A:$E,4,0))</f>
        <v>45534</v>
      </c>
      <c r="L245" s="175">
        <f>IF(VLOOKUP(A245,'Aux - pivots1'!$A:$E,5,0)=0, "",VLOOKUP(A245,'Aux - pivots1'!$A:$E,5,0))</f>
        <v>45534</v>
      </c>
      <c r="M245" s="203"/>
    </row>
    <row r="246" spans="1:13" ht="16.2" hidden="1" x14ac:dyDescent="0.4">
      <c r="A246" s="31" t="str">
        <f t="shared" si="6"/>
        <v>modesg_inp_nfrd_alinhamento_taxperm_id</v>
      </c>
      <c r="B246" s="162" t="s">
        <v>28</v>
      </c>
      <c r="C246" s="157" t="s">
        <v>178</v>
      </c>
      <c r="D246" s="153" t="s">
        <v>40</v>
      </c>
      <c r="E246" s="154" t="s">
        <v>208</v>
      </c>
      <c r="F246" s="153" t="s">
        <v>235</v>
      </c>
      <c r="G246" s="155" t="str">
        <f>VLOOKUP(A246,Plano_V3!$A$27:$G$583,7,0)</f>
        <v>1. Concluído</v>
      </c>
      <c r="H246" s="155" t="s">
        <v>477</v>
      </c>
      <c r="I246" s="164"/>
      <c r="J246" s="175" t="str">
        <f>IF(VLOOKUP(A246,'Aux - pivots1'!$A:$E,3,0)=0, "",VLOOKUP(A246,'Aux - pivots1'!$A:$E,3,0))</f>
        <v/>
      </c>
      <c r="K246" s="175">
        <f>IF(VLOOKUP(A246,'Aux - pivots1'!$A:$E,4,0)=0, "",VLOOKUP(A246,'Aux - pivots1'!$A:$E,4,0))</f>
        <v>45534</v>
      </c>
      <c r="L246" s="175">
        <f>IF(VLOOKUP(A246,'Aux - pivots1'!$A:$E,5,0)=0, "",VLOOKUP(A246,'Aux - pivots1'!$A:$E,5,0))</f>
        <v>45534</v>
      </c>
      <c r="M246" s="203"/>
    </row>
    <row r="247" spans="1:13" ht="16.2" hidden="1" x14ac:dyDescent="0.4">
      <c r="A247" s="31" t="str">
        <f t="shared" si="6"/>
        <v>modesg_inp_nfrd_alinhamento_taxnome_entidade</v>
      </c>
      <c r="B247" s="162" t="s">
        <v>28</v>
      </c>
      <c r="C247" s="157" t="s">
        <v>178</v>
      </c>
      <c r="D247" s="153" t="s">
        <v>40</v>
      </c>
      <c r="E247" s="154" t="s">
        <v>208</v>
      </c>
      <c r="F247" s="153" t="s">
        <v>233</v>
      </c>
      <c r="G247" s="155" t="str">
        <f>VLOOKUP(A247,Plano_V3!$A$27:$G$583,7,0)</f>
        <v>1. Concluído</v>
      </c>
      <c r="H247" s="155" t="s">
        <v>477</v>
      </c>
      <c r="I247" s="164"/>
      <c r="J247" s="175" t="str">
        <f>IF(VLOOKUP(A247,'Aux - pivots1'!$A:$E,3,0)=0, "",VLOOKUP(A247,'Aux - pivots1'!$A:$E,3,0))</f>
        <v/>
      </c>
      <c r="K247" s="175">
        <f>IF(VLOOKUP(A247,'Aux - pivots1'!$A:$E,4,0)=0, "",VLOOKUP(A247,'Aux - pivots1'!$A:$E,4,0))</f>
        <v>45534</v>
      </c>
      <c r="L247" s="175">
        <f>IF(VLOOKUP(A247,'Aux - pivots1'!$A:$E,5,0)=0, "",VLOOKUP(A247,'Aux - pivots1'!$A:$E,5,0))</f>
        <v>45534</v>
      </c>
      <c r="M247" s="203"/>
    </row>
    <row r="248" spans="1:13" ht="16.2" hidden="1" x14ac:dyDescent="0.4">
      <c r="A248" s="31" t="str">
        <f t="shared" si="6"/>
        <v>modesg_inp_nfrd_alinhamento_taxnome_pais</v>
      </c>
      <c r="B248" s="162" t="s">
        <v>28</v>
      </c>
      <c r="C248" s="157" t="s">
        <v>178</v>
      </c>
      <c r="D248" s="153" t="s">
        <v>40</v>
      </c>
      <c r="E248" s="154" t="s">
        <v>208</v>
      </c>
      <c r="F248" s="153" t="s">
        <v>214</v>
      </c>
      <c r="G248" s="155" t="str">
        <f>VLOOKUP(A248,Plano_V3!$A$27:$G$583,7,0)</f>
        <v>1. Concluído</v>
      </c>
      <c r="H248" s="155" t="s">
        <v>477</v>
      </c>
      <c r="I248" s="165" t="s">
        <v>503</v>
      </c>
      <c r="J248" s="175" t="str">
        <f>IF(VLOOKUP(A248,'Aux - pivots1'!$A:$E,3,0)=0, "",VLOOKUP(A248,'Aux - pivots1'!$A:$E,3,0))</f>
        <v/>
      </c>
      <c r="K248" s="175">
        <f>IF(VLOOKUP(A248,'Aux - pivots1'!$A:$E,4,0)=0, "",VLOOKUP(A248,'Aux - pivots1'!$A:$E,4,0))</f>
        <v>45534</v>
      </c>
      <c r="L248" s="175">
        <f>IF(VLOOKUP(A248,'Aux - pivots1'!$A:$E,5,0)=0, "",VLOOKUP(A248,'Aux - pivots1'!$A:$E,5,0))</f>
        <v>45534</v>
      </c>
      <c r="M248" s="203"/>
    </row>
    <row r="249" spans="1:13" ht="16.2" hidden="1" x14ac:dyDescent="0.4">
      <c r="A249" s="31" t="str">
        <f t="shared" si="6"/>
        <v>modesg_inp_nfrd_alinhamento_taxflg_nfrd</v>
      </c>
      <c r="B249" s="162" t="s">
        <v>28</v>
      </c>
      <c r="C249" s="157" t="s">
        <v>178</v>
      </c>
      <c r="D249" s="153" t="s">
        <v>40</v>
      </c>
      <c r="E249" s="154" t="s">
        <v>208</v>
      </c>
      <c r="F249" s="153" t="s">
        <v>236</v>
      </c>
      <c r="G249" s="155" t="str">
        <f>VLOOKUP(A249,Plano_V3!$A$27:$G$583,7,0)</f>
        <v>1. Concluído</v>
      </c>
      <c r="H249" s="155" t="s">
        <v>477</v>
      </c>
      <c r="I249" s="164"/>
      <c r="J249" s="175" t="str">
        <f>IF(VLOOKUP(A249,'Aux - pivots1'!$A:$E,3,0)=0, "",VLOOKUP(A249,'Aux - pivots1'!$A:$E,3,0))</f>
        <v/>
      </c>
      <c r="K249" s="175">
        <f>IF(VLOOKUP(A249,'Aux - pivots1'!$A:$E,4,0)=0, "",VLOOKUP(A249,'Aux - pivots1'!$A:$E,4,0))</f>
        <v>45534</v>
      </c>
      <c r="L249" s="175">
        <f>IF(VLOOKUP(A249,'Aux - pivots1'!$A:$E,5,0)=0, "",VLOOKUP(A249,'Aux - pivots1'!$A:$E,5,0))</f>
        <v>45534</v>
      </c>
      <c r="M249" s="203"/>
    </row>
    <row r="250" spans="1:13" ht="16.2" hidden="1" x14ac:dyDescent="0.4">
      <c r="A250" s="31" t="str">
        <f t="shared" si="6"/>
        <v>modesg_inp_nfrd_alinhamento_taxcca_trnvr_ttl_elgbl</v>
      </c>
      <c r="B250" s="162" t="s">
        <v>28</v>
      </c>
      <c r="C250" s="157" t="s">
        <v>178</v>
      </c>
      <c r="D250" s="153" t="s">
        <v>40</v>
      </c>
      <c r="E250" s="154" t="s">
        <v>208</v>
      </c>
      <c r="F250" s="153" t="s">
        <v>237</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3"/>
    </row>
    <row r="251" spans="1:13" ht="16.2" hidden="1" x14ac:dyDescent="0.4">
      <c r="A251" s="31" t="str">
        <f t="shared" si="6"/>
        <v>modesg_inp_nfrd_alinhamento_taxcca_trnvr_enblng_alignd</v>
      </c>
      <c r="B251" s="162" t="s">
        <v>28</v>
      </c>
      <c r="C251" s="157" t="s">
        <v>178</v>
      </c>
      <c r="D251" s="153" t="s">
        <v>40</v>
      </c>
      <c r="E251" s="154" t="s">
        <v>208</v>
      </c>
      <c r="F251" s="153" t="s">
        <v>238</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3"/>
    </row>
    <row r="252" spans="1:13" ht="16.2" hidden="1" x14ac:dyDescent="0.4">
      <c r="A252" s="31" t="str">
        <f t="shared" si="6"/>
        <v>modesg_inp_nfrd_alinhamento_taxcca_turnover_own_prfrmnce_algnd</v>
      </c>
      <c r="B252" s="162" t="s">
        <v>28</v>
      </c>
      <c r="C252" s="157" t="s">
        <v>178</v>
      </c>
      <c r="D252" s="153" t="s">
        <v>40</v>
      </c>
      <c r="E252" s="154" t="s">
        <v>208</v>
      </c>
      <c r="F252" s="153" t="s">
        <v>239</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3"/>
    </row>
    <row r="253" spans="1:13" ht="16.2" hidden="1" x14ac:dyDescent="0.4">
      <c r="A253" s="31" t="str">
        <f t="shared" si="6"/>
        <v>modesg_inp_nfrd_alinhamento_taxcca_capex_ttl_elgbl</v>
      </c>
      <c r="B253" s="162" t="s">
        <v>28</v>
      </c>
      <c r="C253" s="157" t="s">
        <v>178</v>
      </c>
      <c r="D253" s="153" t="s">
        <v>40</v>
      </c>
      <c r="E253" s="154" t="s">
        <v>208</v>
      </c>
      <c r="F253" s="153" t="s">
        <v>240</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3"/>
    </row>
    <row r="254" spans="1:13" ht="16.2" hidden="1" x14ac:dyDescent="0.4">
      <c r="A254" s="31" t="str">
        <f t="shared" si="6"/>
        <v>modesg_inp_nfrd_alinhamento_taxcca_capex_enblng_algnd</v>
      </c>
      <c r="B254" s="162" t="s">
        <v>28</v>
      </c>
      <c r="C254" s="157" t="s">
        <v>178</v>
      </c>
      <c r="D254" s="153" t="s">
        <v>40</v>
      </c>
      <c r="E254" s="154" t="s">
        <v>208</v>
      </c>
      <c r="F254" s="153" t="s">
        <v>241</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3"/>
    </row>
    <row r="255" spans="1:13" ht="16.2" hidden="1" x14ac:dyDescent="0.4">
      <c r="A255" s="31" t="str">
        <f t="shared" si="6"/>
        <v>modesg_inp_nfrd_alinhamento_taxcca_capex_own_prfrmnce_algnd</v>
      </c>
      <c r="B255" s="162" t="s">
        <v>28</v>
      </c>
      <c r="C255" s="157" t="s">
        <v>178</v>
      </c>
      <c r="D255" s="153" t="s">
        <v>40</v>
      </c>
      <c r="E255" s="154" t="s">
        <v>208</v>
      </c>
      <c r="F255" s="153" t="s">
        <v>242</v>
      </c>
      <c r="G255" s="155" t="str">
        <f>VLOOKUP(A255,Plano_V3!$A$27:$G$583,7,0)</f>
        <v>1. Concluído</v>
      </c>
      <c r="H255" s="155" t="s">
        <v>477</v>
      </c>
      <c r="I255" s="164"/>
      <c r="J255" s="175" t="str">
        <f>IF(VLOOKUP(A255,'Aux - pivots1'!$A:$E,3,0)=0, "",VLOOKUP(A255,'Aux - pivots1'!$A:$E,3,0))</f>
        <v/>
      </c>
      <c r="K255" s="175">
        <f>IF(VLOOKUP(A255,'Aux - pivots1'!$A:$E,4,0)=0, "",VLOOKUP(A255,'Aux - pivots1'!$A:$E,4,0))</f>
        <v>45534</v>
      </c>
      <c r="L255" s="175">
        <f>IF(VLOOKUP(A255,'Aux - pivots1'!$A:$E,5,0)=0, "",VLOOKUP(A255,'Aux - pivots1'!$A:$E,5,0))</f>
        <v>45534</v>
      </c>
      <c r="M255" s="203"/>
    </row>
    <row r="256" spans="1:13" ht="16.2" hidden="1" x14ac:dyDescent="0.4">
      <c r="A256" s="31" t="str">
        <f t="shared" si="6"/>
        <v>modesg_inp_nfrd_alinhamento_taxccm_trnvr_ttl_elgbl</v>
      </c>
      <c r="B256" s="162" t="s">
        <v>28</v>
      </c>
      <c r="C256" s="157" t="s">
        <v>178</v>
      </c>
      <c r="D256" s="153" t="s">
        <v>40</v>
      </c>
      <c r="E256" s="154" t="s">
        <v>208</v>
      </c>
      <c r="F256" s="153" t="s">
        <v>243</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3"/>
    </row>
    <row r="257" spans="1:13" ht="16.2" hidden="1" x14ac:dyDescent="0.4">
      <c r="A257" s="31" t="str">
        <f t="shared" si="6"/>
        <v>modesg_inp_nfrd_alinhamento_taxccm_trnvr_enblng_algnd</v>
      </c>
      <c r="B257" s="162" t="s">
        <v>28</v>
      </c>
      <c r="C257" s="157" t="s">
        <v>178</v>
      </c>
      <c r="D257" s="153" t="s">
        <v>40</v>
      </c>
      <c r="E257" s="154" t="s">
        <v>208</v>
      </c>
      <c r="F257" s="153" t="s">
        <v>244</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3"/>
    </row>
    <row r="258" spans="1:13" ht="16.2" hidden="1" x14ac:dyDescent="0.4">
      <c r="A258" s="31" t="str">
        <f t="shared" si="6"/>
        <v>modesg_inp_nfrd_alinhamento_taxccm_trnvr_trnstn_alignd</v>
      </c>
      <c r="B258" s="162" t="s">
        <v>28</v>
      </c>
      <c r="C258" s="157" t="s">
        <v>178</v>
      </c>
      <c r="D258" s="153" t="s">
        <v>40</v>
      </c>
      <c r="E258" s="154" t="s">
        <v>208</v>
      </c>
      <c r="F258" s="153" t="s">
        <v>245</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3"/>
    </row>
    <row r="259" spans="1:13" ht="16.2" hidden="1" x14ac:dyDescent="0.4">
      <c r="A259" s="31" t="str">
        <f t="shared" si="6"/>
        <v>modesg_inp_nfrd_alinhamento_taxccm_trnvr_own_prfrmnce_algnd</v>
      </c>
      <c r="B259" s="162" t="s">
        <v>28</v>
      </c>
      <c r="C259" s="157" t="s">
        <v>178</v>
      </c>
      <c r="D259" s="153" t="s">
        <v>40</v>
      </c>
      <c r="E259" s="154" t="s">
        <v>208</v>
      </c>
      <c r="F259" s="153" t="s">
        <v>246</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3"/>
    </row>
    <row r="260" spans="1:13" ht="16.2" hidden="1" x14ac:dyDescent="0.4">
      <c r="A260" s="31" t="str">
        <f t="shared" si="6"/>
        <v>modesg_inp_nfrd_alinhamento_taxccm_capex_ttl_elgbl</v>
      </c>
      <c r="B260" s="162" t="s">
        <v>28</v>
      </c>
      <c r="C260" s="157" t="s">
        <v>178</v>
      </c>
      <c r="D260" s="153" t="s">
        <v>40</v>
      </c>
      <c r="E260" s="154" t="s">
        <v>208</v>
      </c>
      <c r="F260" s="153" t="s">
        <v>247</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3"/>
    </row>
    <row r="261" spans="1:13" ht="16.2" hidden="1" x14ac:dyDescent="0.4">
      <c r="A261" s="31" t="str">
        <f t="shared" si="6"/>
        <v>modesg_inp_nfrd_alinhamento_taxccm_capex_enblng_algnd</v>
      </c>
      <c r="B261" s="162" t="s">
        <v>28</v>
      </c>
      <c r="C261" s="157" t="s">
        <v>178</v>
      </c>
      <c r="D261" s="153" t="s">
        <v>40</v>
      </c>
      <c r="E261" s="154" t="s">
        <v>208</v>
      </c>
      <c r="F261" s="153" t="s">
        <v>248</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3"/>
    </row>
    <row r="262" spans="1:13" ht="16.2" hidden="1" x14ac:dyDescent="0.4">
      <c r="A262" s="31" t="str">
        <f t="shared" si="6"/>
        <v>modesg_inp_nfrd_alinhamento_taxccm_capex_trnstn_algnd</v>
      </c>
      <c r="B262" s="162" t="s">
        <v>28</v>
      </c>
      <c r="C262" s="157" t="s">
        <v>178</v>
      </c>
      <c r="D262" s="153" t="s">
        <v>40</v>
      </c>
      <c r="E262" s="154" t="s">
        <v>208</v>
      </c>
      <c r="F262" s="153" t="s">
        <v>249</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3"/>
    </row>
    <row r="263" spans="1:13" ht="16.2" hidden="1" x14ac:dyDescent="0.4">
      <c r="A263" s="31" t="str">
        <f t="shared" si="6"/>
        <v>modesg_inp_nfrd_alinhamento_taxccm_capex_own_prfrmnce_algnd</v>
      </c>
      <c r="B263" s="162" t="s">
        <v>28</v>
      </c>
      <c r="C263" s="157" t="s">
        <v>178</v>
      </c>
      <c r="D263" s="153" t="s">
        <v>40</v>
      </c>
      <c r="E263" s="154" t="s">
        <v>208</v>
      </c>
      <c r="F263" s="153" t="s">
        <v>250</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3"/>
    </row>
    <row r="264" spans="1:13" ht="16.2" hidden="1" x14ac:dyDescent="0.4">
      <c r="A264" s="31" t="str">
        <f t="shared" si="6"/>
        <v>modesg_inp_nfrd_alinhamento_taxppc_trnvr_ttl_elgbl</v>
      </c>
      <c r="B264" s="162" t="s">
        <v>28</v>
      </c>
      <c r="C264" s="157" t="s">
        <v>178</v>
      </c>
      <c r="D264" s="153" t="s">
        <v>40</v>
      </c>
      <c r="E264" s="154" t="s">
        <v>208</v>
      </c>
      <c r="F264" s="153" t="s">
        <v>251</v>
      </c>
      <c r="G264" s="155" t="str">
        <f>VLOOKUP(A264,Plano_V3!$A$27:$G$583,7,0)</f>
        <v>1. Concluído</v>
      </c>
      <c r="H264" s="155" t="s">
        <v>477</v>
      </c>
      <c r="I264" s="165" t="s">
        <v>503</v>
      </c>
      <c r="J264" s="175" t="str">
        <f>IF(VLOOKUP(A264,'Aux - pivots1'!$A:$E,3,0)=0, "",VLOOKUP(A264,'Aux - pivots1'!$A:$E,3,0))</f>
        <v/>
      </c>
      <c r="K264" s="175">
        <f>IF(VLOOKUP(A264,'Aux - pivots1'!$A:$E,4,0)=0, "",VLOOKUP(A264,'Aux - pivots1'!$A:$E,4,0))</f>
        <v>45534</v>
      </c>
      <c r="L264" s="175">
        <f>IF(VLOOKUP(A264,'Aux - pivots1'!$A:$E,5,0)=0, "",VLOOKUP(A264,'Aux - pivots1'!$A:$E,5,0))</f>
        <v>45534</v>
      </c>
      <c r="M264" s="203"/>
    </row>
    <row r="265" spans="1:13" ht="16.2" hidden="1" x14ac:dyDescent="0.4">
      <c r="A265" s="31" t="str">
        <f t="shared" si="6"/>
        <v>modesg_inp_nfrd_alinhamento_taxppc_turnover_own_prfrmnce_algnd</v>
      </c>
      <c r="B265" s="162" t="s">
        <v>28</v>
      </c>
      <c r="C265" s="157" t="s">
        <v>178</v>
      </c>
      <c r="D265" s="153" t="s">
        <v>40</v>
      </c>
      <c r="E265" s="154" t="s">
        <v>208</v>
      </c>
      <c r="F265" s="153" t="s">
        <v>252</v>
      </c>
      <c r="G265" s="155" t="str">
        <f>VLOOKUP(A265,Plano_V3!$A$27:$G$583,7,0)</f>
        <v>1. Concluído</v>
      </c>
      <c r="H265" s="155" t="s">
        <v>477</v>
      </c>
      <c r="I265" s="165" t="s">
        <v>503</v>
      </c>
      <c r="J265" s="175" t="str">
        <f>IF(VLOOKUP(A265,'Aux - pivots1'!$A:$E,3,0)=0, "",VLOOKUP(A265,'Aux - pivots1'!$A:$E,3,0))</f>
        <v/>
      </c>
      <c r="K265" s="175">
        <f>IF(VLOOKUP(A265,'Aux - pivots1'!$A:$E,4,0)=0, "",VLOOKUP(A265,'Aux - pivots1'!$A:$E,4,0))</f>
        <v>45534</v>
      </c>
      <c r="L265" s="175">
        <f>IF(VLOOKUP(A265,'Aux - pivots1'!$A:$E,5,0)=0, "",VLOOKUP(A265,'Aux - pivots1'!$A:$E,5,0))</f>
        <v>45534</v>
      </c>
      <c r="M265" s="203"/>
    </row>
    <row r="266" spans="1:13" ht="16.2" hidden="1" x14ac:dyDescent="0.4">
      <c r="A266" s="31" t="str">
        <f t="shared" si="6"/>
        <v>modesg_inp_nfrd_alinhamento_taxppc_capex_ttl_elgbl</v>
      </c>
      <c r="B266" s="162" t="s">
        <v>28</v>
      </c>
      <c r="C266" s="157" t="s">
        <v>178</v>
      </c>
      <c r="D266" s="153" t="s">
        <v>40</v>
      </c>
      <c r="E266" s="154" t="s">
        <v>208</v>
      </c>
      <c r="F266" s="153" t="s">
        <v>253</v>
      </c>
      <c r="G266" s="155" t="str">
        <f>VLOOKUP(A266,Plano_V3!$A$27:$G$583,7,0)</f>
        <v>1. Concluído</v>
      </c>
      <c r="H266" s="155" t="s">
        <v>477</v>
      </c>
      <c r="I266" s="165" t="s">
        <v>503</v>
      </c>
      <c r="J266" s="175" t="str">
        <f>IF(VLOOKUP(A266,'Aux - pivots1'!$A:$E,3,0)=0, "",VLOOKUP(A266,'Aux - pivots1'!$A:$E,3,0))</f>
        <v/>
      </c>
      <c r="K266" s="175">
        <f>IF(VLOOKUP(A266,'Aux - pivots1'!$A:$E,4,0)=0, "",VLOOKUP(A266,'Aux - pivots1'!$A:$E,4,0))</f>
        <v>45534</v>
      </c>
      <c r="L266" s="175">
        <f>IF(VLOOKUP(A266,'Aux - pivots1'!$A:$E,5,0)=0, "",VLOOKUP(A266,'Aux - pivots1'!$A:$E,5,0))</f>
        <v>45534</v>
      </c>
      <c r="M266" s="203"/>
    </row>
    <row r="267" spans="1:13" ht="16.2" hidden="1" x14ac:dyDescent="0.4">
      <c r="A267" s="31" t="str">
        <f t="shared" ref="A267:A330" si="7">E267&amp;F267</f>
        <v>modesg_inp_nfrd_alinhamento_taxppc_capex_own_prfrmnce_algnd</v>
      </c>
      <c r="B267" s="162" t="s">
        <v>28</v>
      </c>
      <c r="C267" s="157" t="s">
        <v>178</v>
      </c>
      <c r="D267" s="153" t="s">
        <v>40</v>
      </c>
      <c r="E267" s="154" t="s">
        <v>208</v>
      </c>
      <c r="F267" s="153" t="s">
        <v>254</v>
      </c>
      <c r="G267" s="155" t="str">
        <f>VLOOKUP(A267,Plano_V3!$A$27:$G$583,7,0)</f>
        <v>1. Concluído</v>
      </c>
      <c r="H267" s="155" t="s">
        <v>477</v>
      </c>
      <c r="I267" s="165" t="s">
        <v>503</v>
      </c>
      <c r="J267" s="175" t="str">
        <f>IF(VLOOKUP(A267,'Aux - pivots1'!$A:$E,3,0)=0, "",VLOOKUP(A267,'Aux - pivots1'!$A:$E,3,0))</f>
        <v/>
      </c>
      <c r="K267" s="175">
        <f>IF(VLOOKUP(A267,'Aux - pivots1'!$A:$E,4,0)=0, "",VLOOKUP(A267,'Aux - pivots1'!$A:$E,4,0))</f>
        <v>45534</v>
      </c>
      <c r="L267" s="175">
        <f>IF(VLOOKUP(A267,'Aux - pivots1'!$A:$E,5,0)=0, "",VLOOKUP(A267,'Aux - pivots1'!$A:$E,5,0))</f>
        <v>45534</v>
      </c>
      <c r="M267" s="203"/>
    </row>
    <row r="268" spans="1:13" ht="16.2" hidden="1" x14ac:dyDescent="0.4">
      <c r="A268" s="31" t="str">
        <f t="shared" si="7"/>
        <v>modesg_inp_nfrd_alinhamento_taxbio_trnvr_ttl_elgbl</v>
      </c>
      <c r="B268" s="162" t="s">
        <v>28</v>
      </c>
      <c r="C268" s="157" t="s">
        <v>178</v>
      </c>
      <c r="D268" s="153" t="s">
        <v>40</v>
      </c>
      <c r="E268" s="154" t="s">
        <v>208</v>
      </c>
      <c r="F268" s="153" t="s">
        <v>255</v>
      </c>
      <c r="G268" s="155" t="str">
        <f>VLOOKUP(A268,Plano_V3!$A$27:$G$583,7,0)</f>
        <v>1. Concluído</v>
      </c>
      <c r="H268" s="155" t="s">
        <v>477</v>
      </c>
      <c r="I268" s="165" t="s">
        <v>503</v>
      </c>
      <c r="J268" s="175" t="str">
        <f>IF(VLOOKUP(A268,'Aux - pivots1'!$A:$E,3,0)=0, "",VLOOKUP(A268,'Aux - pivots1'!$A:$E,3,0))</f>
        <v/>
      </c>
      <c r="K268" s="175">
        <f>IF(VLOOKUP(A268,'Aux - pivots1'!$A:$E,4,0)=0, "",VLOOKUP(A268,'Aux - pivots1'!$A:$E,4,0))</f>
        <v>45534</v>
      </c>
      <c r="L268" s="175">
        <f>IF(VLOOKUP(A268,'Aux - pivots1'!$A:$E,5,0)=0, "",VLOOKUP(A268,'Aux - pivots1'!$A:$E,5,0))</f>
        <v>45534</v>
      </c>
      <c r="M268" s="203"/>
    </row>
    <row r="269" spans="1:13" ht="16.2" hidden="1" x14ac:dyDescent="0.4">
      <c r="A269" s="31" t="str">
        <f t="shared" si="7"/>
        <v>modesg_inp_nfrd_alinhamento_taxbio_turnover_own_prfrmnce_algnd</v>
      </c>
      <c r="B269" s="162" t="s">
        <v>28</v>
      </c>
      <c r="C269" s="157" t="s">
        <v>178</v>
      </c>
      <c r="D269" s="153" t="s">
        <v>40</v>
      </c>
      <c r="E269" s="154" t="s">
        <v>208</v>
      </c>
      <c r="F269" s="153" t="s">
        <v>256</v>
      </c>
      <c r="G269" s="155" t="str">
        <f>VLOOKUP(A269,Plano_V3!$A$27:$G$583,7,0)</f>
        <v>1. Concluído</v>
      </c>
      <c r="H269" s="155" t="s">
        <v>477</v>
      </c>
      <c r="I269" s="165" t="s">
        <v>503</v>
      </c>
      <c r="J269" s="175" t="str">
        <f>IF(VLOOKUP(A269,'Aux - pivots1'!$A:$E,3,0)=0, "",VLOOKUP(A269,'Aux - pivots1'!$A:$E,3,0))</f>
        <v/>
      </c>
      <c r="K269" s="175">
        <f>IF(VLOOKUP(A269,'Aux - pivots1'!$A:$E,4,0)=0, "",VLOOKUP(A269,'Aux - pivots1'!$A:$E,4,0))</f>
        <v>45534</v>
      </c>
      <c r="L269" s="175">
        <f>IF(VLOOKUP(A269,'Aux - pivots1'!$A:$E,5,0)=0, "",VLOOKUP(A269,'Aux - pivots1'!$A:$E,5,0))</f>
        <v>45534</v>
      </c>
      <c r="M269" s="203"/>
    </row>
    <row r="270" spans="1:13" ht="16.2" hidden="1" x14ac:dyDescent="0.4">
      <c r="A270" s="31" t="str">
        <f t="shared" si="7"/>
        <v>modesg_inp_nfrd_alinhamento_taxbio_capex_ttl_elgbl</v>
      </c>
      <c r="B270" s="162" t="s">
        <v>28</v>
      </c>
      <c r="C270" s="157" t="s">
        <v>178</v>
      </c>
      <c r="D270" s="153" t="s">
        <v>40</v>
      </c>
      <c r="E270" s="154" t="s">
        <v>208</v>
      </c>
      <c r="F270" s="153" t="s">
        <v>257</v>
      </c>
      <c r="G270" s="155" t="str">
        <f>VLOOKUP(A270,Plano_V3!$A$27:$G$583,7,0)</f>
        <v>1. Concluído</v>
      </c>
      <c r="H270" s="155" t="s">
        <v>477</v>
      </c>
      <c r="I270" s="165" t="s">
        <v>503</v>
      </c>
      <c r="J270" s="175" t="str">
        <f>IF(VLOOKUP(A270,'Aux - pivots1'!$A:$E,3,0)=0, "",VLOOKUP(A270,'Aux - pivots1'!$A:$E,3,0))</f>
        <v/>
      </c>
      <c r="K270" s="175">
        <f>IF(VLOOKUP(A270,'Aux - pivots1'!$A:$E,4,0)=0, "",VLOOKUP(A270,'Aux - pivots1'!$A:$E,4,0))</f>
        <v>45534</v>
      </c>
      <c r="L270" s="175">
        <f>IF(VLOOKUP(A270,'Aux - pivots1'!$A:$E,5,0)=0, "",VLOOKUP(A270,'Aux - pivots1'!$A:$E,5,0))</f>
        <v>45534</v>
      </c>
      <c r="M270" s="203"/>
    </row>
    <row r="271" spans="1:13" ht="16.2" hidden="1" x14ac:dyDescent="0.4">
      <c r="A271" s="31" t="str">
        <f t="shared" si="7"/>
        <v>modesg_inp_nfrd_alinhamento_taxbio_capex_own_prfrmnce_algnd</v>
      </c>
      <c r="B271" s="162" t="s">
        <v>28</v>
      </c>
      <c r="C271" s="157" t="s">
        <v>178</v>
      </c>
      <c r="D271" s="153" t="s">
        <v>40</v>
      </c>
      <c r="E271" s="154" t="s">
        <v>208</v>
      </c>
      <c r="F271" s="153" t="s">
        <v>258</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3"/>
    </row>
    <row r="272" spans="1:13" ht="16.2" hidden="1" x14ac:dyDescent="0.4">
      <c r="A272" s="31" t="str">
        <f t="shared" si="7"/>
        <v>modesg_inp_nfrd_alinhamento_taxwtr_trnvr_ttl_elgbl</v>
      </c>
      <c r="B272" s="162" t="s">
        <v>28</v>
      </c>
      <c r="C272" s="157" t="s">
        <v>178</v>
      </c>
      <c r="D272" s="153" t="s">
        <v>40</v>
      </c>
      <c r="E272" s="154" t="s">
        <v>208</v>
      </c>
      <c r="F272" s="153" t="s">
        <v>259</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3"/>
    </row>
    <row r="273" spans="1:13" ht="16.2" hidden="1" x14ac:dyDescent="0.4">
      <c r="A273" s="31" t="str">
        <f t="shared" si="7"/>
        <v>modesg_inp_nfrd_alinhamento_taxwtr_trnvr_enblng_alignd</v>
      </c>
      <c r="B273" s="162" t="s">
        <v>28</v>
      </c>
      <c r="C273" s="157" t="s">
        <v>178</v>
      </c>
      <c r="D273" s="153" t="s">
        <v>40</v>
      </c>
      <c r="E273" s="154" t="s">
        <v>208</v>
      </c>
      <c r="F273" s="153" t="s">
        <v>260</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3"/>
    </row>
    <row r="274" spans="1:13" ht="16.2" hidden="1" x14ac:dyDescent="0.4">
      <c r="A274" s="31" t="str">
        <f t="shared" si="7"/>
        <v>modesg_inp_nfrd_alinhamento_taxwtr_turnover_own_prfrmnce_algnd</v>
      </c>
      <c r="B274" s="162" t="s">
        <v>28</v>
      </c>
      <c r="C274" s="157" t="s">
        <v>178</v>
      </c>
      <c r="D274" s="153" t="s">
        <v>40</v>
      </c>
      <c r="E274" s="154" t="s">
        <v>208</v>
      </c>
      <c r="F274" s="153" t="s">
        <v>261</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3"/>
    </row>
    <row r="275" spans="1:13" ht="16.2" hidden="1" x14ac:dyDescent="0.4">
      <c r="A275" s="31" t="str">
        <f t="shared" si="7"/>
        <v>modesg_inp_nfrd_alinhamento_taxwtr_capex_ttl_elgbl</v>
      </c>
      <c r="B275" s="162" t="s">
        <v>28</v>
      </c>
      <c r="C275" s="157" t="s">
        <v>178</v>
      </c>
      <c r="D275" s="153" t="s">
        <v>40</v>
      </c>
      <c r="E275" s="154" t="s">
        <v>208</v>
      </c>
      <c r="F275" s="153" t="s">
        <v>262</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3"/>
    </row>
    <row r="276" spans="1:13" ht="16.2" hidden="1" x14ac:dyDescent="0.4">
      <c r="A276" s="31" t="str">
        <f t="shared" si="7"/>
        <v>modesg_inp_nfrd_alinhamento_taxwtr_capex_enblng_algnd</v>
      </c>
      <c r="B276" s="162" t="s">
        <v>28</v>
      </c>
      <c r="C276" s="157" t="s">
        <v>178</v>
      </c>
      <c r="D276" s="153" t="s">
        <v>40</v>
      </c>
      <c r="E276" s="154" t="s">
        <v>208</v>
      </c>
      <c r="F276" s="153" t="s">
        <v>263</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3"/>
    </row>
    <row r="277" spans="1:13" ht="16.2" hidden="1" x14ac:dyDescent="0.4">
      <c r="A277" s="31" t="str">
        <f t="shared" si="7"/>
        <v>modesg_inp_nfrd_alinhamento_taxwtr_capex_own_prfrmnce_algnd</v>
      </c>
      <c r="B277" s="162" t="s">
        <v>28</v>
      </c>
      <c r="C277" s="157" t="s">
        <v>178</v>
      </c>
      <c r="D277" s="153" t="s">
        <v>40</v>
      </c>
      <c r="E277" s="154" t="s">
        <v>208</v>
      </c>
      <c r="F277" s="153" t="s">
        <v>264</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3"/>
    </row>
    <row r="278" spans="1:13" ht="16.2" hidden="1" x14ac:dyDescent="0.4">
      <c r="A278" s="31" t="str">
        <f t="shared" si="7"/>
        <v>modesg_inp_nfrd_alinhamento_taxce_trnvr_ttl_elgbl</v>
      </c>
      <c r="B278" s="162" t="s">
        <v>28</v>
      </c>
      <c r="C278" s="157" t="s">
        <v>178</v>
      </c>
      <c r="D278" s="153" t="s">
        <v>40</v>
      </c>
      <c r="E278" s="154" t="s">
        <v>208</v>
      </c>
      <c r="F278" s="153" t="s">
        <v>265</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3"/>
    </row>
    <row r="279" spans="1:13" ht="16.2" hidden="1" x14ac:dyDescent="0.4">
      <c r="A279" s="31" t="str">
        <f t="shared" si="7"/>
        <v>modesg_inp_nfrd_alinhamento_taxce_trnvr_enblng_alignd</v>
      </c>
      <c r="B279" s="162" t="s">
        <v>28</v>
      </c>
      <c r="C279" s="157" t="s">
        <v>178</v>
      </c>
      <c r="D279" s="153" t="s">
        <v>40</v>
      </c>
      <c r="E279" s="154" t="s">
        <v>208</v>
      </c>
      <c r="F279" s="153" t="s">
        <v>266</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3"/>
    </row>
    <row r="280" spans="1:13" ht="16.2" hidden="1" x14ac:dyDescent="0.4">
      <c r="A280" s="31" t="str">
        <f t="shared" si="7"/>
        <v>modesg_inp_nfrd_alinhamento_taxce_turnover_own_prfrmnce_algnd</v>
      </c>
      <c r="B280" s="162" t="s">
        <v>28</v>
      </c>
      <c r="C280" s="157" t="s">
        <v>178</v>
      </c>
      <c r="D280" s="153" t="s">
        <v>40</v>
      </c>
      <c r="E280" s="154" t="s">
        <v>208</v>
      </c>
      <c r="F280" s="153" t="s">
        <v>267</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3"/>
    </row>
    <row r="281" spans="1:13" ht="16.2" hidden="1" x14ac:dyDescent="0.4">
      <c r="A281" s="31" t="str">
        <f t="shared" si="7"/>
        <v>modesg_inp_nfrd_alinhamento_taxce_capex_ttl_elgbl</v>
      </c>
      <c r="B281" s="162" t="s">
        <v>28</v>
      </c>
      <c r="C281" s="157" t="s">
        <v>178</v>
      </c>
      <c r="D281" s="153" t="s">
        <v>40</v>
      </c>
      <c r="E281" s="154" t="s">
        <v>208</v>
      </c>
      <c r="F281" s="153" t="s">
        <v>268</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3"/>
    </row>
    <row r="282" spans="1:13" ht="16.2" hidden="1" x14ac:dyDescent="0.4">
      <c r="A282" s="31" t="str">
        <f t="shared" si="7"/>
        <v>modesg_inp_nfrd_alinhamento_taxce_capex_enblng_algnd</v>
      </c>
      <c r="B282" s="162" t="s">
        <v>28</v>
      </c>
      <c r="C282" s="157" t="s">
        <v>178</v>
      </c>
      <c r="D282" s="153" t="s">
        <v>40</v>
      </c>
      <c r="E282" s="154" t="s">
        <v>208</v>
      </c>
      <c r="F282" s="153" t="s">
        <v>269</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3"/>
    </row>
    <row r="283" spans="1:13" ht="16.2" hidden="1" x14ac:dyDescent="0.4">
      <c r="A283" s="31" t="str">
        <f t="shared" si="7"/>
        <v>modesg_inp_nfrd_alinhamento_taxce_capex_own_prfrmnce_algnd</v>
      </c>
      <c r="B283" s="162" t="s">
        <v>28</v>
      </c>
      <c r="C283" s="157" t="s">
        <v>178</v>
      </c>
      <c r="D283" s="153" t="s">
        <v>40</v>
      </c>
      <c r="E283" s="154" t="s">
        <v>208</v>
      </c>
      <c r="F283" s="153" t="s">
        <v>270</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3"/>
    </row>
    <row r="284" spans="1:13" ht="16.2" hidden="1" x14ac:dyDescent="0.4">
      <c r="A284" s="31" t="str">
        <f t="shared" si="7"/>
        <v>modesg_inp_risco_fisicoref_date</v>
      </c>
      <c r="B284" s="162" t="s">
        <v>28</v>
      </c>
      <c r="C284" s="157" t="s">
        <v>178</v>
      </c>
      <c r="D284" s="153" t="s">
        <v>40</v>
      </c>
      <c r="E284" s="154" t="s">
        <v>209</v>
      </c>
      <c r="F284" s="153" t="s">
        <v>73</v>
      </c>
      <c r="G284" s="155" t="str">
        <f>VLOOKUP(A284,Plano_V3!$A$27:$G$583,7,0)</f>
        <v>1. Concluído</v>
      </c>
      <c r="H284" s="155" t="s">
        <v>477</v>
      </c>
      <c r="I284" s="179"/>
      <c r="J284" s="175" t="str">
        <f>IF(VLOOKUP(A284,'Aux - pivots1'!$A:$E,3,0)=0, "",VLOOKUP(A284,'Aux - pivots1'!$A:$E,3,0))</f>
        <v/>
      </c>
      <c r="K284" s="175" t="str">
        <f>IF(VLOOKUP(A284,'Aux - pivots1'!$A:$E,4,0)=0, "",VLOOKUP(A284,'Aux - pivots1'!$A:$E,4,0))</f>
        <v/>
      </c>
      <c r="L284" s="175" t="str">
        <f>IF(VLOOKUP(A284,'Aux - pivots1'!$A:$E,5,0)=0, "",VLOOKUP(A284,'Aux - pivots1'!$A:$E,5,0))</f>
        <v/>
      </c>
      <c r="M284" s="203"/>
    </row>
    <row r="285" spans="1:13" ht="16.2" hidden="1" x14ac:dyDescent="0.4">
      <c r="A285" s="31" t="str">
        <f t="shared" si="7"/>
        <v>modesg_inp_risco_fisicocod_pais</v>
      </c>
      <c r="B285" s="162" t="s">
        <v>28</v>
      </c>
      <c r="C285" s="157" t="s">
        <v>178</v>
      </c>
      <c r="D285" s="153" t="s">
        <v>40</v>
      </c>
      <c r="E285" s="154" t="s">
        <v>209</v>
      </c>
      <c r="F285" s="153" t="s">
        <v>103</v>
      </c>
      <c r="G285" s="155" t="str">
        <f>VLOOKUP(A285,Plano_V3!$A$27:$G$583,7,0)</f>
        <v>1. Concluído</v>
      </c>
      <c r="H285" s="155" t="s">
        <v>477</v>
      </c>
      <c r="I285" s="179"/>
      <c r="J285" s="175" t="str">
        <f>IF(VLOOKUP(A285,'Aux - pivots1'!$A:$E,3,0)=0, "",VLOOKUP(A285,'Aux - pivots1'!$A:$E,3,0))</f>
        <v/>
      </c>
      <c r="K285" s="175" t="str">
        <f>IF(VLOOKUP(A285,'Aux - pivots1'!$A:$E,4,0)=0, "",VLOOKUP(A285,'Aux - pivots1'!$A:$E,4,0))</f>
        <v/>
      </c>
      <c r="L285" s="175" t="str">
        <f>IF(VLOOKUP(A285,'Aux - pivots1'!$A:$E,5,0)=0, "",VLOOKUP(A285,'Aux - pivots1'!$A:$E,5,0))</f>
        <v/>
      </c>
      <c r="M285" s="203"/>
    </row>
    <row r="286" spans="1:13" ht="16.2" hidden="1" x14ac:dyDescent="0.4">
      <c r="A286" s="31" t="str">
        <f t="shared" si="7"/>
        <v>modesg_inp_risco_fisicocod_nutiii</v>
      </c>
      <c r="B286" s="162" t="s">
        <v>28</v>
      </c>
      <c r="C286" s="157" t="s">
        <v>178</v>
      </c>
      <c r="D286" s="153" t="s">
        <v>40</v>
      </c>
      <c r="E286" s="154" t="s">
        <v>209</v>
      </c>
      <c r="F286" s="153" t="s">
        <v>271</v>
      </c>
      <c r="G286" s="155" t="str">
        <f>VLOOKUP(A286,Plano_V3!$A$27:$G$583,7,0)</f>
        <v>1. Concluído</v>
      </c>
      <c r="H286" s="155" t="s">
        <v>477</v>
      </c>
      <c r="I286" s="179"/>
      <c r="J286" s="175" t="str">
        <f>IF(VLOOKUP(A286,'Aux - pivots1'!$A:$E,3,0)=0, "",VLOOKUP(A286,'Aux - pivots1'!$A:$E,3,0))</f>
        <v/>
      </c>
      <c r="K286" s="175" t="str">
        <f>IF(VLOOKUP(A286,'Aux - pivots1'!$A:$E,4,0)=0, "",VLOOKUP(A286,'Aux - pivots1'!$A:$E,4,0))</f>
        <v/>
      </c>
      <c r="L286" s="175" t="str">
        <f>IF(VLOOKUP(A286,'Aux - pivots1'!$A:$E,5,0)=0, "",VLOOKUP(A286,'Aux - pivots1'!$A:$E,5,0))</f>
        <v/>
      </c>
      <c r="M286" s="203"/>
    </row>
    <row r="287" spans="1:13" ht="16.2" hidden="1" x14ac:dyDescent="0.4">
      <c r="A287" s="31" t="str">
        <f t="shared" si="7"/>
        <v>modesg_inp_risco_fisicocod_nace_esg</v>
      </c>
      <c r="B287" s="162" t="s">
        <v>28</v>
      </c>
      <c r="C287" s="157" t="s">
        <v>178</v>
      </c>
      <c r="D287" s="153" t="s">
        <v>40</v>
      </c>
      <c r="E287" s="154" t="s">
        <v>209</v>
      </c>
      <c r="F287" s="153" t="s">
        <v>272</v>
      </c>
      <c r="G287" s="155" t="str">
        <f>VLOOKUP(A287,Plano_V3!$A$27:$G$583,7,0)</f>
        <v>1. Concluído</v>
      </c>
      <c r="H287" s="155" t="s">
        <v>177</v>
      </c>
      <c r="I287" s="179"/>
      <c r="J287" s="175" t="str">
        <f>IF(VLOOKUP(A287,'Aux - pivots1'!$A:$E,3,0)=0, "",VLOOKUP(A287,'Aux - pivots1'!$A:$E,3,0))</f>
        <v/>
      </c>
      <c r="K287" s="175" t="str">
        <f>IF(VLOOKUP(A287,'Aux - pivots1'!$A:$E,4,0)=0, "",VLOOKUP(A287,'Aux - pivots1'!$A:$E,4,0))</f>
        <v/>
      </c>
      <c r="L287" s="175" t="str">
        <f>IF(VLOOKUP(A287,'Aux - pivots1'!$A:$E,5,0)=0, "",VLOOKUP(A287,'Aux - pivots1'!$A:$E,5,0))</f>
        <v/>
      </c>
      <c r="M287" s="203"/>
    </row>
    <row r="288" spans="1:13" ht="16.2" hidden="1" x14ac:dyDescent="0.4">
      <c r="A288" s="31" t="str">
        <f t="shared" si="7"/>
        <v>modesg_inp_risco_fisicoflg_rsc_fsc_agd</v>
      </c>
      <c r="B288" s="162" t="s">
        <v>28</v>
      </c>
      <c r="C288" s="157" t="s">
        <v>178</v>
      </c>
      <c r="D288" s="153" t="s">
        <v>40</v>
      </c>
      <c r="E288" s="154" t="s">
        <v>209</v>
      </c>
      <c r="F288" s="153" t="s">
        <v>273</v>
      </c>
      <c r="G288" s="155" t="str">
        <f>VLOOKUP(A288,Plano_V3!$A$27:$G$583,7,0)</f>
        <v>1. Concluído</v>
      </c>
      <c r="H288" s="155" t="s">
        <v>477</v>
      </c>
      <c r="I288" s="179"/>
      <c r="J288" s="175" t="str">
        <f>IF(VLOOKUP(A288,'Aux - pivots1'!$A:$E,3,0)=0, "",VLOOKUP(A288,'Aux - pivots1'!$A:$E,3,0))</f>
        <v/>
      </c>
      <c r="K288" s="175" t="str">
        <f>IF(VLOOKUP(A288,'Aux - pivots1'!$A:$E,4,0)=0, "",VLOOKUP(A288,'Aux - pivots1'!$A:$E,4,0))</f>
        <v/>
      </c>
      <c r="L288" s="175" t="str">
        <f>IF(VLOOKUP(A288,'Aux - pivots1'!$A:$E,5,0)=0, "",VLOOKUP(A288,'Aux - pivots1'!$A:$E,5,0))</f>
        <v/>
      </c>
      <c r="M288" s="203"/>
    </row>
    <row r="289" spans="1:13" ht="16.2" hidden="1" x14ac:dyDescent="0.4">
      <c r="A289" s="31" t="str">
        <f t="shared" si="7"/>
        <v>modesg_inp_risco_fisicoflg_rsc_fsc_crnc</v>
      </c>
      <c r="B289" s="162" t="s">
        <v>28</v>
      </c>
      <c r="C289" s="157" t="s">
        <v>178</v>
      </c>
      <c r="D289" s="153" t="s">
        <v>40</v>
      </c>
      <c r="E289" s="154" t="s">
        <v>209</v>
      </c>
      <c r="F289" s="153" t="s">
        <v>274</v>
      </c>
      <c r="G289" s="155" t="str">
        <f>VLOOKUP(A289,Plano_V3!$A$27:$G$583,7,0)</f>
        <v>1. Concluído</v>
      </c>
      <c r="H289" s="155" t="s">
        <v>477</v>
      </c>
      <c r="I289" s="179"/>
      <c r="J289" s="175" t="str">
        <f>IF(VLOOKUP(A289,'Aux - pivots1'!$A:$E,3,0)=0, "",VLOOKUP(A289,'Aux - pivots1'!$A:$E,3,0))</f>
        <v/>
      </c>
      <c r="K289" s="175" t="str">
        <f>IF(VLOOKUP(A289,'Aux - pivots1'!$A:$E,4,0)=0, "",VLOOKUP(A289,'Aux - pivots1'!$A:$E,4,0))</f>
        <v/>
      </c>
      <c r="L289" s="175" t="str">
        <f>IF(VLOOKUP(A289,'Aux - pivots1'!$A:$E,5,0)=0, "",VLOOKUP(A289,'Aux - pivots1'!$A:$E,5,0))</f>
        <v/>
      </c>
      <c r="M289" s="203"/>
    </row>
    <row r="290" spans="1:13" ht="16.2" hidden="1" x14ac:dyDescent="0.4">
      <c r="A290" s="31" t="str">
        <f t="shared" si="7"/>
        <v>modesg_inp_emss_scibref_date</v>
      </c>
      <c r="B290" s="162" t="s">
        <v>28</v>
      </c>
      <c r="C290" s="157" t="s">
        <v>178</v>
      </c>
      <c r="D290" s="153" t="s">
        <v>40</v>
      </c>
      <c r="E290" s="154" t="s">
        <v>210</v>
      </c>
      <c r="F290" s="153" t="s">
        <v>73</v>
      </c>
      <c r="G290" s="155" t="str">
        <f>VLOOKUP(A290,Plano_V3!$A$27:$G$583,7,0)</f>
        <v>1. Concluído</v>
      </c>
      <c r="H290" s="155" t="s">
        <v>477</v>
      </c>
      <c r="I290" s="179"/>
      <c r="J290" s="175" t="str">
        <f>IF(VLOOKUP(A290,'Aux - pivots1'!$A:$E,3,0)=0, "",VLOOKUP(A290,'Aux - pivots1'!$A:$E,3,0))</f>
        <v/>
      </c>
      <c r="K290" s="175" t="str">
        <f>IF(VLOOKUP(A290,'Aux - pivots1'!$A:$E,4,0)=0, "",VLOOKUP(A290,'Aux - pivots1'!$A:$E,4,0))</f>
        <v/>
      </c>
      <c r="L290" s="175" t="str">
        <f>IF(VLOOKUP(A290,'Aux - pivots1'!$A:$E,5,0)=0, "",VLOOKUP(A290,'Aux - pivots1'!$A:$E,5,0))</f>
        <v/>
      </c>
      <c r="M290" s="203"/>
    </row>
    <row r="291" spans="1:13" ht="16.2" hidden="1" x14ac:dyDescent="0.4">
      <c r="A291" s="31" t="str">
        <f t="shared" si="7"/>
        <v>modesg_inp_emss_scibccli_kgl</v>
      </c>
      <c r="B291" s="162" t="s">
        <v>28</v>
      </c>
      <c r="C291" s="157" t="s">
        <v>178</v>
      </c>
      <c r="D291" s="153" t="s">
        <v>40</v>
      </c>
      <c r="E291" s="154" t="s">
        <v>210</v>
      </c>
      <c r="F291" s="153" t="s">
        <v>232</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3"/>
    </row>
    <row r="292" spans="1:13" ht="16.2" hidden="1" x14ac:dyDescent="0.4">
      <c r="A292" s="31" t="str">
        <f t="shared" si="7"/>
        <v>modesg_inp_emss_scibnome_grupo</v>
      </c>
      <c r="B292" s="162" t="s">
        <v>28</v>
      </c>
      <c r="C292" s="157" t="s">
        <v>178</v>
      </c>
      <c r="D292" s="153" t="s">
        <v>40</v>
      </c>
      <c r="E292" s="154" t="s">
        <v>210</v>
      </c>
      <c r="F292" s="153" t="s">
        <v>275</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3"/>
    </row>
    <row r="293" spans="1:13" ht="16.2" hidden="1" x14ac:dyDescent="0.4">
      <c r="A293" s="31" t="str">
        <f t="shared" si="7"/>
        <v>modesg_inp_emss_scibisin</v>
      </c>
      <c r="B293" s="162" t="s">
        <v>28</v>
      </c>
      <c r="C293" s="157" t="s">
        <v>178</v>
      </c>
      <c r="D293" s="153" t="s">
        <v>40</v>
      </c>
      <c r="E293" s="154" t="s">
        <v>210</v>
      </c>
      <c r="F293" s="153" t="s">
        <v>230</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3"/>
    </row>
    <row r="294" spans="1:13" ht="16.2" hidden="1" x14ac:dyDescent="0.4">
      <c r="A294" s="31" t="str">
        <f t="shared" si="7"/>
        <v>modesg_inp_emss_scibclei</v>
      </c>
      <c r="B294" s="162" t="s">
        <v>28</v>
      </c>
      <c r="C294" s="157" t="s">
        <v>178</v>
      </c>
      <c r="D294" s="153" t="s">
        <v>40</v>
      </c>
      <c r="E294" s="154" t="s">
        <v>210</v>
      </c>
      <c r="F294" s="153" t="s">
        <v>231</v>
      </c>
      <c r="G294" s="155" t="str">
        <f>VLOOKUP(A294,Plano_V3!$A$27:$G$583,7,0)</f>
        <v>1. Concluído</v>
      </c>
      <c r="H294" s="155" t="s">
        <v>477</v>
      </c>
      <c r="I294" s="179"/>
      <c r="J294" s="175" t="str">
        <f>IF(VLOOKUP(A294,'Aux - pivots1'!$A:$E,3,0)=0, "",VLOOKUP(A294,'Aux - pivots1'!$A:$E,3,0))</f>
        <v/>
      </c>
      <c r="K294" s="175" t="str">
        <f>IF(VLOOKUP(A294,'Aux - pivots1'!$A:$E,4,0)=0, "",VLOOKUP(A294,'Aux - pivots1'!$A:$E,4,0))</f>
        <v/>
      </c>
      <c r="L294" s="175" t="str">
        <f>IF(VLOOKUP(A294,'Aux - pivots1'!$A:$E,5,0)=0, "",VLOOKUP(A294,'Aux - pivots1'!$A:$E,5,0))</f>
        <v/>
      </c>
      <c r="M294" s="203"/>
    </row>
    <row r="295" spans="1:13" ht="16.2" hidden="1" x14ac:dyDescent="0.4">
      <c r="A295" s="31" t="str">
        <f t="shared" si="7"/>
        <v>modesg_inp_emss_scibscp1_emss</v>
      </c>
      <c r="B295" s="162" t="s">
        <v>28</v>
      </c>
      <c r="C295" s="157" t="s">
        <v>178</v>
      </c>
      <c r="D295" s="153" t="s">
        <v>40</v>
      </c>
      <c r="E295" s="154" t="s">
        <v>210</v>
      </c>
      <c r="F295" s="153" t="s">
        <v>276</v>
      </c>
      <c r="G295" s="155" t="str">
        <f>VLOOKUP(A295,Plano_V3!$A$27:$G$583,7,0)</f>
        <v>1. Concluído</v>
      </c>
      <c r="H295" s="155" t="s">
        <v>477</v>
      </c>
      <c r="I295" s="164" t="s">
        <v>1864</v>
      </c>
      <c r="J295" s="175">
        <f>IF(VLOOKUP(A295,'Aux - pivots1'!$A:$E,3,0)=0, "",VLOOKUP(A295,'Aux - pivots1'!$A:$E,3,0))</f>
        <v>45491</v>
      </c>
      <c r="K295" s="175" t="str">
        <f>IF(VLOOKUP(A295,'Aux - pivots1'!$A:$E,4,0)=0, "",VLOOKUP(A295,'Aux - pivots1'!$A:$E,4,0))</f>
        <v/>
      </c>
      <c r="L295" s="175">
        <f>IF(VLOOKUP(A295,'Aux - pivots1'!$A:$E,5,0)=0, "",VLOOKUP(A295,'Aux - pivots1'!$A:$E,5,0))</f>
        <v>45499</v>
      </c>
      <c r="M295" s="203"/>
    </row>
    <row r="296" spans="1:13" ht="16.2" hidden="1" x14ac:dyDescent="0.4">
      <c r="A296" s="31" t="str">
        <f t="shared" si="7"/>
        <v>modesg_inp_emss_scibscp2_emss</v>
      </c>
      <c r="B296" s="162" t="s">
        <v>28</v>
      </c>
      <c r="C296" s="157" t="s">
        <v>178</v>
      </c>
      <c r="D296" s="153" t="s">
        <v>40</v>
      </c>
      <c r="E296" s="154" t="s">
        <v>210</v>
      </c>
      <c r="F296" s="153" t="s">
        <v>277</v>
      </c>
      <c r="G296" s="155" t="str">
        <f>VLOOKUP(A296,Plano_V3!$A$27:$G$583,7,0)</f>
        <v>1. Concluído</v>
      </c>
      <c r="H296" s="155" t="s">
        <v>477</v>
      </c>
      <c r="I296" s="164" t="s">
        <v>1864</v>
      </c>
      <c r="J296" s="175">
        <f>IF(VLOOKUP(A296,'Aux - pivots1'!$A:$E,3,0)=0, "",VLOOKUP(A296,'Aux - pivots1'!$A:$E,3,0))</f>
        <v>45491</v>
      </c>
      <c r="K296" s="175" t="str">
        <f>IF(VLOOKUP(A296,'Aux - pivots1'!$A:$E,4,0)=0, "",VLOOKUP(A296,'Aux - pivots1'!$A:$E,4,0))</f>
        <v/>
      </c>
      <c r="L296" s="175">
        <f>IF(VLOOKUP(A296,'Aux - pivots1'!$A:$E,5,0)=0, "",VLOOKUP(A296,'Aux - pivots1'!$A:$E,5,0))</f>
        <v>45499</v>
      </c>
      <c r="M296" s="203"/>
    </row>
    <row r="297" spans="1:13" ht="16.2" hidden="1" x14ac:dyDescent="0.4">
      <c r="A297" s="31" t="str">
        <f t="shared" si="7"/>
        <v>modesg_inp_emss_scibscp3_emss</v>
      </c>
      <c r="B297" s="162" t="s">
        <v>28</v>
      </c>
      <c r="C297" s="157" t="s">
        <v>178</v>
      </c>
      <c r="D297" s="153" t="s">
        <v>40</v>
      </c>
      <c r="E297" s="154" t="s">
        <v>210</v>
      </c>
      <c r="F297" s="153" t="s">
        <v>278</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3"/>
    </row>
    <row r="298" spans="1:13" ht="16.2" hidden="1" x14ac:dyDescent="0.4">
      <c r="A298" s="31" t="str">
        <f t="shared" si="7"/>
        <v>modesg_inp_emss_scibscore_scp1</v>
      </c>
      <c r="B298" s="162" t="s">
        <v>28</v>
      </c>
      <c r="C298" s="157" t="s">
        <v>178</v>
      </c>
      <c r="D298" s="153" t="s">
        <v>40</v>
      </c>
      <c r="E298" s="154" t="s">
        <v>210</v>
      </c>
      <c r="F298" s="153" t="s">
        <v>279</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3"/>
    </row>
    <row r="299" spans="1:13" ht="16.2" hidden="1" x14ac:dyDescent="0.4">
      <c r="A299" s="31" t="str">
        <f t="shared" si="7"/>
        <v>modesg_inp_emss_scibscore_scp2</v>
      </c>
      <c r="B299" s="162" t="s">
        <v>28</v>
      </c>
      <c r="C299" s="157" t="s">
        <v>178</v>
      </c>
      <c r="D299" s="153" t="s">
        <v>40</v>
      </c>
      <c r="E299" s="154" t="s">
        <v>210</v>
      </c>
      <c r="F299" s="153" t="s">
        <v>280</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3"/>
    </row>
    <row r="300" spans="1:13" ht="16.2" hidden="1" x14ac:dyDescent="0.4">
      <c r="A300" s="31" t="str">
        <f t="shared" si="7"/>
        <v>modesg_inp_emss_scibscore_scp3</v>
      </c>
      <c r="B300" s="162" t="s">
        <v>28</v>
      </c>
      <c r="C300" s="157" t="s">
        <v>178</v>
      </c>
      <c r="D300" s="153" t="s">
        <v>40</v>
      </c>
      <c r="E300" s="154" t="s">
        <v>210</v>
      </c>
      <c r="F300" s="153" t="s">
        <v>281</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3"/>
    </row>
    <row r="301" spans="1:13" ht="16.2" hidden="1" x14ac:dyDescent="0.4">
      <c r="A301" s="31" t="str">
        <f t="shared" si="7"/>
        <v>modesg_inp_emss_sciborigem_scp1</v>
      </c>
      <c r="B301" s="162" t="s">
        <v>28</v>
      </c>
      <c r="C301" s="157" t="s">
        <v>178</v>
      </c>
      <c r="D301" s="153" t="s">
        <v>40</v>
      </c>
      <c r="E301" s="154" t="s">
        <v>210</v>
      </c>
      <c r="F301" s="153" t="s">
        <v>282</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3"/>
    </row>
    <row r="302" spans="1:13" ht="16.2" hidden="1" x14ac:dyDescent="0.4">
      <c r="A302" s="31" t="str">
        <f t="shared" si="7"/>
        <v>modesg_inp_emss_sciborigem_scp2</v>
      </c>
      <c r="B302" s="162" t="s">
        <v>28</v>
      </c>
      <c r="C302" s="157" t="s">
        <v>178</v>
      </c>
      <c r="D302" s="153" t="s">
        <v>40</v>
      </c>
      <c r="E302" s="154" t="s">
        <v>210</v>
      </c>
      <c r="F302" s="153" t="s">
        <v>283</v>
      </c>
      <c r="G302" s="155" t="str">
        <f>VLOOKUP(A302,Plano_V3!$A$27:$G$583,7,0)</f>
        <v>1. Concluído</v>
      </c>
      <c r="H302" s="155" t="s">
        <v>477</v>
      </c>
      <c r="I302" s="179"/>
      <c r="J302" s="175" t="str">
        <f>IF(VLOOKUP(A302,'Aux - pivots1'!$A:$E,3,0)=0, "",VLOOKUP(A302,'Aux - pivots1'!$A:$E,3,0))</f>
        <v/>
      </c>
      <c r="K302" s="175" t="str">
        <f>IF(VLOOKUP(A302,'Aux - pivots1'!$A:$E,4,0)=0, "",VLOOKUP(A302,'Aux - pivots1'!$A:$E,4,0))</f>
        <v/>
      </c>
      <c r="L302" s="175" t="str">
        <f>IF(VLOOKUP(A302,'Aux - pivots1'!$A:$E,5,0)=0, "",VLOOKUP(A302,'Aux - pivots1'!$A:$E,5,0))</f>
        <v/>
      </c>
      <c r="M302" s="203"/>
    </row>
    <row r="303" spans="1:13" ht="16.2" hidden="1" x14ac:dyDescent="0.4">
      <c r="A303" s="31" t="str">
        <f t="shared" si="7"/>
        <v>modesg_inp_emss_sciborigem_scp3</v>
      </c>
      <c r="B303" s="162" t="s">
        <v>28</v>
      </c>
      <c r="C303" s="157" t="s">
        <v>178</v>
      </c>
      <c r="D303" s="153" t="s">
        <v>40</v>
      </c>
      <c r="E303" s="154" t="s">
        <v>210</v>
      </c>
      <c r="F303" s="153" t="s">
        <v>284</v>
      </c>
      <c r="G303" s="155" t="str">
        <f>VLOOKUP(A303,Plano_V3!$A$27:$G$583,7,0)</f>
        <v>1. Concluído</v>
      </c>
      <c r="H303" s="155" t="s">
        <v>477</v>
      </c>
      <c r="I303" s="179"/>
      <c r="J303" s="175" t="str">
        <f>IF(VLOOKUP(A303,'Aux - pivots1'!$A:$E,3,0)=0, "",VLOOKUP(A303,'Aux - pivots1'!$A:$E,3,0))</f>
        <v/>
      </c>
      <c r="K303" s="175" t="str">
        <f>IF(VLOOKUP(A303,'Aux - pivots1'!$A:$E,4,0)=0, "",VLOOKUP(A303,'Aux - pivots1'!$A:$E,4,0))</f>
        <v/>
      </c>
      <c r="L303" s="175" t="str">
        <f>IF(VLOOKUP(A303,'Aux - pivots1'!$A:$E,5,0)=0, "",VLOOKUP(A303,'Aux - pivots1'!$A:$E,5,0))</f>
        <v/>
      </c>
      <c r="M303" s="203"/>
    </row>
    <row r="304" spans="1:13" ht="16.2" hidden="1" x14ac:dyDescent="0.4">
      <c r="A304" s="31" t="str">
        <f t="shared" si="7"/>
        <v>modesg_inp_emss_scibano_info</v>
      </c>
      <c r="B304" s="162" t="s">
        <v>28</v>
      </c>
      <c r="C304" s="157" t="s">
        <v>178</v>
      </c>
      <c r="D304" s="153" t="s">
        <v>40</v>
      </c>
      <c r="E304" s="154" t="s">
        <v>210</v>
      </c>
      <c r="F304" s="153" t="s">
        <v>285</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3"/>
    </row>
    <row r="305" spans="1:13" ht="16.2" hidden="1" x14ac:dyDescent="0.4">
      <c r="A305" s="31" t="str">
        <f t="shared" si="7"/>
        <v>modesg_inp_emss_scibdivida_total</v>
      </c>
      <c r="B305" s="162" t="s">
        <v>28</v>
      </c>
      <c r="C305" s="157" t="s">
        <v>178</v>
      </c>
      <c r="D305" s="153" t="s">
        <v>40</v>
      </c>
      <c r="E305" s="154" t="s">
        <v>210</v>
      </c>
      <c r="F305" s="153" t="s">
        <v>286</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3"/>
    </row>
    <row r="306" spans="1:13" ht="16.2" hidden="1" x14ac:dyDescent="0.4">
      <c r="A306" s="31" t="str">
        <f t="shared" si="7"/>
        <v>modesg_inp_emss_scibcapital_proprio</v>
      </c>
      <c r="B306" s="162" t="s">
        <v>28</v>
      </c>
      <c r="C306" s="157" t="s">
        <v>178</v>
      </c>
      <c r="D306" s="153" t="s">
        <v>40</v>
      </c>
      <c r="E306" s="154" t="s">
        <v>210</v>
      </c>
      <c r="F306" s="153" t="s">
        <v>287</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3"/>
    </row>
    <row r="307" spans="1:13" ht="16.2" hidden="1" x14ac:dyDescent="0.4">
      <c r="A307" s="31" t="str">
        <f t="shared" si="7"/>
        <v>modesg_inp_emss_naceref_date</v>
      </c>
      <c r="B307" s="162" t="s">
        <v>28</v>
      </c>
      <c r="C307" s="157" t="s">
        <v>178</v>
      </c>
      <c r="D307" s="153" t="s">
        <v>40</v>
      </c>
      <c r="E307" s="154" t="s">
        <v>211</v>
      </c>
      <c r="F307" s="153" t="s">
        <v>73</v>
      </c>
      <c r="G307" s="155" t="str">
        <f>VLOOKUP(A307,Plano_V3!$A$27:$G$583,7,0)</f>
        <v>1. Concluído</v>
      </c>
      <c r="H307" s="155" t="s">
        <v>477</v>
      </c>
      <c r="I307" s="164"/>
      <c r="J307" s="175" t="str">
        <f>IF(VLOOKUP(A307,'Aux - pivots1'!$A:$E,3,0)=0, "",VLOOKUP(A307,'Aux - pivots1'!$A:$E,3,0))</f>
        <v/>
      </c>
      <c r="K307" s="175">
        <f>IF(VLOOKUP(A307,'Aux - pivots1'!$A:$E,4,0)=0, "",VLOOKUP(A307,'Aux - pivots1'!$A:$E,4,0))</f>
        <v>45534</v>
      </c>
      <c r="L307" s="175">
        <f>IF(VLOOKUP(A307,'Aux - pivots1'!$A:$E,5,0)=0, "",VLOOKUP(A307,'Aux - pivots1'!$A:$E,5,0))</f>
        <v>45534</v>
      </c>
      <c r="M307" s="203"/>
    </row>
    <row r="308" spans="1:13" ht="16.2" hidden="1" x14ac:dyDescent="0.4">
      <c r="A308" s="31" t="str">
        <f t="shared" si="7"/>
        <v>modesg_inp_emss_naceano</v>
      </c>
      <c r="B308" s="162" t="s">
        <v>28</v>
      </c>
      <c r="C308" s="157" t="s">
        <v>178</v>
      </c>
      <c r="D308" s="153" t="s">
        <v>40</v>
      </c>
      <c r="E308" s="154" t="s">
        <v>211</v>
      </c>
      <c r="F308" s="153" t="s">
        <v>288</v>
      </c>
      <c r="G308" s="155" t="str">
        <f>VLOOKUP(A308,Plano_V3!$A$27:$G$583,7,0)</f>
        <v>1. Concluído</v>
      </c>
      <c r="H308" s="155" t="s">
        <v>477</v>
      </c>
      <c r="I308" s="165" t="s">
        <v>503</v>
      </c>
      <c r="J308" s="175" t="str">
        <f>IF(VLOOKUP(A308,'Aux - pivots1'!$A:$E,3,0)=0, "",VLOOKUP(A308,'Aux - pivots1'!$A:$E,3,0))</f>
        <v/>
      </c>
      <c r="K308" s="175">
        <f>IF(VLOOKUP(A308,'Aux - pivots1'!$A:$E,4,0)=0, "",VLOOKUP(A308,'Aux - pivots1'!$A:$E,4,0))</f>
        <v>45534</v>
      </c>
      <c r="L308" s="175">
        <f>IF(VLOOKUP(A308,'Aux - pivots1'!$A:$E,5,0)=0, "",VLOOKUP(A308,'Aux - pivots1'!$A:$E,5,0))</f>
        <v>45534</v>
      </c>
      <c r="M308" s="203"/>
    </row>
    <row r="309" spans="1:13" ht="16.2" hidden="1" x14ac:dyDescent="0.4">
      <c r="A309" s="31" t="str">
        <f t="shared" si="7"/>
        <v>modesg_inp_emss_nacenome_pais</v>
      </c>
      <c r="B309" s="162" t="s">
        <v>28</v>
      </c>
      <c r="C309" s="157" t="s">
        <v>178</v>
      </c>
      <c r="D309" s="153" t="s">
        <v>40</v>
      </c>
      <c r="E309" s="154" t="s">
        <v>211</v>
      </c>
      <c r="F309" s="153" t="s">
        <v>214</v>
      </c>
      <c r="G309" s="155" t="str">
        <f>VLOOKUP(A309,Plano_V3!$A$27:$G$583,7,0)</f>
        <v>1. Concluído</v>
      </c>
      <c r="H309" s="155" t="s">
        <v>477</v>
      </c>
      <c r="I309" s="165" t="s">
        <v>503</v>
      </c>
      <c r="J309" s="175" t="str">
        <f>IF(VLOOKUP(A309,'Aux - pivots1'!$A:$E,3,0)=0, "",VLOOKUP(A309,'Aux - pivots1'!$A:$E,3,0))</f>
        <v/>
      </c>
      <c r="K309" s="175">
        <f>IF(VLOOKUP(A309,'Aux - pivots1'!$A:$E,4,0)=0, "",VLOOKUP(A309,'Aux - pivots1'!$A:$E,4,0))</f>
        <v>45534</v>
      </c>
      <c r="L309" s="175">
        <f>IF(VLOOKUP(A309,'Aux - pivots1'!$A:$E,5,0)=0, "",VLOOKUP(A309,'Aux - pivots1'!$A:$E,5,0))</f>
        <v>45534</v>
      </c>
      <c r="M309" s="203"/>
    </row>
    <row r="310" spans="1:13" ht="16.2" hidden="1" x14ac:dyDescent="0.4">
      <c r="A310" s="31" t="str">
        <f t="shared" si="7"/>
        <v>modesg_inp_emss_nacecod_nace_esg</v>
      </c>
      <c r="B310" s="162" t="s">
        <v>28</v>
      </c>
      <c r="C310" s="157" t="s">
        <v>178</v>
      </c>
      <c r="D310" s="153" t="s">
        <v>40</v>
      </c>
      <c r="E310" s="154" t="s">
        <v>211</v>
      </c>
      <c r="F310" s="153" t="s">
        <v>272</v>
      </c>
      <c r="G310" s="155" t="str">
        <f>VLOOKUP(A310,Plano_V3!$A$27:$G$583,7,0)</f>
        <v>1. Concluído</v>
      </c>
      <c r="H310" s="155" t="s">
        <v>177</v>
      </c>
      <c r="I310" s="164"/>
      <c r="J310" s="175" t="str">
        <f>IF(VLOOKUP(A310,'Aux - pivots1'!$A:$E,3,0)=0, "",VLOOKUP(A310,'Aux - pivots1'!$A:$E,3,0))</f>
        <v/>
      </c>
      <c r="K310" s="175">
        <f>IF(VLOOKUP(A310,'Aux - pivots1'!$A:$E,4,0)=0, "",VLOOKUP(A310,'Aux - pivots1'!$A:$E,4,0))</f>
        <v>45534</v>
      </c>
      <c r="L310" s="175">
        <f>IF(VLOOKUP(A310,'Aux - pivots1'!$A:$E,5,0)=0, "",VLOOKUP(A310,'Aux - pivots1'!$A:$E,5,0))</f>
        <v>45534</v>
      </c>
      <c r="M310" s="203"/>
    </row>
    <row r="311" spans="1:13" ht="16.2" hidden="1" x14ac:dyDescent="0.4">
      <c r="A311" s="31" t="str">
        <f t="shared" si="7"/>
        <v>modesg_inp_emss_nacecod_class_indust</v>
      </c>
      <c r="B311" s="162" t="s">
        <v>28</v>
      </c>
      <c r="C311" s="157" t="s">
        <v>178</v>
      </c>
      <c r="D311" s="153" t="s">
        <v>40</v>
      </c>
      <c r="E311" s="154" t="s">
        <v>211</v>
      </c>
      <c r="F311" s="153" t="s">
        <v>289</v>
      </c>
      <c r="G311" s="155" t="str">
        <f>VLOOKUP(A311,Plano_V3!$A$27:$G$583,7,0)</f>
        <v>1. Concluído</v>
      </c>
      <c r="H311" s="155" t="s">
        <v>477</v>
      </c>
      <c r="I311" s="164"/>
      <c r="J311" s="175" t="str">
        <f>IF(VLOOKUP(A311,'Aux - pivots1'!$A:$E,3,0)=0, "",VLOOKUP(A311,'Aux - pivots1'!$A:$E,3,0))</f>
        <v/>
      </c>
      <c r="K311" s="175">
        <f>IF(VLOOKUP(A311,'Aux - pivots1'!$A:$E,4,0)=0, "",VLOOKUP(A311,'Aux - pivots1'!$A:$E,4,0))</f>
        <v>45534</v>
      </c>
      <c r="L311" s="175">
        <f>IF(VLOOKUP(A311,'Aux - pivots1'!$A:$E,5,0)=0, "",VLOOKUP(A311,'Aux - pivots1'!$A:$E,5,0))</f>
        <v>45534</v>
      </c>
      <c r="M311" s="203"/>
    </row>
    <row r="312" spans="1:13" ht="16.2" hidden="1" x14ac:dyDescent="0.4">
      <c r="A312" s="31" t="str">
        <f t="shared" si="7"/>
        <v>modesg_inp_emss_nacenivel_classificacao_1</v>
      </c>
      <c r="B312" s="162" t="s">
        <v>28</v>
      </c>
      <c r="C312" s="157" t="s">
        <v>178</v>
      </c>
      <c r="D312" s="153" t="s">
        <v>40</v>
      </c>
      <c r="E312" s="154" t="s">
        <v>211</v>
      </c>
      <c r="F312" s="153" t="s">
        <v>1826</v>
      </c>
      <c r="G312" s="155" t="str">
        <f>VLOOKUP(A312,Plano_V3!$A$27:$G$583,7,0)</f>
        <v>1. Concluído</v>
      </c>
      <c r="H312" s="155" t="s">
        <v>477</v>
      </c>
      <c r="I312" s="165" t="s">
        <v>503</v>
      </c>
      <c r="J312" s="175" t="str">
        <f>IF(VLOOKUP(A312,'Aux - pivots1'!$A:$E,3,0)=0, "",VLOOKUP(A312,'Aux - pivots1'!$A:$E,3,0))</f>
        <v/>
      </c>
      <c r="K312" s="175">
        <f>IF(VLOOKUP(A312,'Aux - pivots1'!$A:$E,4,0)=0, "",VLOOKUP(A312,'Aux - pivots1'!$A:$E,4,0))</f>
        <v>45534</v>
      </c>
      <c r="L312" s="175">
        <f>IF(VLOOKUP(A312,'Aux - pivots1'!$A:$E,5,0)=0, "",VLOOKUP(A312,'Aux - pivots1'!$A:$E,5,0))</f>
        <v>45534</v>
      </c>
      <c r="M312" s="203"/>
    </row>
    <row r="313" spans="1:13" ht="16.2" hidden="1" x14ac:dyDescent="0.4">
      <c r="A313" s="31" t="str">
        <f t="shared" si="7"/>
        <v>modesg_inp_emss_naceclasse_ativo</v>
      </c>
      <c r="B313" s="162" t="s">
        <v>28</v>
      </c>
      <c r="C313" s="157" t="s">
        <v>178</v>
      </c>
      <c r="D313" s="153" t="s">
        <v>40</v>
      </c>
      <c r="E313" s="154" t="s">
        <v>211</v>
      </c>
      <c r="F313" s="153" t="s">
        <v>1827</v>
      </c>
      <c r="G313" s="155" t="str">
        <f>VLOOKUP(A313,Plano_V3!$A$27:$G$583,7,0)</f>
        <v>1. Concluído</v>
      </c>
      <c r="H313" s="155" t="s">
        <v>477</v>
      </c>
      <c r="I313" s="165" t="s">
        <v>503</v>
      </c>
      <c r="J313" s="175" t="str">
        <f>IF(VLOOKUP(A313,'Aux - pivots1'!$A:$E,3,0)=0, "",VLOOKUP(A313,'Aux - pivots1'!$A:$E,3,0))</f>
        <v/>
      </c>
      <c r="K313" s="175">
        <f>IF(VLOOKUP(A313,'Aux - pivots1'!$A:$E,4,0)=0, "",VLOOKUP(A313,'Aux - pivots1'!$A:$E,4,0))</f>
        <v>45534</v>
      </c>
      <c r="L313" s="175">
        <f>IF(VLOOKUP(A313,'Aux - pivots1'!$A:$E,5,0)=0, "",VLOOKUP(A313,'Aux - pivots1'!$A:$E,5,0))</f>
        <v>45534</v>
      </c>
      <c r="M313" s="203"/>
    </row>
    <row r="314" spans="1:13" ht="16.2" hidden="1" x14ac:dyDescent="0.4">
      <c r="A314" s="31" t="str">
        <f t="shared" si="7"/>
        <v>modesg_inp_emss_naceopcao_metodologia</v>
      </c>
      <c r="B314" s="162" t="s">
        <v>28</v>
      </c>
      <c r="C314" s="157" t="s">
        <v>178</v>
      </c>
      <c r="D314" s="153" t="s">
        <v>40</v>
      </c>
      <c r="E314" s="154" t="s">
        <v>211</v>
      </c>
      <c r="F314" s="153" t="s">
        <v>1828</v>
      </c>
      <c r="G314" s="155" t="str">
        <f>VLOOKUP(A314,Plano_V3!$A$27:$G$583,7,0)</f>
        <v>1. Concluído</v>
      </c>
      <c r="H314" s="155" t="s">
        <v>477</v>
      </c>
      <c r="I314" s="165" t="s">
        <v>503</v>
      </c>
      <c r="J314" s="175" t="str">
        <f>IF(VLOOKUP(A314,'Aux - pivots1'!$A:$E,3,0)=0, "",VLOOKUP(A314,'Aux - pivots1'!$A:$E,3,0))</f>
        <v/>
      </c>
      <c r="K314" s="175">
        <f>IF(VLOOKUP(A314,'Aux - pivots1'!$A:$E,4,0)=0, "",VLOOKUP(A314,'Aux - pivots1'!$A:$E,4,0))</f>
        <v>45534</v>
      </c>
      <c r="L314" s="175">
        <f>IF(VLOOKUP(A314,'Aux - pivots1'!$A:$E,5,0)=0, "",VLOOKUP(A314,'Aux - pivots1'!$A:$E,5,0))</f>
        <v>45534</v>
      </c>
      <c r="M314" s="203"/>
    </row>
    <row r="315" spans="1:13" ht="16.2" hidden="1" x14ac:dyDescent="0.4">
      <c r="A315" s="31" t="str">
        <f t="shared" si="7"/>
        <v>modesg_inp_emss_naceunidade_funcional</v>
      </c>
      <c r="B315" s="162" t="s">
        <v>28</v>
      </c>
      <c r="C315" s="157" t="s">
        <v>178</v>
      </c>
      <c r="D315" s="153" t="s">
        <v>40</v>
      </c>
      <c r="E315" s="154" t="s">
        <v>211</v>
      </c>
      <c r="F315" s="153" t="s">
        <v>222</v>
      </c>
      <c r="G315" s="155" t="str">
        <f>VLOOKUP(A315,Plano_V3!$A$27:$G$583,7,0)</f>
        <v>1. Concluído</v>
      </c>
      <c r="H315" s="155" t="s">
        <v>477</v>
      </c>
      <c r="I315" s="164"/>
      <c r="J315" s="175" t="str">
        <f>IF(VLOOKUP(A315,'Aux - pivots1'!$A:$E,3,0)=0, "",VLOOKUP(A315,'Aux - pivots1'!$A:$E,3,0))</f>
        <v/>
      </c>
      <c r="K315" s="175">
        <f>IF(VLOOKUP(A315,'Aux - pivots1'!$A:$E,4,0)=0, "",VLOOKUP(A315,'Aux - pivots1'!$A:$E,4,0))</f>
        <v>45534</v>
      </c>
      <c r="L315" s="175">
        <f>IF(VLOOKUP(A315,'Aux - pivots1'!$A:$E,5,0)=0, "",VLOOKUP(A315,'Aux - pivots1'!$A:$E,5,0))</f>
        <v>45534</v>
      </c>
      <c r="M315" s="203"/>
    </row>
    <row r="316" spans="1:13" ht="16.2" hidden="1" x14ac:dyDescent="0.4">
      <c r="A316" s="31" t="str">
        <f t="shared" si="7"/>
        <v>modesg_inp_emss_naceunidades_fator_de_emissao</v>
      </c>
      <c r="B316" s="162" t="s">
        <v>28</v>
      </c>
      <c r="C316" s="157" t="s">
        <v>178</v>
      </c>
      <c r="D316" s="153" t="s">
        <v>40</v>
      </c>
      <c r="E316" s="154" t="s">
        <v>211</v>
      </c>
      <c r="F316" s="153" t="s">
        <v>293</v>
      </c>
      <c r="G316" s="155" t="str">
        <f>VLOOKUP(A316,Plano_V3!$A$27:$G$583,7,0)</f>
        <v>1. Concluído</v>
      </c>
      <c r="H316" s="155" t="s">
        <v>477</v>
      </c>
      <c r="I316" s="164"/>
      <c r="J316" s="175" t="str">
        <f>IF(VLOOKUP(A316,'Aux - pivots1'!$A:$E,3,0)=0, "",VLOOKUP(A316,'Aux - pivots1'!$A:$E,3,0))</f>
        <v/>
      </c>
      <c r="K316" s="175">
        <f>IF(VLOOKUP(A316,'Aux - pivots1'!$A:$E,4,0)=0, "",VLOOKUP(A316,'Aux - pivots1'!$A:$E,4,0))</f>
        <v>45534</v>
      </c>
      <c r="L316" s="175">
        <f>IF(VLOOKUP(A316,'Aux - pivots1'!$A:$E,5,0)=0, "",VLOOKUP(A316,'Aux - pivots1'!$A:$E,5,0))</f>
        <v>45534</v>
      </c>
      <c r="M316" s="203"/>
    </row>
    <row r="317" spans="1:13" ht="16.2" hidden="1" x14ac:dyDescent="0.4">
      <c r="A317" s="31" t="str">
        <f t="shared" si="7"/>
        <v>modesg_inp_emss_nacescore_qualidade</v>
      </c>
      <c r="B317" s="162" t="s">
        <v>28</v>
      </c>
      <c r="C317" s="157" t="s">
        <v>178</v>
      </c>
      <c r="D317" s="153" t="s">
        <v>40</v>
      </c>
      <c r="E317" s="154" t="s">
        <v>211</v>
      </c>
      <c r="F317" s="153" t="s">
        <v>50</v>
      </c>
      <c r="G317" s="155" t="str">
        <f>VLOOKUP(A317,Plano_V3!$A$27:$G$583,7,0)</f>
        <v>1. Concluído</v>
      </c>
      <c r="H317" s="155" t="s">
        <v>477</v>
      </c>
      <c r="I317" s="164"/>
      <c r="J317" s="175" t="str">
        <f>IF(VLOOKUP(A317,'Aux - pivots1'!$A:$E,3,0)=0, "",VLOOKUP(A317,'Aux - pivots1'!$A:$E,3,0))</f>
        <v/>
      </c>
      <c r="K317" s="175">
        <f>IF(VLOOKUP(A317,'Aux - pivots1'!$A:$E,4,0)=0, "",VLOOKUP(A317,'Aux - pivots1'!$A:$E,4,0))</f>
        <v>45534</v>
      </c>
      <c r="L317" s="175">
        <f>IF(VLOOKUP(A317,'Aux - pivots1'!$A:$E,5,0)=0, "",VLOOKUP(A317,'Aux - pivots1'!$A:$E,5,0))</f>
        <v>45534</v>
      </c>
      <c r="M317" s="203"/>
    </row>
    <row r="318" spans="1:13" ht="16.2" hidden="1" x14ac:dyDescent="0.4">
      <c r="A318" s="31" t="str">
        <f t="shared" si="7"/>
        <v>modesg_inp_emss_nacescp1_ftr_emss</v>
      </c>
      <c r="B318" s="162" t="s">
        <v>28</v>
      </c>
      <c r="C318" s="157" t="s">
        <v>178</v>
      </c>
      <c r="D318" s="153" t="s">
        <v>40</v>
      </c>
      <c r="E318" s="154" t="s">
        <v>211</v>
      </c>
      <c r="F318" s="153" t="s">
        <v>225</v>
      </c>
      <c r="G318" s="155" t="str">
        <f>VLOOKUP(A318,Plano_V3!$A$27:$G$583,7,0)</f>
        <v>6. Em implementação (re-especificação)</v>
      </c>
      <c r="H318" s="155" t="s">
        <v>482</v>
      </c>
      <c r="I318" s="164"/>
      <c r="J318" s="175" t="str">
        <f>IF(VLOOKUP(A318,'Aux - pivots1'!$A:$E,3,0)=0, "",VLOOKUP(A318,'Aux - pivots1'!$A:$E,3,0))</f>
        <v/>
      </c>
      <c r="K318" s="175">
        <f>IF(VLOOKUP(A318,'Aux - pivots1'!$A:$E,4,0)=0, "",VLOOKUP(A318,'Aux - pivots1'!$A:$E,4,0))</f>
        <v>45534</v>
      </c>
      <c r="L318" s="175">
        <f>IF(VLOOKUP(A318,'Aux - pivots1'!$A:$E,5,0)=0, "",VLOOKUP(A318,'Aux - pivots1'!$A:$E,5,0))</f>
        <v>45534</v>
      </c>
      <c r="M318" s="203"/>
    </row>
    <row r="319" spans="1:13" ht="16.2" hidden="1" x14ac:dyDescent="0.4">
      <c r="A319" s="31" t="str">
        <f t="shared" si="7"/>
        <v>modesg_inp_emss_nacescp2_ftr_emss</v>
      </c>
      <c r="B319" s="162" t="s">
        <v>28</v>
      </c>
      <c r="C319" s="157" t="s">
        <v>178</v>
      </c>
      <c r="D319" s="153" t="s">
        <v>40</v>
      </c>
      <c r="E319" s="154" t="s">
        <v>211</v>
      </c>
      <c r="F319" s="153" t="s">
        <v>226</v>
      </c>
      <c r="G319" s="155" t="str">
        <f>VLOOKUP(A319,Plano_V3!$A$27:$G$583,7,0)</f>
        <v>6. Em implementação (re-especificação)</v>
      </c>
      <c r="H319" s="155" t="s">
        <v>482</v>
      </c>
      <c r="I319" s="164"/>
      <c r="J319" s="175" t="str">
        <f>IF(VLOOKUP(A319,'Aux - pivots1'!$A:$E,3,0)=0, "",VLOOKUP(A319,'Aux - pivots1'!$A:$E,3,0))</f>
        <v/>
      </c>
      <c r="K319" s="175">
        <f>IF(VLOOKUP(A319,'Aux - pivots1'!$A:$E,4,0)=0, "",VLOOKUP(A319,'Aux - pivots1'!$A:$E,4,0))</f>
        <v>45534</v>
      </c>
      <c r="L319" s="175">
        <f>IF(VLOOKUP(A319,'Aux - pivots1'!$A:$E,5,0)=0, "",VLOOKUP(A319,'Aux - pivots1'!$A:$E,5,0))</f>
        <v>45534</v>
      </c>
      <c r="M319" s="203"/>
    </row>
    <row r="320" spans="1:13" ht="16.2" hidden="1" x14ac:dyDescent="0.4">
      <c r="A320" s="31" t="str">
        <f t="shared" si="7"/>
        <v>modesg_inp_emss_nacescp3_ftr_emss</v>
      </c>
      <c r="B320" s="162" t="s">
        <v>28</v>
      </c>
      <c r="C320" s="157" t="s">
        <v>178</v>
      </c>
      <c r="D320" s="153" t="s">
        <v>40</v>
      </c>
      <c r="E320" s="154" t="s">
        <v>211</v>
      </c>
      <c r="F320" s="153" t="s">
        <v>227</v>
      </c>
      <c r="G320" s="155" t="str">
        <f>VLOOKUP(A320,Plano_V3!$A$27:$G$583,7,0)</f>
        <v>6. Em implementação (re-especificação)</v>
      </c>
      <c r="H320" s="155" t="s">
        <v>482</v>
      </c>
      <c r="I320" s="164"/>
      <c r="J320" s="175" t="str">
        <f>IF(VLOOKUP(A320,'Aux - pivots1'!$A:$E,3,0)=0, "",VLOOKUP(A320,'Aux - pivots1'!$A:$E,3,0))</f>
        <v/>
      </c>
      <c r="K320" s="175">
        <f>IF(VLOOKUP(A320,'Aux - pivots1'!$A:$E,4,0)=0, "",VLOOKUP(A320,'Aux - pivots1'!$A:$E,4,0))</f>
        <v>45534</v>
      </c>
      <c r="L320" s="175">
        <f>IF(VLOOKUP(A320,'Aux - pivots1'!$A:$E,5,0)=0, "",VLOOKUP(A320,'Aux - pivots1'!$A:$E,5,0))</f>
        <v>45534</v>
      </c>
      <c r="M320" s="203"/>
    </row>
    <row r="321" spans="1:13" ht="16.2" hidden="1" x14ac:dyDescent="0.4">
      <c r="A321" s="31" t="str">
        <f t="shared" si="7"/>
        <v>modesg_inp_emss_bens_imoveisref_date</v>
      </c>
      <c r="B321" s="162" t="s">
        <v>28</v>
      </c>
      <c r="C321" s="157" t="s">
        <v>178</v>
      </c>
      <c r="D321" s="153" t="s">
        <v>40</v>
      </c>
      <c r="E321" s="154" t="s">
        <v>212</v>
      </c>
      <c r="F321" s="153" t="s">
        <v>73</v>
      </c>
      <c r="G321" s="155" t="str">
        <f>VLOOKUP(A321,Plano_V3!$A$27:$G$583,7,0)</f>
        <v>1. Concluído</v>
      </c>
      <c r="H321" s="155" t="s">
        <v>477</v>
      </c>
      <c r="I321" s="164"/>
      <c r="J321" s="175" t="str">
        <f>IF(VLOOKUP(A321,'Aux - pivots1'!$A:$E,3,0)=0, "",VLOOKUP(A321,'Aux - pivots1'!$A:$E,3,0))</f>
        <v/>
      </c>
      <c r="K321" s="175">
        <f>IF(VLOOKUP(A321,'Aux - pivots1'!$A:$E,4,0)=0, "",VLOOKUP(A321,'Aux - pivots1'!$A:$E,4,0))</f>
        <v>45534</v>
      </c>
      <c r="L321" s="175">
        <f>IF(VLOOKUP(A321,'Aux - pivots1'!$A:$E,5,0)=0, "",VLOOKUP(A321,'Aux - pivots1'!$A:$E,5,0))</f>
        <v>45534</v>
      </c>
      <c r="M321" s="203"/>
    </row>
    <row r="322" spans="1:13" ht="16.2" hidden="1" x14ac:dyDescent="0.4">
      <c r="A322" s="31" t="str">
        <f t="shared" si="7"/>
        <v>modesg_inp_emss_bens_imoveisnome_pais</v>
      </c>
      <c r="B322" s="162" t="s">
        <v>28</v>
      </c>
      <c r="C322" s="157" t="s">
        <v>178</v>
      </c>
      <c r="D322" s="153" t="s">
        <v>40</v>
      </c>
      <c r="E322" s="154" t="s">
        <v>212</v>
      </c>
      <c r="F322" s="153" t="s">
        <v>214</v>
      </c>
      <c r="G322" s="155" t="str">
        <f>VLOOKUP(A322,Plano_V3!$A$27:$G$583,7,0)</f>
        <v>1. Concluído</v>
      </c>
      <c r="H322" s="155" t="s">
        <v>477</v>
      </c>
      <c r="I322" s="164"/>
      <c r="J322" s="175" t="str">
        <f>IF(VLOOKUP(A322,'Aux - pivots1'!$A:$E,3,0)=0, "",VLOOKUP(A322,'Aux - pivots1'!$A:$E,3,0))</f>
        <v/>
      </c>
      <c r="K322" s="175">
        <f>IF(VLOOKUP(A322,'Aux - pivots1'!$A:$E,4,0)=0, "",VLOOKUP(A322,'Aux - pivots1'!$A:$E,4,0))</f>
        <v>45534</v>
      </c>
      <c r="L322" s="175">
        <f>IF(VLOOKUP(A322,'Aux - pivots1'!$A:$E,5,0)=0, "",VLOOKUP(A322,'Aux - pivots1'!$A:$E,5,0))</f>
        <v>45534</v>
      </c>
      <c r="M322" s="203"/>
    </row>
    <row r="323" spans="1:13" ht="16.2" hidden="1" x14ac:dyDescent="0.4">
      <c r="A323" s="31" t="str">
        <f t="shared" si="7"/>
        <v>modesg_inp_emss_bens_imoveisnome_estado</v>
      </c>
      <c r="B323" s="162" t="s">
        <v>28</v>
      </c>
      <c r="C323" s="157" t="s">
        <v>178</v>
      </c>
      <c r="D323" s="153" t="s">
        <v>40</v>
      </c>
      <c r="E323" s="154" t="s">
        <v>212</v>
      </c>
      <c r="F323" s="153" t="s">
        <v>215</v>
      </c>
      <c r="G323" s="155" t="str">
        <f>VLOOKUP(A323,Plano_V3!$A$27:$G$583,7,0)</f>
        <v>1. Concluído</v>
      </c>
      <c r="H323" s="155" t="s">
        <v>477</v>
      </c>
      <c r="I323" s="164"/>
      <c r="J323" s="175" t="str">
        <f>IF(VLOOKUP(A323,'Aux - pivots1'!$A:$E,3,0)=0, "",VLOOKUP(A323,'Aux - pivots1'!$A:$E,3,0))</f>
        <v/>
      </c>
      <c r="K323" s="175">
        <f>IF(VLOOKUP(A323,'Aux - pivots1'!$A:$E,4,0)=0, "",VLOOKUP(A323,'Aux - pivots1'!$A:$E,4,0))</f>
        <v>45534</v>
      </c>
      <c r="L323" s="175">
        <f>IF(VLOOKUP(A323,'Aux - pivots1'!$A:$E,5,0)=0, "",VLOOKUP(A323,'Aux - pivots1'!$A:$E,5,0))</f>
        <v>45534</v>
      </c>
      <c r="M323" s="203"/>
    </row>
    <row r="324" spans="1:13" ht="16.2" hidden="1" x14ac:dyDescent="0.4">
      <c r="A324" s="31" t="str">
        <f t="shared" si="7"/>
        <v>modesg_inp_emss_bens_imoveisclasse_ativo</v>
      </c>
      <c r="B324" s="162" t="s">
        <v>28</v>
      </c>
      <c r="C324" s="157" t="s">
        <v>178</v>
      </c>
      <c r="D324" s="153" t="s">
        <v>40</v>
      </c>
      <c r="E324" s="154" t="s">
        <v>212</v>
      </c>
      <c r="F324" s="153" t="s">
        <v>1827</v>
      </c>
      <c r="G324" s="155" t="str">
        <f>VLOOKUP(A324,Plano_V3!$A$27:$G$583,7,0)</f>
        <v>1. Concluído</v>
      </c>
      <c r="H324" s="155" t="s">
        <v>477</v>
      </c>
      <c r="I324" s="165" t="s">
        <v>503</v>
      </c>
      <c r="J324" s="175" t="str">
        <f>IF(VLOOKUP(A324,'Aux - pivots1'!$A:$E,3,0)=0, "",VLOOKUP(A324,'Aux - pivots1'!$A:$E,3,0))</f>
        <v/>
      </c>
      <c r="K324" s="175">
        <f>IF(VLOOKUP(A324,'Aux - pivots1'!$A:$E,4,0)=0, "",VLOOKUP(A324,'Aux - pivots1'!$A:$E,4,0))</f>
        <v>45534</v>
      </c>
      <c r="L324" s="175">
        <f>IF(VLOOKUP(A324,'Aux - pivots1'!$A:$E,5,0)=0, "",VLOOKUP(A324,'Aux - pivots1'!$A:$E,5,0))</f>
        <v>45534</v>
      </c>
      <c r="M324" s="203"/>
    </row>
    <row r="325" spans="1:13" ht="16.2" hidden="1" x14ac:dyDescent="0.4">
      <c r="A325" s="31" t="str">
        <f t="shared" si="7"/>
        <v>modesg_inp_emss_bens_imoveistipo_fator_emissao</v>
      </c>
      <c r="B325" s="162" t="s">
        <v>28</v>
      </c>
      <c r="C325" s="157" t="s">
        <v>178</v>
      </c>
      <c r="D325" s="153" t="s">
        <v>40</v>
      </c>
      <c r="E325" s="154" t="s">
        <v>212</v>
      </c>
      <c r="F325" s="153" t="s">
        <v>1225</v>
      </c>
      <c r="G325" s="155" t="str">
        <f>VLOOKUP(A325,Plano_V3!$A$27:$G$583,7,0)</f>
        <v>1. Concluído</v>
      </c>
      <c r="H325" s="155" t="s">
        <v>477</v>
      </c>
      <c r="I325" s="165" t="s">
        <v>503</v>
      </c>
      <c r="J325" s="175" t="str">
        <f>IF(VLOOKUP(A325,'Aux - pivots1'!$A:$E,3,0)=0, "",VLOOKUP(A325,'Aux - pivots1'!$A:$E,3,0))</f>
        <v/>
      </c>
      <c r="K325" s="175">
        <f>IF(VLOOKUP(A325,'Aux - pivots1'!$A:$E,4,0)=0, "",VLOOKUP(A325,'Aux - pivots1'!$A:$E,4,0))</f>
        <v>45534</v>
      </c>
      <c r="L325" s="175">
        <f>IF(VLOOKUP(A325,'Aux - pivots1'!$A:$E,5,0)=0, "",VLOOKUP(A325,'Aux - pivots1'!$A:$E,5,0))</f>
        <v>45534</v>
      </c>
      <c r="M325" s="203"/>
    </row>
    <row r="326" spans="1:13" ht="16.2" hidden="1" x14ac:dyDescent="0.4">
      <c r="A326" s="31" t="str">
        <f t="shared" si="7"/>
        <v>modesg_inp_emss_bens_imoveisregiao</v>
      </c>
      <c r="B326" s="162" t="s">
        <v>28</v>
      </c>
      <c r="C326" s="157" t="s">
        <v>178</v>
      </c>
      <c r="D326" s="153" t="s">
        <v>40</v>
      </c>
      <c r="E326" s="154" t="s">
        <v>212</v>
      </c>
      <c r="F326" s="153" t="s">
        <v>1855</v>
      </c>
      <c r="G326" s="155" t="str">
        <f>VLOOKUP(A326,Plano_V3!$A$27:$G$583,7,0)</f>
        <v>1. Concluído</v>
      </c>
      <c r="H326" s="155" t="s">
        <v>477</v>
      </c>
      <c r="I326" s="165" t="s">
        <v>503</v>
      </c>
      <c r="J326" s="175" t="str">
        <f>IF(VLOOKUP(A326,'Aux - pivots1'!$A:$E,3,0)=0, "",VLOOKUP(A326,'Aux - pivots1'!$A:$E,3,0))</f>
        <v/>
      </c>
      <c r="K326" s="175">
        <f>IF(VLOOKUP(A326,'Aux - pivots1'!$A:$E,4,0)=0, "",VLOOKUP(A326,'Aux - pivots1'!$A:$E,4,0))</f>
        <v>45534</v>
      </c>
      <c r="L326" s="175">
        <f>IF(VLOOKUP(A326,'Aux - pivots1'!$A:$E,5,0)=0, "",VLOOKUP(A326,'Aux - pivots1'!$A:$E,5,0))</f>
        <v>45534</v>
      </c>
      <c r="M326" s="203"/>
    </row>
    <row r="327" spans="1:13" ht="16.2" hidden="1" x14ac:dyDescent="0.4">
      <c r="A327" s="31" t="str">
        <f t="shared" si="7"/>
        <v>modesg_inp_emss_bens_imoveistipo_bem</v>
      </c>
      <c r="B327" s="162" t="s">
        <v>28</v>
      </c>
      <c r="C327" s="157" t="s">
        <v>178</v>
      </c>
      <c r="D327" s="153" t="s">
        <v>40</v>
      </c>
      <c r="E327" s="154" t="s">
        <v>212</v>
      </c>
      <c r="F327" s="153" t="s">
        <v>295</v>
      </c>
      <c r="G327" s="155" t="str">
        <f>VLOOKUP(A327,Plano_V3!$A$27:$G$583,7,0)</f>
        <v>1. Concluído</v>
      </c>
      <c r="H327" s="155" t="s">
        <v>477</v>
      </c>
      <c r="I327" s="164"/>
      <c r="J327" s="175" t="str">
        <f>IF(VLOOKUP(A327,'Aux - pivots1'!$A:$E,3,0)=0, "",VLOOKUP(A327,'Aux - pivots1'!$A:$E,3,0))</f>
        <v/>
      </c>
      <c r="K327" s="175">
        <f>IF(VLOOKUP(A327,'Aux - pivots1'!$A:$E,4,0)=0, "",VLOOKUP(A327,'Aux - pivots1'!$A:$E,4,0))</f>
        <v>45534</v>
      </c>
      <c r="L327" s="175">
        <f>IF(VLOOKUP(A327,'Aux - pivots1'!$A:$E,5,0)=0, "",VLOOKUP(A327,'Aux - pivots1'!$A:$E,5,0))</f>
        <v>45534</v>
      </c>
      <c r="M327" s="203"/>
    </row>
    <row r="328" spans="1:13" ht="16.2" hidden="1" x14ac:dyDescent="0.4">
      <c r="A328" s="31" t="str">
        <f t="shared" si="7"/>
        <v>modesg_inp_emss_bens_imoveistipo_finalidade_bem</v>
      </c>
      <c r="B328" s="162" t="s">
        <v>28</v>
      </c>
      <c r="C328" s="157" t="s">
        <v>178</v>
      </c>
      <c r="D328" s="153" t="s">
        <v>40</v>
      </c>
      <c r="E328" s="154" t="s">
        <v>212</v>
      </c>
      <c r="F328" s="153" t="s">
        <v>296</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3"/>
    </row>
    <row r="329" spans="1:13" ht="16.2" hidden="1" x14ac:dyDescent="0.4">
      <c r="A329" s="31" t="str">
        <f t="shared" si="7"/>
        <v>modesg_inp_emss_bens_imoveisepc</v>
      </c>
      <c r="B329" s="162" t="s">
        <v>28</v>
      </c>
      <c r="C329" s="157" t="s">
        <v>178</v>
      </c>
      <c r="D329" s="153" t="s">
        <v>40</v>
      </c>
      <c r="E329" s="154" t="s">
        <v>212</v>
      </c>
      <c r="F329" s="153" t="s">
        <v>47</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3"/>
    </row>
    <row r="330" spans="1:13" ht="16.2" hidden="1" x14ac:dyDescent="0.4">
      <c r="A330" s="31" t="str">
        <f t="shared" si="7"/>
        <v>modesg_inp_emss_bens_imoveisflg_ftr_emss_area</v>
      </c>
      <c r="B330" s="162" t="s">
        <v>28</v>
      </c>
      <c r="C330" s="157" t="s">
        <v>178</v>
      </c>
      <c r="D330" s="153" t="s">
        <v>40</v>
      </c>
      <c r="E330" s="154" t="s">
        <v>212</v>
      </c>
      <c r="F330" s="153" t="s">
        <v>297</v>
      </c>
      <c r="G330" s="155" t="str">
        <f>VLOOKUP(A330,Plano_V3!$A$27:$G$583,7,0)</f>
        <v>0. Cancelado</v>
      </c>
      <c r="H330" s="155" t="s">
        <v>476</v>
      </c>
      <c r="I330" s="166" t="s">
        <v>1853</v>
      </c>
      <c r="J330" s="175" t="str">
        <f>IF(VLOOKUP(A330,'Aux - pivots1'!$A:$E,3,0)=0, "",VLOOKUP(A330,'Aux - pivots1'!$A:$E,3,0))</f>
        <v/>
      </c>
      <c r="K330" s="175">
        <f>IF(VLOOKUP(A330,'Aux - pivots1'!$A:$E,4,0)=0, "",VLOOKUP(A330,'Aux - pivots1'!$A:$E,4,0))</f>
        <v>45534</v>
      </c>
      <c r="L330" s="175">
        <f>IF(VLOOKUP(A330,'Aux - pivots1'!$A:$E,5,0)=0, "",VLOOKUP(A330,'Aux - pivots1'!$A:$E,5,0))</f>
        <v>45534</v>
      </c>
      <c r="M330" s="203"/>
    </row>
    <row r="331" spans="1:13" ht="16.2" hidden="1" x14ac:dyDescent="0.4">
      <c r="A331" s="31" t="str">
        <f t="shared" ref="A331:A394" si="8">E331&amp;F331</f>
        <v>modesg_inp_emss_bens_imoveisnome_unidade_funcional</v>
      </c>
      <c r="B331" s="162" t="s">
        <v>28</v>
      </c>
      <c r="C331" s="157" t="s">
        <v>178</v>
      </c>
      <c r="D331" s="153" t="s">
        <v>40</v>
      </c>
      <c r="E331" s="154" t="s">
        <v>212</v>
      </c>
      <c r="F331" s="153" t="s">
        <v>221</v>
      </c>
      <c r="G331" s="155" t="str">
        <f>VLOOKUP(A331,Plano_V3!$A$27:$G$583,7,0)</f>
        <v>1. Concluído</v>
      </c>
      <c r="H331" s="155" t="s">
        <v>477</v>
      </c>
      <c r="I331" s="164"/>
      <c r="J331" s="175" t="str">
        <f>IF(VLOOKUP(A331,'Aux - pivots1'!$A:$E,3,0)=0, "",VLOOKUP(A331,'Aux - pivots1'!$A:$E,3,0))</f>
        <v/>
      </c>
      <c r="K331" s="175">
        <f>IF(VLOOKUP(A331,'Aux - pivots1'!$A:$E,4,0)=0, "",VLOOKUP(A331,'Aux - pivots1'!$A:$E,4,0))</f>
        <v>45534</v>
      </c>
      <c r="L331" s="175">
        <f>IF(VLOOKUP(A331,'Aux - pivots1'!$A:$E,5,0)=0, "",VLOOKUP(A331,'Aux - pivots1'!$A:$E,5,0))</f>
        <v>45534</v>
      </c>
      <c r="M331" s="203"/>
    </row>
    <row r="332" spans="1:13" ht="16.2" hidden="1" x14ac:dyDescent="0.4">
      <c r="A332" s="31" t="str">
        <f t="shared" si="8"/>
        <v>modesg_inp_emss_bens_imoveisunidade_funcional</v>
      </c>
      <c r="B332" s="162" t="s">
        <v>28</v>
      </c>
      <c r="C332" s="157" t="s">
        <v>178</v>
      </c>
      <c r="D332" s="153" t="s">
        <v>40</v>
      </c>
      <c r="E332" s="154" t="s">
        <v>212</v>
      </c>
      <c r="F332" s="153" t="s">
        <v>222</v>
      </c>
      <c r="G332" s="155" t="str">
        <f>VLOOKUP(A332,Plano_V3!$A$27:$G$583,7,0)</f>
        <v>1. Concluído</v>
      </c>
      <c r="H332" s="155" t="s">
        <v>477</v>
      </c>
      <c r="I332" s="164"/>
      <c r="J332" s="175" t="str">
        <f>IF(VLOOKUP(A332,'Aux - pivots1'!$A:$E,3,0)=0, "",VLOOKUP(A332,'Aux - pivots1'!$A:$E,3,0))</f>
        <v/>
      </c>
      <c r="K332" s="175">
        <f>IF(VLOOKUP(A332,'Aux - pivots1'!$A:$E,4,0)=0, "",VLOOKUP(A332,'Aux - pivots1'!$A:$E,4,0))</f>
        <v>45534</v>
      </c>
      <c r="L332" s="175">
        <f>IF(VLOOKUP(A332,'Aux - pivots1'!$A:$E,5,0)=0, "",VLOOKUP(A332,'Aux - pivots1'!$A:$E,5,0))</f>
        <v>45534</v>
      </c>
      <c r="M332" s="203"/>
    </row>
    <row r="333" spans="1:13" ht="16.2" hidden="1" x14ac:dyDescent="0.4">
      <c r="A333" s="31" t="str">
        <f t="shared" si="8"/>
        <v>modesg_inp_emss_bens_imoveisnome_fator_emissao</v>
      </c>
      <c r="B333" s="162" t="s">
        <v>28</v>
      </c>
      <c r="C333" s="157" t="s">
        <v>178</v>
      </c>
      <c r="D333" s="153" t="s">
        <v>40</v>
      </c>
      <c r="E333" s="154" t="s">
        <v>212</v>
      </c>
      <c r="F333" s="153" t="s">
        <v>223</v>
      </c>
      <c r="G333" s="155" t="str">
        <f>VLOOKUP(A333,Plano_V3!$A$27:$G$583,7,0)</f>
        <v>1. Concluído</v>
      </c>
      <c r="H333" s="155" t="s">
        <v>477</v>
      </c>
      <c r="I333" s="164"/>
      <c r="J333" s="175" t="str">
        <f>IF(VLOOKUP(A333,'Aux - pivots1'!$A:$E,3,0)=0, "",VLOOKUP(A333,'Aux - pivots1'!$A:$E,3,0))</f>
        <v/>
      </c>
      <c r="K333" s="175">
        <f>IF(VLOOKUP(A333,'Aux - pivots1'!$A:$E,4,0)=0, "",VLOOKUP(A333,'Aux - pivots1'!$A:$E,4,0))</f>
        <v>45534</v>
      </c>
      <c r="L333" s="175">
        <f>IF(VLOOKUP(A333,'Aux - pivots1'!$A:$E,5,0)=0, "",VLOOKUP(A333,'Aux - pivots1'!$A:$E,5,0))</f>
        <v>45534</v>
      </c>
      <c r="M333" s="203"/>
    </row>
    <row r="334" spans="1:13" ht="16.2" hidden="1" x14ac:dyDescent="0.4">
      <c r="A334" s="31" t="str">
        <f t="shared" si="8"/>
        <v>modesg_inp_emss_bens_imoveisunidade_fator_de_emissao</v>
      </c>
      <c r="B334" s="162" t="s">
        <v>28</v>
      </c>
      <c r="C334" s="157" t="s">
        <v>178</v>
      </c>
      <c r="D334" s="153" t="s">
        <v>40</v>
      </c>
      <c r="E334" s="154" t="s">
        <v>212</v>
      </c>
      <c r="F334" s="153" t="s">
        <v>224</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3"/>
    </row>
    <row r="335" spans="1:13" ht="16.2" hidden="1" x14ac:dyDescent="0.4">
      <c r="A335" s="31" t="str">
        <f t="shared" si="8"/>
        <v>modesg_inp_emss_bens_imoveisscore_qualidade</v>
      </c>
      <c r="B335" s="162" t="s">
        <v>28</v>
      </c>
      <c r="C335" s="157" t="s">
        <v>178</v>
      </c>
      <c r="D335" s="153" t="s">
        <v>40</v>
      </c>
      <c r="E335" s="154" t="s">
        <v>212</v>
      </c>
      <c r="F335" s="153" t="s">
        <v>50</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3"/>
    </row>
    <row r="336" spans="1:13" ht="16.2" hidden="1" x14ac:dyDescent="0.4">
      <c r="A336" s="31" t="str">
        <f t="shared" si="8"/>
        <v>modesg_inp_emss_bens_imoveisano_fator_emissao</v>
      </c>
      <c r="B336" s="162" t="s">
        <v>28</v>
      </c>
      <c r="C336" s="157" t="s">
        <v>178</v>
      </c>
      <c r="D336" s="153" t="s">
        <v>40</v>
      </c>
      <c r="E336" s="154" t="s">
        <v>212</v>
      </c>
      <c r="F336" s="153" t="s">
        <v>1854</v>
      </c>
      <c r="G336" s="155" t="str">
        <f>VLOOKUP(A336,Plano_V3!$A$27:$G$583,7,0)</f>
        <v>1. Concluído</v>
      </c>
      <c r="H336" s="155" t="s">
        <v>477</v>
      </c>
      <c r="I336" s="165" t="s">
        <v>503</v>
      </c>
      <c r="J336" s="175" t="str">
        <f>IF(VLOOKUP(A336,'Aux - pivots1'!$A:$E,3,0)=0, "",VLOOKUP(A336,'Aux - pivots1'!$A:$E,3,0))</f>
        <v/>
      </c>
      <c r="K336" s="175">
        <f>IF(VLOOKUP(A336,'Aux - pivots1'!$A:$E,4,0)=0, "",VLOOKUP(A336,'Aux - pivots1'!$A:$E,4,0))</f>
        <v>45534</v>
      </c>
      <c r="L336" s="175">
        <f>IF(VLOOKUP(A336,'Aux - pivots1'!$A:$E,5,0)=0, "",VLOOKUP(A336,'Aux - pivots1'!$A:$E,5,0))</f>
        <v>45534</v>
      </c>
      <c r="M336" s="203"/>
    </row>
    <row r="337" spans="1:13" ht="16.2" hidden="1" x14ac:dyDescent="0.4">
      <c r="A337" s="31" t="str">
        <f t="shared" si="8"/>
        <v>modesg_inp_emss_bens_imoveisscp1_ftr_emss</v>
      </c>
      <c r="B337" s="162" t="s">
        <v>28</v>
      </c>
      <c r="C337" s="157" t="s">
        <v>178</v>
      </c>
      <c r="D337" s="153" t="s">
        <v>40</v>
      </c>
      <c r="E337" s="154" t="s">
        <v>212</v>
      </c>
      <c r="F337" s="153" t="s">
        <v>225</v>
      </c>
      <c r="G337" s="155" t="str">
        <f>VLOOKUP(A337,Plano_V3!$A$27:$G$583,7,0)</f>
        <v>1. Concluído</v>
      </c>
      <c r="H337" s="155" t="s">
        <v>477</v>
      </c>
      <c r="I337" s="164"/>
      <c r="J337" s="175" t="str">
        <f>IF(VLOOKUP(A337,'Aux - pivots1'!$A:$E,3,0)=0, "",VLOOKUP(A337,'Aux - pivots1'!$A:$E,3,0))</f>
        <v/>
      </c>
      <c r="K337" s="175">
        <f>IF(VLOOKUP(A337,'Aux - pivots1'!$A:$E,4,0)=0, "",VLOOKUP(A337,'Aux - pivots1'!$A:$E,4,0))</f>
        <v>45534</v>
      </c>
      <c r="L337" s="175">
        <f>IF(VLOOKUP(A337,'Aux - pivots1'!$A:$E,5,0)=0, "",VLOOKUP(A337,'Aux - pivots1'!$A:$E,5,0))</f>
        <v>45534</v>
      </c>
      <c r="M337" s="203"/>
    </row>
    <row r="338" spans="1:13" ht="16.2" hidden="1" x14ac:dyDescent="0.4">
      <c r="A338" s="31" t="str">
        <f t="shared" si="8"/>
        <v>modesg_inp_emss_bens_imoveisscp2_ftr_emss</v>
      </c>
      <c r="B338" s="162" t="s">
        <v>28</v>
      </c>
      <c r="C338" s="157" t="s">
        <v>178</v>
      </c>
      <c r="D338" s="153" t="s">
        <v>40</v>
      </c>
      <c r="E338" s="154" t="s">
        <v>212</v>
      </c>
      <c r="F338" s="153" t="s">
        <v>226</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3"/>
    </row>
    <row r="339" spans="1:13" ht="16.2" hidden="1" x14ac:dyDescent="0.4">
      <c r="A339" s="31" t="str">
        <f t="shared" si="8"/>
        <v>modesg_out_bens_imoveisn.a.</v>
      </c>
      <c r="B339" s="162" t="s">
        <v>28</v>
      </c>
      <c r="C339" s="157" t="s">
        <v>301</v>
      </c>
      <c r="D339" s="153" t="s">
        <v>36</v>
      </c>
      <c r="E339" s="154" t="s">
        <v>302</v>
      </c>
      <c r="F339" s="153" t="s">
        <v>38</v>
      </c>
      <c r="G339" s="155" t="str">
        <f>VLOOKUP(A339,Plano_V3!$A$27:$G$583,7,0)</f>
        <v>1. Concluído</v>
      </c>
      <c r="H339" s="155" t="s">
        <v>477</v>
      </c>
      <c r="I339" s="164"/>
      <c r="J339" s="175" t="str">
        <f>IF(VLOOKUP(A339,'Aux - pivots1'!$A:$E,3,0)=0, "",VLOOKUP(A339,'Aux - pivots1'!$A:$E,3,0))</f>
        <v/>
      </c>
      <c r="K339" s="175" t="str">
        <f>IF(VLOOKUP(A339,'Aux - pivots1'!$A:$E,4,0)=0, "",VLOOKUP(A339,'Aux - pivots1'!$A:$E,4,0))</f>
        <v/>
      </c>
      <c r="L339" s="175" t="str">
        <f>IF(VLOOKUP(A339,'Aux - pivots1'!$A:$E,5,0)=0, "",VLOOKUP(A339,'Aux - pivots1'!$A:$E,5,0))</f>
        <v/>
      </c>
      <c r="M339" s="203"/>
    </row>
    <row r="340" spans="1:13" ht="16.2" hidden="1" x14ac:dyDescent="0.4">
      <c r="A340" s="31" t="str">
        <f t="shared" si="8"/>
        <v>modesg_out_bens_imoveiscempbem</v>
      </c>
      <c r="B340" s="162" t="s">
        <v>28</v>
      </c>
      <c r="C340" s="157" t="s">
        <v>301</v>
      </c>
      <c r="D340" s="153" t="s">
        <v>40</v>
      </c>
      <c r="E340" s="154" t="s">
        <v>302</v>
      </c>
      <c r="F340" s="153" t="s">
        <v>41</v>
      </c>
      <c r="G340" s="155" t="str">
        <f>VLOOKUP(A340,Plano_V3!$A$27:$G$583,7,0)</f>
        <v>1. Concluído</v>
      </c>
      <c r="H340" s="155" t="s">
        <v>477</v>
      </c>
      <c r="I340" s="179"/>
      <c r="J340" s="175" t="str">
        <f>IF(VLOOKUP(A340,'Aux - pivots1'!$A:$E,3,0)=0, "",VLOOKUP(A340,'Aux - pivots1'!$A:$E,3,0))</f>
        <v/>
      </c>
      <c r="K340" s="175" t="str">
        <f>IF(VLOOKUP(A340,'Aux - pivots1'!$A:$E,4,0)=0, "",VLOOKUP(A340,'Aux - pivots1'!$A:$E,4,0))</f>
        <v/>
      </c>
      <c r="L340" s="175" t="str">
        <f>IF(VLOOKUP(A340,'Aux - pivots1'!$A:$E,5,0)=0, "",VLOOKUP(A340,'Aux - pivots1'!$A:$E,5,0))</f>
        <v/>
      </c>
      <c r="M340" s="203"/>
    </row>
    <row r="341" spans="1:13" ht="16.2" hidden="1" x14ac:dyDescent="0.4">
      <c r="A341" s="31" t="str">
        <f t="shared" si="8"/>
        <v>modesg_out_bens_imoveisckbalbem</v>
      </c>
      <c r="B341" s="162" t="s">
        <v>28</v>
      </c>
      <c r="C341" s="157" t="s">
        <v>301</v>
      </c>
      <c r="D341" s="153" t="s">
        <v>40</v>
      </c>
      <c r="E341" s="154" t="s">
        <v>302</v>
      </c>
      <c r="F341" s="153" t="s">
        <v>43</v>
      </c>
      <c r="G341" s="155" t="str">
        <f>VLOOKUP(A341,Plano_V3!$A$27:$G$583,7,0)</f>
        <v>1. Concluído</v>
      </c>
      <c r="H341" s="155" t="s">
        <v>477</v>
      </c>
      <c r="I341" s="179"/>
      <c r="J341" s="175" t="str">
        <f>IF(VLOOKUP(A341,'Aux - pivots1'!$A:$E,3,0)=0, "",VLOOKUP(A341,'Aux - pivots1'!$A:$E,3,0))</f>
        <v/>
      </c>
      <c r="K341" s="175" t="str">
        <f>IF(VLOOKUP(A341,'Aux - pivots1'!$A:$E,4,0)=0, "",VLOOKUP(A341,'Aux - pivots1'!$A:$E,4,0))</f>
        <v/>
      </c>
      <c r="L341" s="175" t="str">
        <f>IF(VLOOKUP(A341,'Aux - pivots1'!$A:$E,5,0)=0, "",VLOOKUP(A341,'Aux - pivots1'!$A:$E,5,0))</f>
        <v/>
      </c>
      <c r="M341" s="203"/>
    </row>
    <row r="342" spans="1:13" ht="16.2" hidden="1" x14ac:dyDescent="0.4">
      <c r="A342" s="31" t="str">
        <f t="shared" si="8"/>
        <v>modesg_out_bens_imoveisckctabem</v>
      </c>
      <c r="B342" s="162" t="s">
        <v>28</v>
      </c>
      <c r="C342" s="157" t="s">
        <v>301</v>
      </c>
      <c r="D342" s="153" t="s">
        <v>40</v>
      </c>
      <c r="E342" s="154" t="s">
        <v>302</v>
      </c>
      <c r="F342" s="153" t="s">
        <v>44</v>
      </c>
      <c r="G342" s="155" t="str">
        <f>VLOOKUP(A342,Plano_V3!$A$27:$G$583,7,0)</f>
        <v>1. Concluído</v>
      </c>
      <c r="H342" s="155" t="s">
        <v>477</v>
      </c>
      <c r="I342" s="179"/>
      <c r="J342" s="175" t="str">
        <f>IF(VLOOKUP(A342,'Aux - pivots1'!$A:$E,3,0)=0, "",VLOOKUP(A342,'Aux - pivots1'!$A:$E,3,0))</f>
        <v/>
      </c>
      <c r="K342" s="175" t="str">
        <f>IF(VLOOKUP(A342,'Aux - pivots1'!$A:$E,4,0)=0, "",VLOOKUP(A342,'Aux - pivots1'!$A:$E,4,0))</f>
        <v/>
      </c>
      <c r="L342" s="175" t="str">
        <f>IF(VLOOKUP(A342,'Aux - pivots1'!$A:$E,5,0)=0, "",VLOOKUP(A342,'Aux - pivots1'!$A:$E,5,0))</f>
        <v/>
      </c>
      <c r="M342" s="203"/>
    </row>
    <row r="343" spans="1:13" ht="16.2" hidden="1" x14ac:dyDescent="0.4">
      <c r="A343" s="31" t="str">
        <f t="shared" si="8"/>
        <v>modesg_out_bens_imoveisckrefbem</v>
      </c>
      <c r="B343" s="162" t="s">
        <v>28</v>
      </c>
      <c r="C343" s="157" t="s">
        <v>301</v>
      </c>
      <c r="D343" s="153" t="s">
        <v>40</v>
      </c>
      <c r="E343" s="154" t="s">
        <v>302</v>
      </c>
      <c r="F343" s="153" t="s">
        <v>45</v>
      </c>
      <c r="G343" s="155" t="str">
        <f>VLOOKUP(A343,Plano_V3!$A$27:$G$583,7,0)</f>
        <v>1. Concluído</v>
      </c>
      <c r="H343" s="155" t="s">
        <v>477</v>
      </c>
      <c r="I343" s="179"/>
      <c r="J343" s="175" t="str">
        <f>IF(VLOOKUP(A343,'Aux - pivots1'!$A:$E,3,0)=0, "",VLOOKUP(A343,'Aux - pivots1'!$A:$E,3,0))</f>
        <v/>
      </c>
      <c r="K343" s="175" t="str">
        <f>IF(VLOOKUP(A343,'Aux - pivots1'!$A:$E,4,0)=0, "",VLOOKUP(A343,'Aux - pivots1'!$A:$E,4,0))</f>
        <v/>
      </c>
      <c r="L343" s="175" t="str">
        <f>IF(VLOOKUP(A343,'Aux - pivots1'!$A:$E,5,0)=0, "",VLOOKUP(A343,'Aux - pivots1'!$A:$E,5,0))</f>
        <v/>
      </c>
      <c r="M343" s="203"/>
    </row>
    <row r="344" spans="1:13" ht="16.2" hidden="1" x14ac:dyDescent="0.4">
      <c r="A344" s="31" t="str">
        <f t="shared" si="8"/>
        <v>modesg_out_bens_imoveisflg_rsc_fsc_agd</v>
      </c>
      <c r="B344" s="162" t="s">
        <v>28</v>
      </c>
      <c r="C344" s="157" t="s">
        <v>301</v>
      </c>
      <c r="D344" s="153" t="s">
        <v>40</v>
      </c>
      <c r="E344" s="154" t="s">
        <v>302</v>
      </c>
      <c r="F344" s="153" t="s">
        <v>273</v>
      </c>
      <c r="G344" s="155" t="str">
        <f>VLOOKUP(A344,Plano_V3!$A$27:$G$583,7,0)</f>
        <v>4. Validação EF</v>
      </c>
      <c r="H344" s="155" t="s">
        <v>177</v>
      </c>
      <c r="I344" s="164" t="s">
        <v>1885</v>
      </c>
      <c r="J344" s="175">
        <f>IF(VLOOKUP(A344,'Aux - pivots1'!$A:$E,3,0)=0, "",VLOOKUP(A344,'Aux - pivots1'!$A:$E,3,0))</f>
        <v>45561</v>
      </c>
      <c r="K344" s="175" t="str">
        <f>IF(VLOOKUP(A344,'Aux - pivots1'!$A:$E,4,0)=0, "",VLOOKUP(A344,'Aux - pivots1'!$A:$E,4,0))</f>
        <v/>
      </c>
      <c r="L344" s="175" t="str">
        <f>IF(VLOOKUP(A344,'Aux - pivots1'!$A:$E,5,0)=0, "",VLOOKUP(A344,'Aux - pivots1'!$A:$E,5,0))</f>
        <v/>
      </c>
      <c r="M344" s="203"/>
    </row>
    <row r="345" spans="1:13" ht="16.2" hidden="1" x14ac:dyDescent="0.4">
      <c r="A345" s="31" t="str">
        <f t="shared" si="8"/>
        <v>modesg_out_bens_imoveisflg_rsc_fsc_crnc</v>
      </c>
      <c r="B345" s="162" t="s">
        <v>28</v>
      </c>
      <c r="C345" s="157" t="s">
        <v>301</v>
      </c>
      <c r="D345" s="153" t="s">
        <v>40</v>
      </c>
      <c r="E345" s="154" t="s">
        <v>302</v>
      </c>
      <c r="F345" s="153" t="s">
        <v>274</v>
      </c>
      <c r="G345" s="155" t="str">
        <f>VLOOKUP(A345,Plano_V3!$A$27:$G$583,7,0)</f>
        <v>4. Validação EF</v>
      </c>
      <c r="H345" s="155" t="s">
        <v>177</v>
      </c>
      <c r="I345" s="164" t="s">
        <v>1885</v>
      </c>
      <c r="J345" s="175">
        <f>IF(VLOOKUP(A345,'Aux - pivots1'!$A:$E,3,0)=0, "",VLOOKUP(A345,'Aux - pivots1'!$A:$E,3,0))</f>
        <v>45561</v>
      </c>
      <c r="K345" s="175" t="str">
        <f>IF(VLOOKUP(A345,'Aux - pivots1'!$A:$E,4,0)=0, "",VLOOKUP(A345,'Aux - pivots1'!$A:$E,4,0))</f>
        <v/>
      </c>
      <c r="L345" s="175" t="str">
        <f>IF(VLOOKUP(A345,'Aux - pivots1'!$A:$E,5,0)=0, "",VLOOKUP(A345,'Aux - pivots1'!$A:$E,5,0))</f>
        <v/>
      </c>
      <c r="M345" s="203"/>
    </row>
    <row r="346" spans="1:13" ht="16.2" hidden="1" x14ac:dyDescent="0.4">
      <c r="A346" s="31" t="str">
        <f t="shared" si="8"/>
        <v>modesg_out_bens_imoveisorigem_flg_rsc_fsc_agd</v>
      </c>
      <c r="B346" s="162" t="s">
        <v>28</v>
      </c>
      <c r="C346" s="157" t="s">
        <v>301</v>
      </c>
      <c r="D346" s="153" t="s">
        <v>40</v>
      </c>
      <c r="E346" s="154" t="s">
        <v>302</v>
      </c>
      <c r="F346" s="153" t="s">
        <v>304</v>
      </c>
      <c r="G346" s="155" t="str">
        <f>VLOOKUP(A346,Plano_V3!$A$27:$G$583,7,0)</f>
        <v>4. Validação EF</v>
      </c>
      <c r="H346" s="155" t="s">
        <v>177</v>
      </c>
      <c r="I346" s="164" t="s">
        <v>1885</v>
      </c>
      <c r="J346" s="175">
        <f>IF(VLOOKUP(A346,'Aux - pivots1'!$A:$E,3,0)=0, "",VLOOKUP(A346,'Aux - pivots1'!$A:$E,3,0))</f>
        <v>45561</v>
      </c>
      <c r="K346" s="175" t="str">
        <f>IF(VLOOKUP(A346,'Aux - pivots1'!$A:$E,4,0)=0, "",VLOOKUP(A346,'Aux - pivots1'!$A:$E,4,0))</f>
        <v/>
      </c>
      <c r="L346" s="175" t="str">
        <f>IF(VLOOKUP(A346,'Aux - pivots1'!$A:$E,5,0)=0, "",VLOOKUP(A346,'Aux - pivots1'!$A:$E,5,0))</f>
        <v/>
      </c>
      <c r="M346" s="203"/>
    </row>
    <row r="347" spans="1:13" ht="16.2" hidden="1" x14ac:dyDescent="0.4">
      <c r="A347" s="31" t="str">
        <f t="shared" si="8"/>
        <v>modesg_out_bens_imoveisorigem_flg_rsc_fsc_crnc</v>
      </c>
      <c r="B347" s="162" t="s">
        <v>28</v>
      </c>
      <c r="C347" s="157" t="s">
        <v>301</v>
      </c>
      <c r="D347" s="153" t="s">
        <v>40</v>
      </c>
      <c r="E347" s="154" t="s">
        <v>302</v>
      </c>
      <c r="F347" s="153" t="s">
        <v>305</v>
      </c>
      <c r="G347" s="155" t="str">
        <f>VLOOKUP(A347,Plano_V3!$A$27:$G$583,7,0)</f>
        <v>4. Validação EF</v>
      </c>
      <c r="H347" s="155" t="s">
        <v>177</v>
      </c>
      <c r="I347" s="164" t="s">
        <v>1885</v>
      </c>
      <c r="J347" s="175">
        <f>IF(VLOOKUP(A347,'Aux - pivots1'!$A:$E,3,0)=0, "",VLOOKUP(A347,'Aux - pivots1'!$A:$E,3,0))</f>
        <v>45561</v>
      </c>
      <c r="K347" s="175" t="str">
        <f>IF(VLOOKUP(A347,'Aux - pivots1'!$A:$E,4,0)=0, "",VLOOKUP(A347,'Aux - pivots1'!$A:$E,4,0))</f>
        <v/>
      </c>
      <c r="L347" s="175" t="str">
        <f>IF(VLOOKUP(A347,'Aux - pivots1'!$A:$E,5,0)=0, "",VLOOKUP(A347,'Aux - pivots1'!$A:$E,5,0))</f>
        <v/>
      </c>
      <c r="M347" s="203"/>
    </row>
    <row r="348" spans="1:13" ht="16.2" hidden="1" x14ac:dyDescent="0.4">
      <c r="A348" s="31" t="str">
        <f t="shared" si="8"/>
        <v>modesg_out_bens_imoveisorigem_scp1_emss</v>
      </c>
      <c r="B348" s="162" t="s">
        <v>28</v>
      </c>
      <c r="C348" s="157" t="s">
        <v>301</v>
      </c>
      <c r="D348" s="153" t="s">
        <v>40</v>
      </c>
      <c r="E348" s="154" t="s">
        <v>302</v>
      </c>
      <c r="F348" s="153" t="s">
        <v>306</v>
      </c>
      <c r="G348" s="155" t="str">
        <f>VLOOKUP(A348,Plano_V3!$A$27:$G$583,7,0)</f>
        <v>2. Em Teste</v>
      </c>
      <c r="H348" s="155" t="s">
        <v>479</v>
      </c>
      <c r="I348" s="164" t="s">
        <v>1886</v>
      </c>
      <c r="J348" s="175">
        <f>IF(VLOOKUP(A348,'Aux - pivots1'!$A:$E,3,0)=0, "",VLOOKUP(A348,'Aux - pivots1'!$A:$E,3,0))</f>
        <v>45560</v>
      </c>
      <c r="K348" s="175" t="str">
        <f>IF(VLOOKUP(A348,'Aux - pivots1'!$A:$E,4,0)=0, "",VLOOKUP(A348,'Aux - pivots1'!$A:$E,4,0))</f>
        <v/>
      </c>
      <c r="L348" s="175" t="str">
        <f>IF(VLOOKUP(A348,'Aux - pivots1'!$A:$E,5,0)=0, "",VLOOKUP(A348,'Aux - pivots1'!$A:$E,5,0))</f>
        <v/>
      </c>
      <c r="M348" s="203"/>
    </row>
    <row r="349" spans="1:13" ht="16.2" hidden="1" x14ac:dyDescent="0.4">
      <c r="A349" s="31" t="str">
        <f t="shared" si="8"/>
        <v>modesg_out_bens_imoveisorigem_scp2_emss</v>
      </c>
      <c r="B349" s="162" t="s">
        <v>28</v>
      </c>
      <c r="C349" s="157" t="s">
        <v>301</v>
      </c>
      <c r="D349" s="153" t="s">
        <v>40</v>
      </c>
      <c r="E349" s="154" t="s">
        <v>302</v>
      </c>
      <c r="F349" s="153" t="s">
        <v>307</v>
      </c>
      <c r="G349" s="155" t="str">
        <f>VLOOKUP(A349,Plano_V3!$A$27:$G$583,7,0)</f>
        <v>2. Em Teste</v>
      </c>
      <c r="H349" s="155" t="s">
        <v>479</v>
      </c>
      <c r="I349" s="164" t="s">
        <v>1886</v>
      </c>
      <c r="J349" s="175">
        <f>IF(VLOOKUP(A349,'Aux - pivots1'!$A:$E,3,0)=0, "",VLOOKUP(A349,'Aux - pivots1'!$A:$E,3,0))</f>
        <v>45560</v>
      </c>
      <c r="K349" s="175" t="str">
        <f>IF(VLOOKUP(A349,'Aux - pivots1'!$A:$E,4,0)=0, "",VLOOKUP(A349,'Aux - pivots1'!$A:$E,4,0))</f>
        <v/>
      </c>
      <c r="L349" s="175" t="str">
        <f>IF(VLOOKUP(A349,'Aux - pivots1'!$A:$E,5,0)=0, "",VLOOKUP(A349,'Aux - pivots1'!$A:$E,5,0))</f>
        <v/>
      </c>
      <c r="M349" s="203"/>
    </row>
    <row r="350" spans="1:13" ht="16.2" hidden="1" x14ac:dyDescent="0.4">
      <c r="A350" s="31" t="str">
        <f t="shared" si="8"/>
        <v>modesg_out_bens_imoveisorigem_scp3_emss</v>
      </c>
      <c r="B350" s="162" t="s">
        <v>28</v>
      </c>
      <c r="C350" s="157" t="s">
        <v>301</v>
      </c>
      <c r="D350" s="153" t="s">
        <v>40</v>
      </c>
      <c r="E350" s="154" t="s">
        <v>302</v>
      </c>
      <c r="F350" s="153" t="s">
        <v>308</v>
      </c>
      <c r="G350" s="155" t="str">
        <f>VLOOKUP(A350,Plano_V3!$A$27:$G$583,7,0)</f>
        <v>2. Em Teste</v>
      </c>
      <c r="H350" s="155" t="s">
        <v>479</v>
      </c>
      <c r="I350" s="164" t="s">
        <v>1886</v>
      </c>
      <c r="J350" s="175">
        <f>IF(VLOOKUP(A350,'Aux - pivots1'!$A:$E,3,0)=0, "",VLOOKUP(A350,'Aux - pivots1'!$A:$E,3,0))</f>
        <v>45560</v>
      </c>
      <c r="K350" s="175" t="str">
        <f>IF(VLOOKUP(A350,'Aux - pivots1'!$A:$E,4,0)=0, "",VLOOKUP(A350,'Aux - pivots1'!$A:$E,4,0))</f>
        <v/>
      </c>
      <c r="L350" s="175" t="str">
        <f>IF(VLOOKUP(A350,'Aux - pivots1'!$A:$E,5,0)=0, "",VLOOKUP(A350,'Aux - pivots1'!$A:$E,5,0))</f>
        <v/>
      </c>
      <c r="M350" s="203"/>
    </row>
    <row r="351" spans="1:13" ht="16.2" hidden="1" x14ac:dyDescent="0.4">
      <c r="A351" s="31" t="str">
        <f t="shared" si="8"/>
        <v>modesg_out_bens_imoveisref_date</v>
      </c>
      <c r="B351" s="162" t="s">
        <v>28</v>
      </c>
      <c r="C351" s="157" t="s">
        <v>301</v>
      </c>
      <c r="D351" s="153" t="s">
        <v>40</v>
      </c>
      <c r="E351" s="154" t="s">
        <v>302</v>
      </c>
      <c r="F351" s="153" t="s">
        <v>73</v>
      </c>
      <c r="G351" s="155" t="str">
        <f>VLOOKUP(A351,Plano_V3!$A$27:$G$583,7,0)</f>
        <v>1. Concluído</v>
      </c>
      <c r="H351" s="155" t="s">
        <v>477</v>
      </c>
      <c r="I351" s="179"/>
      <c r="J351" s="175" t="str">
        <f>IF(VLOOKUP(A351,'Aux - pivots1'!$A:$E,3,0)=0, "",VLOOKUP(A351,'Aux - pivots1'!$A:$E,3,0))</f>
        <v/>
      </c>
      <c r="K351" s="175" t="str">
        <f>IF(VLOOKUP(A351,'Aux - pivots1'!$A:$E,4,0)=0, "",VLOOKUP(A351,'Aux - pivots1'!$A:$E,4,0))</f>
        <v/>
      </c>
      <c r="L351" s="175" t="str">
        <f>IF(VLOOKUP(A351,'Aux - pivots1'!$A:$E,5,0)=0, "",VLOOKUP(A351,'Aux - pivots1'!$A:$E,5,0))</f>
        <v/>
      </c>
      <c r="M351" s="203"/>
    </row>
    <row r="352" spans="1:13" ht="16.2" hidden="1" x14ac:dyDescent="0.4">
      <c r="A352" s="31" t="str">
        <f t="shared" si="8"/>
        <v>modesg_out_bens_imoveisscp1_emss</v>
      </c>
      <c r="B352" s="162" t="s">
        <v>28</v>
      </c>
      <c r="C352" s="157" t="s">
        <v>301</v>
      </c>
      <c r="D352" s="153" t="s">
        <v>40</v>
      </c>
      <c r="E352" s="154" t="s">
        <v>302</v>
      </c>
      <c r="F352" s="153" t="s">
        <v>276</v>
      </c>
      <c r="G352" s="155" t="str">
        <f>VLOOKUP(A352,Plano_V3!$A$27:$G$583,7,0)</f>
        <v>2. Em Teste</v>
      </c>
      <c r="H352" s="155" t="s">
        <v>479</v>
      </c>
      <c r="I352" s="164" t="s">
        <v>1886</v>
      </c>
      <c r="J352" s="175">
        <f>IF(VLOOKUP(A352,'Aux - pivots1'!$A:$E,3,0)=0, "",VLOOKUP(A352,'Aux - pivots1'!$A:$E,3,0))</f>
        <v>45560</v>
      </c>
      <c r="K352" s="175" t="str">
        <f>IF(VLOOKUP(A352,'Aux - pivots1'!$A:$E,4,0)=0, "",VLOOKUP(A352,'Aux - pivots1'!$A:$E,4,0))</f>
        <v/>
      </c>
      <c r="L352" s="175" t="str">
        <f>IF(VLOOKUP(A352,'Aux - pivots1'!$A:$E,5,0)=0, "",VLOOKUP(A352,'Aux - pivots1'!$A:$E,5,0))</f>
        <v/>
      </c>
      <c r="M352" s="203"/>
    </row>
    <row r="353" spans="1:13" ht="16.2" hidden="1" x14ac:dyDescent="0.4">
      <c r="A353" s="31" t="str">
        <f t="shared" si="8"/>
        <v>modesg_out_bens_imoveisscp2_emss</v>
      </c>
      <c r="B353" s="162" t="s">
        <v>28</v>
      </c>
      <c r="C353" s="157" t="s">
        <v>301</v>
      </c>
      <c r="D353" s="153" t="s">
        <v>40</v>
      </c>
      <c r="E353" s="154" t="s">
        <v>302</v>
      </c>
      <c r="F353" s="153" t="s">
        <v>277</v>
      </c>
      <c r="G353" s="155" t="str">
        <f>VLOOKUP(A353,Plano_V3!$A$27:$G$583,7,0)</f>
        <v>2. Em Teste</v>
      </c>
      <c r="H353" s="155" t="s">
        <v>479</v>
      </c>
      <c r="I353" s="164" t="s">
        <v>1886</v>
      </c>
      <c r="J353" s="175">
        <f>IF(VLOOKUP(A353,'Aux - pivots1'!$A:$E,3,0)=0, "",VLOOKUP(A353,'Aux - pivots1'!$A:$E,3,0))</f>
        <v>45560</v>
      </c>
      <c r="K353" s="175" t="str">
        <f>IF(VLOOKUP(A353,'Aux - pivots1'!$A:$E,4,0)=0, "",VLOOKUP(A353,'Aux - pivots1'!$A:$E,4,0))</f>
        <v/>
      </c>
      <c r="L353" s="175" t="str">
        <f>IF(VLOOKUP(A353,'Aux - pivots1'!$A:$E,5,0)=0, "",VLOOKUP(A353,'Aux - pivots1'!$A:$E,5,0))</f>
        <v/>
      </c>
      <c r="M353" s="203"/>
    </row>
    <row r="354" spans="1:13" ht="16.2" hidden="1" x14ac:dyDescent="0.4">
      <c r="A354" s="31" t="str">
        <f t="shared" si="8"/>
        <v>modesg_out_bens_imoveisscp3_emss</v>
      </c>
      <c r="B354" s="162" t="s">
        <v>28</v>
      </c>
      <c r="C354" s="157" t="s">
        <v>301</v>
      </c>
      <c r="D354" s="153" t="s">
        <v>40</v>
      </c>
      <c r="E354" s="154" t="s">
        <v>302</v>
      </c>
      <c r="F354" s="153" t="s">
        <v>278</v>
      </c>
      <c r="G354" s="155" t="str">
        <f>VLOOKUP(A354,Plano_V3!$A$27:$G$583,7,0)</f>
        <v>1. Concluído</v>
      </c>
      <c r="H354" s="155" t="s">
        <v>477</v>
      </c>
      <c r="I354" s="179"/>
      <c r="J354" s="175" t="str">
        <f>IF(VLOOKUP(A354,'Aux - pivots1'!$A:$E,3,0)=0, "",VLOOKUP(A354,'Aux - pivots1'!$A:$E,3,0))</f>
        <v/>
      </c>
      <c r="K354" s="175" t="str">
        <f>IF(VLOOKUP(A354,'Aux - pivots1'!$A:$E,4,0)=0, "",VLOOKUP(A354,'Aux - pivots1'!$A:$E,4,0))</f>
        <v/>
      </c>
      <c r="L354" s="175" t="str">
        <f>IF(VLOOKUP(A354,'Aux - pivots1'!$A:$E,5,0)=0, "",VLOOKUP(A354,'Aux - pivots1'!$A:$E,5,0))</f>
        <v/>
      </c>
      <c r="M354" s="203"/>
    </row>
    <row r="355" spans="1:13" ht="16.2" hidden="1" x14ac:dyDescent="0.4">
      <c r="A355" s="31" t="str">
        <f t="shared" si="8"/>
        <v>modesg_out_bens_imoveisunidade_funcional_scp1_emss</v>
      </c>
      <c r="B355" s="162" t="s">
        <v>28</v>
      </c>
      <c r="C355" s="157" t="s">
        <v>301</v>
      </c>
      <c r="D355" s="153" t="s">
        <v>40</v>
      </c>
      <c r="E355" s="154" t="s">
        <v>302</v>
      </c>
      <c r="F355" s="153" t="s">
        <v>309</v>
      </c>
      <c r="G355" s="155" t="str">
        <f>VLOOKUP(A355,Plano_V3!$A$27:$G$583,7,0)</f>
        <v>2. Em Teste</v>
      </c>
      <c r="H355" s="155" t="s">
        <v>479</v>
      </c>
      <c r="I355" s="164" t="s">
        <v>1886</v>
      </c>
      <c r="J355" s="175">
        <f>IF(VLOOKUP(A355,'Aux - pivots1'!$A:$E,3,0)=0, "",VLOOKUP(A355,'Aux - pivots1'!$A:$E,3,0))</f>
        <v>45560</v>
      </c>
      <c r="K355" s="175" t="str">
        <f>IF(VLOOKUP(A355,'Aux - pivots1'!$A:$E,4,0)=0, "",VLOOKUP(A355,'Aux - pivots1'!$A:$E,4,0))</f>
        <v/>
      </c>
      <c r="L355" s="175" t="str">
        <f>IF(VLOOKUP(A355,'Aux - pivots1'!$A:$E,5,0)=0, "",VLOOKUP(A355,'Aux - pivots1'!$A:$E,5,0))</f>
        <v/>
      </c>
      <c r="M355" s="203"/>
    </row>
    <row r="356" spans="1:13" ht="16.2" hidden="1" x14ac:dyDescent="0.4">
      <c r="A356" s="31" t="str">
        <f t="shared" si="8"/>
        <v>modesg_out_bens_imoveisunidade_funcional_scp2_emss</v>
      </c>
      <c r="B356" s="162" t="s">
        <v>28</v>
      </c>
      <c r="C356" s="157" t="s">
        <v>301</v>
      </c>
      <c r="D356" s="153" t="s">
        <v>40</v>
      </c>
      <c r="E356" s="154" t="s">
        <v>302</v>
      </c>
      <c r="F356" s="153" t="s">
        <v>310</v>
      </c>
      <c r="G356" s="155" t="str">
        <f>VLOOKUP(A356,Plano_V3!$A$27:$G$583,7,0)</f>
        <v>2. Em Teste</v>
      </c>
      <c r="H356" s="155" t="s">
        <v>479</v>
      </c>
      <c r="I356" s="164" t="s">
        <v>1886</v>
      </c>
      <c r="J356" s="175">
        <f>IF(VLOOKUP(A356,'Aux - pivots1'!$A:$E,3,0)=0, "",VLOOKUP(A356,'Aux - pivots1'!$A:$E,3,0))</f>
        <v>45560</v>
      </c>
      <c r="K356" s="175" t="str">
        <f>IF(VLOOKUP(A356,'Aux - pivots1'!$A:$E,4,0)=0, "",VLOOKUP(A356,'Aux - pivots1'!$A:$E,4,0))</f>
        <v/>
      </c>
      <c r="L356" s="175" t="str">
        <f>IF(VLOOKUP(A356,'Aux - pivots1'!$A:$E,5,0)=0, "",VLOOKUP(A356,'Aux - pivots1'!$A:$E,5,0))</f>
        <v/>
      </c>
      <c r="M356" s="203"/>
    </row>
    <row r="357" spans="1:13" ht="16.2" hidden="1" x14ac:dyDescent="0.4">
      <c r="A357" s="31" t="str">
        <f t="shared" si="8"/>
        <v>modesg_out_bens_imoveisunidade_funcional_scp3_emss</v>
      </c>
      <c r="B357" s="162" t="s">
        <v>28</v>
      </c>
      <c r="C357" s="157" t="s">
        <v>301</v>
      </c>
      <c r="D357" s="153" t="s">
        <v>40</v>
      </c>
      <c r="E357" s="154" t="s">
        <v>302</v>
      </c>
      <c r="F357" s="153" t="s">
        <v>311</v>
      </c>
      <c r="G357" s="155" t="str">
        <f>VLOOKUP(A357,Plano_V3!$A$27:$G$583,7,0)</f>
        <v>2. Em Teste</v>
      </c>
      <c r="H357" s="155" t="s">
        <v>479</v>
      </c>
      <c r="I357" s="164" t="s">
        <v>1886</v>
      </c>
      <c r="J357" s="175">
        <f>IF(VLOOKUP(A357,'Aux - pivots1'!$A:$E,3,0)=0, "",VLOOKUP(A357,'Aux - pivots1'!$A:$E,3,0))</f>
        <v>45560</v>
      </c>
      <c r="K357" s="175" t="str">
        <f>IF(VLOOKUP(A357,'Aux - pivots1'!$A:$E,4,0)=0, "",VLOOKUP(A357,'Aux - pivots1'!$A:$E,4,0))</f>
        <v/>
      </c>
      <c r="L357" s="175" t="str">
        <f>IF(VLOOKUP(A357,'Aux - pivots1'!$A:$E,5,0)=0, "",VLOOKUP(A357,'Aux - pivots1'!$A:$E,5,0))</f>
        <v/>
      </c>
      <c r="M357" s="203"/>
    </row>
    <row r="358" spans="1:13" ht="16.2" hidden="1" x14ac:dyDescent="0.4">
      <c r="A358" s="31" t="str">
        <f t="shared" si="8"/>
        <v>modesg_out_empr_info_nfinn.a.</v>
      </c>
      <c r="B358" s="162" t="s">
        <v>28</v>
      </c>
      <c r="C358" s="157" t="s">
        <v>301</v>
      </c>
      <c r="D358" s="153" t="s">
        <v>36</v>
      </c>
      <c r="E358" s="154" t="s">
        <v>312</v>
      </c>
      <c r="F358" s="153" t="s">
        <v>38</v>
      </c>
      <c r="G358" s="155" t="str">
        <f>VLOOKUP(A358,Plano_V3!$A$27:$G$583,7,0)</f>
        <v>1. Concluído</v>
      </c>
      <c r="H358" s="155" t="s">
        <v>479</v>
      </c>
      <c r="I358" s="179"/>
      <c r="J358" s="175">
        <f>IF(VLOOKUP(A358,'Aux - pivots1'!$A:$E,3,0)=0, "",VLOOKUP(A358,'Aux - pivots1'!$A:$E,3,0))</f>
        <v>45512</v>
      </c>
      <c r="K358" s="175" t="str">
        <f>IF(VLOOKUP(A358,'Aux - pivots1'!$A:$E,4,0)=0, "",VLOOKUP(A358,'Aux - pivots1'!$A:$E,4,0))</f>
        <v/>
      </c>
      <c r="L358" s="175" t="str">
        <f>IF(VLOOKUP(A358,'Aux - pivots1'!$A:$E,5,0)=0, "",VLOOKUP(A358,'Aux - pivots1'!$A:$E,5,0))</f>
        <v/>
      </c>
      <c r="M358" s="203"/>
    </row>
    <row r="359" spans="1:13" ht="16.2" hidden="1" x14ac:dyDescent="0.4">
      <c r="A359" s="31" t="str">
        <f t="shared" si="8"/>
        <v>modesg_out_empr_info_nfincca_capex_enblng_algnd</v>
      </c>
      <c r="B359" s="162" t="s">
        <v>28</v>
      </c>
      <c r="C359" s="157" t="s">
        <v>301</v>
      </c>
      <c r="D359" s="153" t="s">
        <v>40</v>
      </c>
      <c r="E359" s="154" t="s">
        <v>312</v>
      </c>
      <c r="F359" s="153" t="s">
        <v>241</v>
      </c>
      <c r="G359" s="155" t="str">
        <f>VLOOKUP(A359,Plano_V3!$A$27:$G$583,7,0)</f>
        <v>4. Validação EF</v>
      </c>
      <c r="H359" s="155" t="s">
        <v>479</v>
      </c>
      <c r="I359" s="179" t="s">
        <v>1885</v>
      </c>
      <c r="J359" s="175">
        <f>IF(VLOOKUP(A359,'Aux - pivots1'!$A:$E,3,0)=0, "",VLOOKUP(A359,'Aux - pivots1'!$A:$E,3,0))</f>
        <v>45561</v>
      </c>
      <c r="K359" s="175" t="str">
        <f>IF(VLOOKUP(A359,'Aux - pivots1'!$A:$E,4,0)=0, "",VLOOKUP(A359,'Aux - pivots1'!$A:$E,4,0))</f>
        <v/>
      </c>
      <c r="L359" s="175" t="str">
        <f>IF(VLOOKUP(A359,'Aux - pivots1'!$A:$E,5,0)=0, "",VLOOKUP(A359,'Aux - pivots1'!$A:$E,5,0))</f>
        <v/>
      </c>
      <c r="M359" s="203"/>
    </row>
    <row r="360" spans="1:13" ht="16.2" hidden="1" x14ac:dyDescent="0.4">
      <c r="A360" s="31" t="str">
        <f t="shared" si="8"/>
        <v>modesg_out_empr_info_nfincca_capex_own_prfrmnce_algnd</v>
      </c>
      <c r="B360" s="162" t="s">
        <v>28</v>
      </c>
      <c r="C360" s="157" t="s">
        <v>301</v>
      </c>
      <c r="D360" s="153" t="s">
        <v>40</v>
      </c>
      <c r="E360" s="154" t="s">
        <v>312</v>
      </c>
      <c r="F360" s="153" t="s">
        <v>242</v>
      </c>
      <c r="G360" s="155" t="str">
        <f>VLOOKUP(A360,Plano_V3!$A$27:$G$583,7,0)</f>
        <v>4. Validação EF</v>
      </c>
      <c r="H360" s="155" t="s">
        <v>479</v>
      </c>
      <c r="I360" s="179" t="s">
        <v>1885</v>
      </c>
      <c r="J360" s="175">
        <f>IF(VLOOKUP(A360,'Aux - pivots1'!$A:$E,3,0)=0, "",VLOOKUP(A360,'Aux - pivots1'!$A:$E,3,0))</f>
        <v>45561</v>
      </c>
      <c r="K360" s="175" t="str">
        <f>IF(VLOOKUP(A360,'Aux - pivots1'!$A:$E,4,0)=0, "",VLOOKUP(A360,'Aux - pivots1'!$A:$E,4,0))</f>
        <v/>
      </c>
      <c r="L360" s="175" t="str">
        <f>IF(VLOOKUP(A360,'Aux - pivots1'!$A:$E,5,0)=0, "",VLOOKUP(A360,'Aux - pivots1'!$A:$E,5,0))</f>
        <v/>
      </c>
      <c r="M360" s="203"/>
    </row>
    <row r="361" spans="1:13" ht="16.2" hidden="1" x14ac:dyDescent="0.4">
      <c r="A361" s="31" t="str">
        <f t="shared" si="8"/>
        <v>modesg_out_empr_info_nfincca_capex_ttl_elgbl</v>
      </c>
      <c r="B361" s="162" t="s">
        <v>28</v>
      </c>
      <c r="C361" s="157" t="s">
        <v>301</v>
      </c>
      <c r="D361" s="153" t="s">
        <v>40</v>
      </c>
      <c r="E361" s="154" t="s">
        <v>312</v>
      </c>
      <c r="F361" s="153" t="s">
        <v>240</v>
      </c>
      <c r="G361" s="155" t="str">
        <f>VLOOKUP(A361,Plano_V3!$A$27:$G$583,7,0)</f>
        <v>4. Validação EF</v>
      </c>
      <c r="H361" s="155" t="s">
        <v>479</v>
      </c>
      <c r="I361" s="179" t="s">
        <v>1885</v>
      </c>
      <c r="J361" s="175">
        <f>IF(VLOOKUP(A361,'Aux - pivots1'!$A:$E,3,0)=0, "",VLOOKUP(A361,'Aux - pivots1'!$A:$E,3,0))</f>
        <v>45561</v>
      </c>
      <c r="K361" s="175" t="str">
        <f>IF(VLOOKUP(A361,'Aux - pivots1'!$A:$E,4,0)=0, "",VLOOKUP(A361,'Aux - pivots1'!$A:$E,4,0))</f>
        <v/>
      </c>
      <c r="L361" s="175" t="str">
        <f>IF(VLOOKUP(A361,'Aux - pivots1'!$A:$E,5,0)=0, "",VLOOKUP(A361,'Aux - pivots1'!$A:$E,5,0))</f>
        <v/>
      </c>
      <c r="M361" s="203"/>
    </row>
    <row r="362" spans="1:13" ht="16.2" hidden="1" x14ac:dyDescent="0.4">
      <c r="A362" s="31" t="str">
        <f t="shared" si="8"/>
        <v>modesg_out_empr_info_nfincca_trnvr_enblng_alignd</v>
      </c>
      <c r="B362" s="162" t="s">
        <v>28</v>
      </c>
      <c r="C362" s="157" t="s">
        <v>301</v>
      </c>
      <c r="D362" s="153" t="s">
        <v>40</v>
      </c>
      <c r="E362" s="154" t="s">
        <v>312</v>
      </c>
      <c r="F362" s="153" t="s">
        <v>238</v>
      </c>
      <c r="G362" s="155" t="str">
        <f>VLOOKUP(A362,Plano_V3!$A$27:$G$583,7,0)</f>
        <v>4. Validação EF</v>
      </c>
      <c r="H362" s="155" t="s">
        <v>479</v>
      </c>
      <c r="I362" s="179" t="s">
        <v>1885</v>
      </c>
      <c r="J362" s="175">
        <f>IF(VLOOKUP(A362,'Aux - pivots1'!$A:$E,3,0)=0, "",VLOOKUP(A362,'Aux - pivots1'!$A:$E,3,0))</f>
        <v>45561</v>
      </c>
      <c r="K362" s="175" t="str">
        <f>IF(VLOOKUP(A362,'Aux - pivots1'!$A:$E,4,0)=0, "",VLOOKUP(A362,'Aux - pivots1'!$A:$E,4,0))</f>
        <v/>
      </c>
      <c r="L362" s="175" t="str">
        <f>IF(VLOOKUP(A362,'Aux - pivots1'!$A:$E,5,0)=0, "",VLOOKUP(A362,'Aux - pivots1'!$A:$E,5,0))</f>
        <v/>
      </c>
      <c r="M362" s="203"/>
    </row>
    <row r="363" spans="1:13" ht="16.2" hidden="1" x14ac:dyDescent="0.4">
      <c r="A363" s="31" t="str">
        <f t="shared" si="8"/>
        <v>modesg_out_empr_info_nfincca_trnvr_ttl_elgbl</v>
      </c>
      <c r="B363" s="162" t="s">
        <v>28</v>
      </c>
      <c r="C363" s="157" t="s">
        <v>301</v>
      </c>
      <c r="D363" s="153" t="s">
        <v>40</v>
      </c>
      <c r="E363" s="154" t="s">
        <v>312</v>
      </c>
      <c r="F363" s="153" t="s">
        <v>237</v>
      </c>
      <c r="G363" s="155" t="str">
        <f>VLOOKUP(A363,Plano_V3!$A$27:$G$583,7,0)</f>
        <v>4. Validação EF</v>
      </c>
      <c r="H363" s="155" t="s">
        <v>479</v>
      </c>
      <c r="I363" s="179" t="s">
        <v>1885</v>
      </c>
      <c r="J363" s="175">
        <f>IF(VLOOKUP(A363,'Aux - pivots1'!$A:$E,3,0)=0, "",VLOOKUP(A363,'Aux - pivots1'!$A:$E,3,0))</f>
        <v>45561</v>
      </c>
      <c r="K363" s="175" t="str">
        <f>IF(VLOOKUP(A363,'Aux - pivots1'!$A:$E,4,0)=0, "",VLOOKUP(A363,'Aux - pivots1'!$A:$E,4,0))</f>
        <v/>
      </c>
      <c r="L363" s="175" t="str">
        <f>IF(VLOOKUP(A363,'Aux - pivots1'!$A:$E,5,0)=0, "",VLOOKUP(A363,'Aux - pivots1'!$A:$E,5,0))</f>
        <v/>
      </c>
      <c r="M363" s="203"/>
    </row>
    <row r="364" spans="1:13" ht="16.2" hidden="1" x14ac:dyDescent="0.4">
      <c r="A364" s="31" t="str">
        <f t="shared" si="8"/>
        <v>modesg_out_empr_info_nfincca_turnover_own_prfrmnce_algnd</v>
      </c>
      <c r="B364" s="162" t="s">
        <v>28</v>
      </c>
      <c r="C364" s="157" t="s">
        <v>301</v>
      </c>
      <c r="D364" s="153" t="s">
        <v>40</v>
      </c>
      <c r="E364" s="154" t="s">
        <v>312</v>
      </c>
      <c r="F364" s="153" t="s">
        <v>239</v>
      </c>
      <c r="G364" s="155" t="str">
        <f>VLOOKUP(A364,Plano_V3!$A$27:$G$583,7,0)</f>
        <v>4. Validação EF</v>
      </c>
      <c r="H364" s="155" t="s">
        <v>479</v>
      </c>
      <c r="I364" s="179" t="s">
        <v>1885</v>
      </c>
      <c r="J364" s="175">
        <f>IF(VLOOKUP(A364,'Aux - pivots1'!$A:$E,3,0)=0, "",VLOOKUP(A364,'Aux - pivots1'!$A:$E,3,0))</f>
        <v>45561</v>
      </c>
      <c r="K364" s="175" t="str">
        <f>IF(VLOOKUP(A364,'Aux - pivots1'!$A:$E,4,0)=0, "",VLOOKUP(A364,'Aux - pivots1'!$A:$E,4,0))</f>
        <v/>
      </c>
      <c r="L364" s="175" t="str">
        <f>IF(VLOOKUP(A364,'Aux - pivots1'!$A:$E,5,0)=0, "",VLOOKUP(A364,'Aux - pivots1'!$A:$E,5,0))</f>
        <v/>
      </c>
      <c r="M364" s="203"/>
    </row>
    <row r="365" spans="1:13" ht="16.2" hidden="1" x14ac:dyDescent="0.4">
      <c r="A365" s="31" t="str">
        <f t="shared" si="8"/>
        <v>modesg_out_empr_info_nfinccm_capex_enblng_algnd</v>
      </c>
      <c r="B365" s="162" t="s">
        <v>28</v>
      </c>
      <c r="C365" s="157" t="s">
        <v>301</v>
      </c>
      <c r="D365" s="153" t="s">
        <v>40</v>
      </c>
      <c r="E365" s="154" t="s">
        <v>312</v>
      </c>
      <c r="F365" s="153" t="s">
        <v>248</v>
      </c>
      <c r="G365" s="155" t="str">
        <f>VLOOKUP(A365,Plano_V3!$A$27:$G$583,7,0)</f>
        <v>4. Validação EF</v>
      </c>
      <c r="H365" s="155" t="s">
        <v>479</v>
      </c>
      <c r="I365" s="179" t="s">
        <v>1885</v>
      </c>
      <c r="J365" s="175">
        <f>IF(VLOOKUP(A365,'Aux - pivots1'!$A:$E,3,0)=0, "",VLOOKUP(A365,'Aux - pivots1'!$A:$E,3,0))</f>
        <v>45561</v>
      </c>
      <c r="K365" s="175" t="str">
        <f>IF(VLOOKUP(A365,'Aux - pivots1'!$A:$E,4,0)=0, "",VLOOKUP(A365,'Aux - pivots1'!$A:$E,4,0))</f>
        <v/>
      </c>
      <c r="L365" s="175" t="str">
        <f>IF(VLOOKUP(A365,'Aux - pivots1'!$A:$E,5,0)=0, "",VLOOKUP(A365,'Aux - pivots1'!$A:$E,5,0))</f>
        <v/>
      </c>
      <c r="M365" s="203"/>
    </row>
    <row r="366" spans="1:13" ht="16.2" hidden="1" x14ac:dyDescent="0.4">
      <c r="A366" s="31" t="str">
        <f t="shared" si="8"/>
        <v>modesg_out_empr_info_nfinccm_capex_own_prfrmnce_algnd</v>
      </c>
      <c r="B366" s="162" t="s">
        <v>28</v>
      </c>
      <c r="C366" s="157" t="s">
        <v>301</v>
      </c>
      <c r="D366" s="153" t="s">
        <v>40</v>
      </c>
      <c r="E366" s="154" t="s">
        <v>312</v>
      </c>
      <c r="F366" s="153" t="s">
        <v>250</v>
      </c>
      <c r="G366" s="155" t="str">
        <f>VLOOKUP(A366,Plano_V3!$A$27:$G$583,7,0)</f>
        <v>4. Validação EF</v>
      </c>
      <c r="H366" s="155" t="s">
        <v>479</v>
      </c>
      <c r="I366" s="179" t="s">
        <v>1885</v>
      </c>
      <c r="J366" s="175">
        <f>IF(VLOOKUP(A366,'Aux - pivots1'!$A:$E,3,0)=0, "",VLOOKUP(A366,'Aux - pivots1'!$A:$E,3,0))</f>
        <v>45561</v>
      </c>
      <c r="K366" s="175" t="str">
        <f>IF(VLOOKUP(A366,'Aux - pivots1'!$A:$E,4,0)=0, "",VLOOKUP(A366,'Aux - pivots1'!$A:$E,4,0))</f>
        <v/>
      </c>
      <c r="L366" s="175" t="str">
        <f>IF(VLOOKUP(A366,'Aux - pivots1'!$A:$E,5,0)=0, "",VLOOKUP(A366,'Aux - pivots1'!$A:$E,5,0))</f>
        <v/>
      </c>
      <c r="M366" s="203"/>
    </row>
    <row r="367" spans="1:13" ht="16.2" hidden="1" x14ac:dyDescent="0.4">
      <c r="A367" s="31" t="str">
        <f t="shared" si="8"/>
        <v>modesg_out_empr_info_nfinccm_capex_trnstn_algnd</v>
      </c>
      <c r="B367" s="162" t="s">
        <v>28</v>
      </c>
      <c r="C367" s="157" t="s">
        <v>301</v>
      </c>
      <c r="D367" s="153" t="s">
        <v>40</v>
      </c>
      <c r="E367" s="154" t="s">
        <v>312</v>
      </c>
      <c r="F367" s="153" t="s">
        <v>249</v>
      </c>
      <c r="G367" s="155" t="str">
        <f>VLOOKUP(A367,Plano_V3!$A$27:$G$583,7,0)</f>
        <v>4. Validação EF</v>
      </c>
      <c r="H367" s="155" t="s">
        <v>479</v>
      </c>
      <c r="I367" s="179" t="s">
        <v>1885</v>
      </c>
      <c r="J367" s="175">
        <f>IF(VLOOKUP(A367,'Aux - pivots1'!$A:$E,3,0)=0, "",VLOOKUP(A367,'Aux - pivots1'!$A:$E,3,0))</f>
        <v>45561</v>
      </c>
      <c r="K367" s="175" t="str">
        <f>IF(VLOOKUP(A367,'Aux - pivots1'!$A:$E,4,0)=0, "",VLOOKUP(A367,'Aux - pivots1'!$A:$E,4,0))</f>
        <v/>
      </c>
      <c r="L367" s="175" t="str">
        <f>IF(VLOOKUP(A367,'Aux - pivots1'!$A:$E,5,0)=0, "",VLOOKUP(A367,'Aux - pivots1'!$A:$E,5,0))</f>
        <v/>
      </c>
      <c r="M367" s="203"/>
    </row>
    <row r="368" spans="1:13" ht="16.2" hidden="1" x14ac:dyDescent="0.4">
      <c r="A368" s="31" t="str">
        <f t="shared" si="8"/>
        <v>modesg_out_empr_info_nfinccm_capex_ttl_elgbl</v>
      </c>
      <c r="B368" s="162" t="s">
        <v>28</v>
      </c>
      <c r="C368" s="157" t="s">
        <v>301</v>
      </c>
      <c r="D368" s="153" t="s">
        <v>40</v>
      </c>
      <c r="E368" s="154" t="s">
        <v>312</v>
      </c>
      <c r="F368" s="153" t="s">
        <v>247</v>
      </c>
      <c r="G368" s="155" t="str">
        <f>VLOOKUP(A368,Plano_V3!$A$27:$G$583,7,0)</f>
        <v>4. Validação EF</v>
      </c>
      <c r="H368" s="155" t="s">
        <v>479</v>
      </c>
      <c r="I368" s="179" t="s">
        <v>1885</v>
      </c>
      <c r="J368" s="175">
        <f>IF(VLOOKUP(A368,'Aux - pivots1'!$A:$E,3,0)=0, "",VLOOKUP(A368,'Aux - pivots1'!$A:$E,3,0))</f>
        <v>45561</v>
      </c>
      <c r="K368" s="175" t="str">
        <f>IF(VLOOKUP(A368,'Aux - pivots1'!$A:$E,4,0)=0, "",VLOOKUP(A368,'Aux - pivots1'!$A:$E,4,0))</f>
        <v/>
      </c>
      <c r="L368" s="175" t="str">
        <f>IF(VLOOKUP(A368,'Aux - pivots1'!$A:$E,5,0)=0, "",VLOOKUP(A368,'Aux - pivots1'!$A:$E,5,0))</f>
        <v/>
      </c>
      <c r="M368" s="203"/>
    </row>
    <row r="369" spans="1:13" ht="16.2" hidden="1" x14ac:dyDescent="0.4">
      <c r="A369" s="31" t="str">
        <f t="shared" si="8"/>
        <v>modesg_out_empr_info_nfinccm_trnvr_enblng_algnd</v>
      </c>
      <c r="B369" s="162" t="s">
        <v>28</v>
      </c>
      <c r="C369" s="157" t="s">
        <v>301</v>
      </c>
      <c r="D369" s="153" t="s">
        <v>40</v>
      </c>
      <c r="E369" s="154" t="s">
        <v>312</v>
      </c>
      <c r="F369" s="153" t="s">
        <v>244</v>
      </c>
      <c r="G369" s="155" t="str">
        <f>VLOOKUP(A369,Plano_V3!$A$27:$G$583,7,0)</f>
        <v>4. Validação EF</v>
      </c>
      <c r="H369" s="155" t="s">
        <v>479</v>
      </c>
      <c r="I369" s="179" t="s">
        <v>1885</v>
      </c>
      <c r="J369" s="175">
        <f>IF(VLOOKUP(A369,'Aux - pivots1'!$A:$E,3,0)=0, "",VLOOKUP(A369,'Aux - pivots1'!$A:$E,3,0))</f>
        <v>45561</v>
      </c>
      <c r="K369" s="175" t="str">
        <f>IF(VLOOKUP(A369,'Aux - pivots1'!$A:$E,4,0)=0, "",VLOOKUP(A369,'Aux - pivots1'!$A:$E,4,0))</f>
        <v/>
      </c>
      <c r="L369" s="175" t="str">
        <f>IF(VLOOKUP(A369,'Aux - pivots1'!$A:$E,5,0)=0, "",VLOOKUP(A369,'Aux - pivots1'!$A:$E,5,0))</f>
        <v/>
      </c>
      <c r="M369" s="203"/>
    </row>
    <row r="370" spans="1:13" ht="16.2" hidden="1" x14ac:dyDescent="0.4">
      <c r="A370" s="31" t="str">
        <f t="shared" si="8"/>
        <v>modesg_out_empr_info_nfinccm_trnvr_own_prfrmnce_algnd</v>
      </c>
      <c r="B370" s="162" t="s">
        <v>28</v>
      </c>
      <c r="C370" s="157" t="s">
        <v>301</v>
      </c>
      <c r="D370" s="153" t="s">
        <v>40</v>
      </c>
      <c r="E370" s="154" t="s">
        <v>312</v>
      </c>
      <c r="F370" s="153" t="s">
        <v>246</v>
      </c>
      <c r="G370" s="155" t="str">
        <f>VLOOKUP(A370,Plano_V3!$A$27:$G$583,7,0)</f>
        <v>4. Validação EF</v>
      </c>
      <c r="H370" s="155" t="s">
        <v>479</v>
      </c>
      <c r="I370" s="179" t="s">
        <v>1885</v>
      </c>
      <c r="J370" s="175">
        <f>IF(VLOOKUP(A370,'Aux - pivots1'!$A:$E,3,0)=0, "",VLOOKUP(A370,'Aux - pivots1'!$A:$E,3,0))</f>
        <v>45561</v>
      </c>
      <c r="K370" s="175" t="str">
        <f>IF(VLOOKUP(A370,'Aux - pivots1'!$A:$E,4,0)=0, "",VLOOKUP(A370,'Aux - pivots1'!$A:$E,4,0))</f>
        <v/>
      </c>
      <c r="L370" s="175" t="str">
        <f>IF(VLOOKUP(A370,'Aux - pivots1'!$A:$E,5,0)=0, "",VLOOKUP(A370,'Aux - pivots1'!$A:$E,5,0))</f>
        <v/>
      </c>
      <c r="M370" s="203"/>
    </row>
    <row r="371" spans="1:13" ht="16.2" hidden="1" x14ac:dyDescent="0.4">
      <c r="A371" s="31" t="str">
        <f t="shared" si="8"/>
        <v>modesg_out_empr_info_nfinccm_trnvr_trnstn_alignd</v>
      </c>
      <c r="B371" s="162" t="s">
        <v>28</v>
      </c>
      <c r="C371" s="157" t="s">
        <v>301</v>
      </c>
      <c r="D371" s="153" t="s">
        <v>40</v>
      </c>
      <c r="E371" s="154" t="s">
        <v>312</v>
      </c>
      <c r="F371" s="153" t="s">
        <v>245</v>
      </c>
      <c r="G371" s="155" t="str">
        <f>VLOOKUP(A371,Plano_V3!$A$27:$G$583,7,0)</f>
        <v>4. Validação EF</v>
      </c>
      <c r="H371" s="155" t="s">
        <v>479</v>
      </c>
      <c r="I371" s="179" t="s">
        <v>1885</v>
      </c>
      <c r="J371" s="175">
        <f>IF(VLOOKUP(A371,'Aux - pivots1'!$A:$E,3,0)=0, "",VLOOKUP(A371,'Aux - pivots1'!$A:$E,3,0))</f>
        <v>45561</v>
      </c>
      <c r="K371" s="175" t="str">
        <f>IF(VLOOKUP(A371,'Aux - pivots1'!$A:$E,4,0)=0, "",VLOOKUP(A371,'Aux - pivots1'!$A:$E,4,0))</f>
        <v/>
      </c>
      <c r="L371" s="175" t="str">
        <f>IF(VLOOKUP(A371,'Aux - pivots1'!$A:$E,5,0)=0, "",VLOOKUP(A371,'Aux - pivots1'!$A:$E,5,0))</f>
        <v/>
      </c>
      <c r="M371" s="203"/>
    </row>
    <row r="372" spans="1:13" ht="16.2" hidden="1" x14ac:dyDescent="0.4">
      <c r="A372" s="31" t="str">
        <f t="shared" si="8"/>
        <v>modesg_out_empr_info_nfinccm_trnvr_ttl_elgbl</v>
      </c>
      <c r="B372" s="162" t="s">
        <v>28</v>
      </c>
      <c r="C372" s="157" t="s">
        <v>301</v>
      </c>
      <c r="D372" s="153" t="s">
        <v>40</v>
      </c>
      <c r="E372" s="154" t="s">
        <v>312</v>
      </c>
      <c r="F372" s="153" t="s">
        <v>243</v>
      </c>
      <c r="G372" s="155" t="str">
        <f>VLOOKUP(A372,Plano_V3!$A$27:$G$583,7,0)</f>
        <v>4. Validação EF</v>
      </c>
      <c r="H372" s="155" t="s">
        <v>479</v>
      </c>
      <c r="I372" s="179" t="s">
        <v>1885</v>
      </c>
      <c r="J372" s="175">
        <f>IF(VLOOKUP(A372,'Aux - pivots1'!$A:$E,3,0)=0, "",VLOOKUP(A372,'Aux - pivots1'!$A:$E,3,0))</f>
        <v>45561</v>
      </c>
      <c r="K372" s="175" t="str">
        <f>IF(VLOOKUP(A372,'Aux - pivots1'!$A:$E,4,0)=0, "",VLOOKUP(A372,'Aux - pivots1'!$A:$E,4,0))</f>
        <v/>
      </c>
      <c r="L372" s="175" t="str">
        <f>IF(VLOOKUP(A372,'Aux - pivots1'!$A:$E,5,0)=0, "",VLOOKUP(A372,'Aux - pivots1'!$A:$E,5,0))</f>
        <v/>
      </c>
      <c r="M372" s="203"/>
    </row>
    <row r="373" spans="1:13" ht="16.2" hidden="1" x14ac:dyDescent="0.4">
      <c r="A373" s="31" t="str">
        <f t="shared" si="8"/>
        <v>modesg_out_empr_info_nfincod_nace_esg</v>
      </c>
      <c r="B373" s="162" t="s">
        <v>28</v>
      </c>
      <c r="C373" s="157" t="s">
        <v>301</v>
      </c>
      <c r="D373" s="153" t="s">
        <v>40</v>
      </c>
      <c r="E373" s="154" t="s">
        <v>312</v>
      </c>
      <c r="F373" s="207" t="s">
        <v>272</v>
      </c>
      <c r="G373" s="208" t="str">
        <f>VLOOKUP(A373,Plano_V3!$A$27:$G$583,7,0)</f>
        <v>6. Em implementação (re-especificação)</v>
      </c>
      <c r="H373" s="155" t="s">
        <v>177</v>
      </c>
      <c r="I373" s="179" t="s">
        <v>1885</v>
      </c>
      <c r="J373" s="175">
        <f>IF(VLOOKUP(A373,'Aux - pivots1'!$A:$E,3,0)=0, "",VLOOKUP(A373,'Aux - pivots1'!$A:$E,3,0))</f>
        <v>45561</v>
      </c>
      <c r="K373" s="175" t="str">
        <f>IF(VLOOKUP(A373,'Aux - pivots1'!$A:$E,4,0)=0, "",VLOOKUP(A373,'Aux - pivots1'!$A:$E,4,0))</f>
        <v/>
      </c>
      <c r="L373" s="175" t="str">
        <f>IF(VLOOKUP(A373,'Aux - pivots1'!$A:$E,5,0)=0, "",VLOOKUP(A373,'Aux - pivots1'!$A:$E,5,0))</f>
        <v/>
      </c>
      <c r="M373" s="203"/>
    </row>
    <row r="374" spans="1:13" ht="16.2" hidden="1" x14ac:dyDescent="0.4">
      <c r="A374" s="31" t="str">
        <f t="shared" si="8"/>
        <v>modesg_out_empr_info_nfinflg_emprs_excl_paris</v>
      </c>
      <c r="B374" s="162" t="s">
        <v>28</v>
      </c>
      <c r="C374" s="157" t="s">
        <v>301</v>
      </c>
      <c r="D374" s="153" t="s">
        <v>40</v>
      </c>
      <c r="E374" s="154" t="s">
        <v>312</v>
      </c>
      <c r="F374" s="153" t="s">
        <v>314</v>
      </c>
      <c r="G374" s="155" t="str">
        <f>VLOOKUP(A374,Plano_V3!$A$27:$G$583,7,0)</f>
        <v>6. Em implementação (re-especificação)</v>
      </c>
      <c r="H374" s="155" t="s">
        <v>479</v>
      </c>
      <c r="I374" s="179" t="s">
        <v>1885</v>
      </c>
      <c r="J374" s="175">
        <f>IF(VLOOKUP(A374,'Aux - pivots1'!$A:$E,3,0)=0, "",VLOOKUP(A374,'Aux - pivots1'!$A:$E,3,0))</f>
        <v>45553</v>
      </c>
      <c r="K374" s="175">
        <f>IF(VLOOKUP(A374,'Aux - pivots1'!$A:$E,4,0)=0, "",VLOOKUP(A374,'Aux - pivots1'!$A:$E,4,0))</f>
        <v>45565</v>
      </c>
      <c r="L374" s="175" t="str">
        <f>IF(VLOOKUP(A374,'Aux - pivots1'!$A:$E,5,0)=0, "",VLOOKUP(A374,'Aux - pivots1'!$A:$E,5,0))</f>
        <v/>
      </c>
      <c r="M374" s="203"/>
    </row>
    <row r="375" spans="1:13" ht="16.2" hidden="1" x14ac:dyDescent="0.4">
      <c r="A375" s="31" t="str">
        <f t="shared" si="8"/>
        <v>modesg_out_empr_info_nfinflg_nfrd</v>
      </c>
      <c r="B375" s="162" t="s">
        <v>28</v>
      </c>
      <c r="C375" s="157" t="s">
        <v>301</v>
      </c>
      <c r="D375" s="153" t="s">
        <v>40</v>
      </c>
      <c r="E375" s="154" t="s">
        <v>312</v>
      </c>
      <c r="F375" s="153" t="s">
        <v>236</v>
      </c>
      <c r="G375" s="155" t="str">
        <f>VLOOKUP(A375,Plano_V3!$A$27:$G$583,7,0)</f>
        <v>6. Em implementação (re-especificação)</v>
      </c>
      <c r="H375" s="155" t="s">
        <v>479</v>
      </c>
      <c r="I375" s="179" t="s">
        <v>1885</v>
      </c>
      <c r="J375" s="175">
        <f>IF(VLOOKUP(A375,'Aux - pivots1'!$A:$E,3,0)=0, "",VLOOKUP(A375,'Aux - pivots1'!$A:$E,3,0))</f>
        <v>45553</v>
      </c>
      <c r="K375" s="175">
        <f>IF(VLOOKUP(A375,'Aux - pivots1'!$A:$E,4,0)=0, "",VLOOKUP(A375,'Aux - pivots1'!$A:$E,4,0))</f>
        <v>45565</v>
      </c>
      <c r="L375" s="175" t="str">
        <f>IF(VLOOKUP(A375,'Aux - pivots1'!$A:$E,5,0)=0, "",VLOOKUP(A375,'Aux - pivots1'!$A:$E,5,0))</f>
        <v/>
      </c>
      <c r="M375" s="203"/>
    </row>
    <row r="376" spans="1:13" ht="16.2" hidden="1" x14ac:dyDescent="0.4">
      <c r="A376" s="31" t="str">
        <f t="shared" si="8"/>
        <v>modesg_out_empr_info_nfinflg_rsc_fsc_agd</v>
      </c>
      <c r="B376" s="162" t="s">
        <v>28</v>
      </c>
      <c r="C376" s="157" t="s">
        <v>301</v>
      </c>
      <c r="D376" s="153" t="s">
        <v>40</v>
      </c>
      <c r="E376" s="154" t="s">
        <v>312</v>
      </c>
      <c r="F376" s="153" t="s">
        <v>273</v>
      </c>
      <c r="G376" s="155" t="str">
        <f>VLOOKUP(A376,Plano_V3!$A$27:$G$583,7,0)</f>
        <v>4. Validação EF</v>
      </c>
      <c r="H376" s="155" t="s">
        <v>177</v>
      </c>
      <c r="I376" s="179" t="s">
        <v>1885</v>
      </c>
      <c r="J376" s="175">
        <f>IF(VLOOKUP(A376,'Aux - pivots1'!$A:$E,3,0)=0, "",VLOOKUP(A376,'Aux - pivots1'!$A:$E,3,0))</f>
        <v>45561</v>
      </c>
      <c r="K376" s="175" t="str">
        <f>IF(VLOOKUP(A376,'Aux - pivots1'!$A:$E,4,0)=0, "",VLOOKUP(A376,'Aux - pivots1'!$A:$E,4,0))</f>
        <v/>
      </c>
      <c r="L376" s="175" t="str">
        <f>IF(VLOOKUP(A376,'Aux - pivots1'!$A:$E,5,0)=0, "",VLOOKUP(A376,'Aux - pivots1'!$A:$E,5,0))</f>
        <v/>
      </c>
      <c r="M376" s="203"/>
    </row>
    <row r="377" spans="1:13" ht="16.2" hidden="1" x14ac:dyDescent="0.4">
      <c r="A377" s="31" t="str">
        <f t="shared" si="8"/>
        <v>modesg_out_empr_info_nfinflg_rsc_fsc_crnc</v>
      </c>
      <c r="B377" s="162" t="s">
        <v>28</v>
      </c>
      <c r="C377" s="157" t="s">
        <v>301</v>
      </c>
      <c r="D377" s="153" t="s">
        <v>40</v>
      </c>
      <c r="E377" s="154" t="s">
        <v>312</v>
      </c>
      <c r="F377" s="153" t="s">
        <v>274</v>
      </c>
      <c r="G377" s="155" t="str">
        <f>VLOOKUP(A377,Plano_V3!$A$27:$G$583,7,0)</f>
        <v>4. Validação EF</v>
      </c>
      <c r="H377" s="155" t="s">
        <v>177</v>
      </c>
      <c r="I377" s="179" t="s">
        <v>1885</v>
      </c>
      <c r="J377" s="175">
        <f>IF(VLOOKUP(A377,'Aux - pivots1'!$A:$E,3,0)=0, "",VLOOKUP(A377,'Aux - pivots1'!$A:$E,3,0))</f>
        <v>45561</v>
      </c>
      <c r="K377" s="175" t="str">
        <f>IF(VLOOKUP(A377,'Aux - pivots1'!$A:$E,4,0)=0, "",VLOOKUP(A377,'Aux - pivots1'!$A:$E,4,0))</f>
        <v/>
      </c>
      <c r="L377" s="175" t="str">
        <f>IF(VLOOKUP(A377,'Aux - pivots1'!$A:$E,5,0)=0, "",VLOOKUP(A377,'Aux - pivots1'!$A:$E,5,0))</f>
        <v/>
      </c>
      <c r="M377" s="203"/>
    </row>
    <row r="378" spans="1:13" ht="16.2" hidden="1" x14ac:dyDescent="0.4">
      <c r="A378" s="31" t="str">
        <f t="shared" si="8"/>
        <v>modesg_out_empr_info_nfinorigem_alinhamentos</v>
      </c>
      <c r="B378" s="162" t="s">
        <v>28</v>
      </c>
      <c r="C378" s="157" t="s">
        <v>301</v>
      </c>
      <c r="D378" s="153" t="s">
        <v>40</v>
      </c>
      <c r="E378" s="154" t="s">
        <v>312</v>
      </c>
      <c r="F378" s="153" t="s">
        <v>315</v>
      </c>
      <c r="G378" s="155" t="str">
        <f>VLOOKUP(A378,Plano_V3!$A$27:$G$583,7,0)</f>
        <v>4. Validação EF</v>
      </c>
      <c r="H378" s="155" t="s">
        <v>479</v>
      </c>
      <c r="I378" s="179" t="s">
        <v>1885</v>
      </c>
      <c r="J378" s="175">
        <f>IF(VLOOKUP(A378,'Aux - pivots1'!$A:$E,3,0)=0, "",VLOOKUP(A378,'Aux - pivots1'!$A:$E,3,0))</f>
        <v>45561</v>
      </c>
      <c r="K378" s="175" t="str">
        <f>IF(VLOOKUP(A378,'Aux - pivots1'!$A:$E,4,0)=0, "",VLOOKUP(A378,'Aux - pivots1'!$A:$E,4,0))</f>
        <v/>
      </c>
      <c r="L378" s="175" t="str">
        <f>IF(VLOOKUP(A378,'Aux - pivots1'!$A:$E,5,0)=0, "",VLOOKUP(A378,'Aux - pivots1'!$A:$E,5,0))</f>
        <v/>
      </c>
      <c r="M378" s="203"/>
    </row>
    <row r="379" spans="1:13" ht="16.2" hidden="1" x14ac:dyDescent="0.4">
      <c r="A379" s="31" t="str">
        <f t="shared" si="8"/>
        <v>modesg_out_empr_info_nfinorigem_flg_emprs_excl_paris</v>
      </c>
      <c r="B379" s="162" t="s">
        <v>28</v>
      </c>
      <c r="C379" s="157" t="s">
        <v>301</v>
      </c>
      <c r="D379" s="153" t="s">
        <v>40</v>
      </c>
      <c r="E379" s="154" t="s">
        <v>312</v>
      </c>
      <c r="F379" s="153" t="s">
        <v>316</v>
      </c>
      <c r="G379" s="155" t="str">
        <f>VLOOKUP(A379,Plano_V3!$A$27:$G$583,7,0)</f>
        <v>6. Em implementação (re-especificação)</v>
      </c>
      <c r="H379" s="155" t="s">
        <v>479</v>
      </c>
      <c r="I379" s="179" t="s">
        <v>1885</v>
      </c>
      <c r="J379" s="175">
        <f>IF(VLOOKUP(A379,'Aux - pivots1'!$A:$E,3,0)=0, "",VLOOKUP(A379,'Aux - pivots1'!$A:$E,3,0))</f>
        <v>45553</v>
      </c>
      <c r="K379" s="175">
        <f>IF(VLOOKUP(A379,'Aux - pivots1'!$A:$E,4,0)=0, "",VLOOKUP(A379,'Aux - pivots1'!$A:$E,4,0))</f>
        <v>45565</v>
      </c>
      <c r="L379" s="175" t="str">
        <f>IF(VLOOKUP(A379,'Aux - pivots1'!$A:$E,5,0)=0, "",VLOOKUP(A379,'Aux - pivots1'!$A:$E,5,0))</f>
        <v/>
      </c>
      <c r="M379" s="203"/>
    </row>
    <row r="380" spans="1:13" ht="16.2" hidden="1" x14ac:dyDescent="0.4">
      <c r="A380" s="31" t="str">
        <f t="shared" si="8"/>
        <v>modesg_out_empr_info_nfinorigem_flg_nfrd</v>
      </c>
      <c r="B380" s="162" t="s">
        <v>28</v>
      </c>
      <c r="C380" s="157" t="s">
        <v>301</v>
      </c>
      <c r="D380" s="153" t="s">
        <v>40</v>
      </c>
      <c r="E380" s="154" t="s">
        <v>312</v>
      </c>
      <c r="F380" s="153" t="s">
        <v>317</v>
      </c>
      <c r="G380" s="155" t="str">
        <f>VLOOKUP(A380,Plano_V3!$A$27:$G$583,7,0)</f>
        <v>6. Em implementação (re-especificação)</v>
      </c>
      <c r="H380" s="155" t="s">
        <v>479</v>
      </c>
      <c r="I380" s="179" t="s">
        <v>1885</v>
      </c>
      <c r="J380" s="175">
        <f>IF(VLOOKUP(A380,'Aux - pivots1'!$A:$E,3,0)=0, "",VLOOKUP(A380,'Aux - pivots1'!$A:$E,3,0))</f>
        <v>45553</v>
      </c>
      <c r="K380" s="175">
        <f>IF(VLOOKUP(A380,'Aux - pivots1'!$A:$E,4,0)=0, "",VLOOKUP(A380,'Aux - pivots1'!$A:$E,4,0))</f>
        <v>45565</v>
      </c>
      <c r="L380" s="175" t="str">
        <f>IF(VLOOKUP(A380,'Aux - pivots1'!$A:$E,5,0)=0, "",VLOOKUP(A380,'Aux - pivots1'!$A:$E,5,0))</f>
        <v/>
      </c>
      <c r="M380" s="203"/>
    </row>
    <row r="381" spans="1:13" ht="16.2" hidden="1" x14ac:dyDescent="0.4">
      <c r="A381" s="31" t="str">
        <f t="shared" si="8"/>
        <v>modesg_out_empr_info_nfinorigem_flg_rsc_fsc_agd</v>
      </c>
      <c r="B381" s="162" t="s">
        <v>28</v>
      </c>
      <c r="C381" s="157" t="s">
        <v>301</v>
      </c>
      <c r="D381" s="153" t="s">
        <v>40</v>
      </c>
      <c r="E381" s="154" t="s">
        <v>312</v>
      </c>
      <c r="F381" s="153" t="s">
        <v>304</v>
      </c>
      <c r="G381" s="155" t="str">
        <f>VLOOKUP(A381,Plano_V3!$A$27:$G$583,7,0)</f>
        <v>4. Validação EF</v>
      </c>
      <c r="H381" s="155" t="s">
        <v>177</v>
      </c>
      <c r="I381" s="179" t="s">
        <v>1885</v>
      </c>
      <c r="J381" s="175">
        <f>IF(VLOOKUP(A381,'Aux - pivots1'!$A:$E,3,0)=0, "",VLOOKUP(A381,'Aux - pivots1'!$A:$E,3,0))</f>
        <v>45561</v>
      </c>
      <c r="K381" s="175" t="str">
        <f>IF(VLOOKUP(A381,'Aux - pivots1'!$A:$E,4,0)=0, "",VLOOKUP(A381,'Aux - pivots1'!$A:$E,4,0))</f>
        <v/>
      </c>
      <c r="L381" s="175" t="str">
        <f>IF(VLOOKUP(A381,'Aux - pivots1'!$A:$E,5,0)=0, "",VLOOKUP(A381,'Aux - pivots1'!$A:$E,5,0))</f>
        <v/>
      </c>
      <c r="M381" s="203"/>
    </row>
    <row r="382" spans="1:13" ht="16.2" hidden="1" x14ac:dyDescent="0.4">
      <c r="A382" s="31" t="str">
        <f t="shared" si="8"/>
        <v>modesg_out_empr_info_nfinorigem_flg_rsc_fsc_crnc</v>
      </c>
      <c r="B382" s="162" t="s">
        <v>28</v>
      </c>
      <c r="C382" s="157" t="s">
        <v>301</v>
      </c>
      <c r="D382" s="153" t="s">
        <v>40</v>
      </c>
      <c r="E382" s="154" t="s">
        <v>312</v>
      </c>
      <c r="F382" s="153" t="s">
        <v>305</v>
      </c>
      <c r="G382" s="155" t="str">
        <f>VLOOKUP(A382,Plano_V3!$A$27:$G$583,7,0)</f>
        <v>4. Validação EF</v>
      </c>
      <c r="H382" s="155" t="s">
        <v>177</v>
      </c>
      <c r="I382" s="179" t="s">
        <v>1885</v>
      </c>
      <c r="J382" s="175">
        <f>IF(VLOOKUP(A382,'Aux - pivots1'!$A:$E,3,0)=0, "",VLOOKUP(A382,'Aux - pivots1'!$A:$E,3,0))</f>
        <v>45561</v>
      </c>
      <c r="K382" s="175" t="str">
        <f>IF(VLOOKUP(A382,'Aux - pivots1'!$A:$E,4,0)=0, "",VLOOKUP(A382,'Aux - pivots1'!$A:$E,4,0))</f>
        <v/>
      </c>
      <c r="L382" s="175" t="str">
        <f>IF(VLOOKUP(A382,'Aux - pivots1'!$A:$E,5,0)=0, "",VLOOKUP(A382,'Aux - pivots1'!$A:$E,5,0))</f>
        <v/>
      </c>
      <c r="M382" s="203"/>
    </row>
    <row r="383" spans="1:13" ht="16.2" hidden="1" x14ac:dyDescent="0.4">
      <c r="A383" s="31" t="str">
        <f t="shared" si="8"/>
        <v>modesg_out_empr_info_nfinorigem_scp1_emss</v>
      </c>
      <c r="B383" s="162" t="s">
        <v>28</v>
      </c>
      <c r="C383" s="157" t="s">
        <v>301</v>
      </c>
      <c r="D383" s="153" t="s">
        <v>40</v>
      </c>
      <c r="E383" s="154" t="s">
        <v>312</v>
      </c>
      <c r="F383" s="153" t="s">
        <v>306</v>
      </c>
      <c r="G383" s="155" t="str">
        <f>VLOOKUP(A383,Plano_V3!$A$27:$G$583,7,0)</f>
        <v>2. Em Teste</v>
      </c>
      <c r="H383" s="155" t="s">
        <v>479</v>
      </c>
      <c r="I383" s="179" t="s">
        <v>1886</v>
      </c>
      <c r="J383" s="175" t="str">
        <f>IF(VLOOKUP(A383,'Aux - pivots1'!$A:$E,3,0)=0, "",VLOOKUP(A383,'Aux - pivots1'!$A:$E,3,0))</f>
        <v/>
      </c>
      <c r="K383" s="175" t="str">
        <f>IF(VLOOKUP(A383,'Aux - pivots1'!$A:$E,4,0)=0, "",VLOOKUP(A383,'Aux - pivots1'!$A:$E,4,0))</f>
        <v/>
      </c>
      <c r="L383" s="175" t="str">
        <f>IF(VLOOKUP(A383,'Aux - pivots1'!$A:$E,5,0)=0, "",VLOOKUP(A383,'Aux - pivots1'!$A:$E,5,0))</f>
        <v/>
      </c>
      <c r="M383" s="203"/>
    </row>
    <row r="384" spans="1:13" ht="16.2" hidden="1" x14ac:dyDescent="0.4">
      <c r="A384" s="31" t="str">
        <f t="shared" si="8"/>
        <v>modesg_out_empr_info_nfinorigem_scp2_emss</v>
      </c>
      <c r="B384" s="162" t="s">
        <v>28</v>
      </c>
      <c r="C384" s="157" t="s">
        <v>301</v>
      </c>
      <c r="D384" s="153" t="s">
        <v>40</v>
      </c>
      <c r="E384" s="154" t="s">
        <v>312</v>
      </c>
      <c r="F384" s="153" t="s">
        <v>307</v>
      </c>
      <c r="G384" s="155" t="str">
        <f>VLOOKUP(A384,Plano_V3!$A$27:$G$583,7,0)</f>
        <v>2. Em Teste</v>
      </c>
      <c r="H384" s="155" t="s">
        <v>479</v>
      </c>
      <c r="I384" s="179" t="s">
        <v>1886</v>
      </c>
      <c r="J384" s="175" t="str">
        <f>IF(VLOOKUP(A384,'Aux - pivots1'!$A:$E,3,0)=0, "",VLOOKUP(A384,'Aux - pivots1'!$A:$E,3,0))</f>
        <v/>
      </c>
      <c r="K384" s="175" t="str">
        <f>IF(VLOOKUP(A384,'Aux - pivots1'!$A:$E,4,0)=0, "",VLOOKUP(A384,'Aux - pivots1'!$A:$E,4,0))</f>
        <v/>
      </c>
      <c r="L384" s="175" t="str">
        <f>IF(VLOOKUP(A384,'Aux - pivots1'!$A:$E,5,0)=0, "",VLOOKUP(A384,'Aux - pivots1'!$A:$E,5,0))</f>
        <v/>
      </c>
      <c r="M384" s="203"/>
    </row>
    <row r="385" spans="1:13" ht="16.2" hidden="1" x14ac:dyDescent="0.4">
      <c r="A385" s="31" t="str">
        <f t="shared" si="8"/>
        <v>modesg_out_empr_info_nfinorigem_scp3_emss</v>
      </c>
      <c r="B385" s="162" t="s">
        <v>28</v>
      </c>
      <c r="C385" s="157" t="s">
        <v>301</v>
      </c>
      <c r="D385" s="153" t="s">
        <v>40</v>
      </c>
      <c r="E385" s="154" t="s">
        <v>312</v>
      </c>
      <c r="F385" s="153" t="s">
        <v>308</v>
      </c>
      <c r="G385" s="155" t="str">
        <f>VLOOKUP(A385,Plano_V3!$A$27:$G$583,7,0)</f>
        <v>2. Em Teste</v>
      </c>
      <c r="H385" s="155" t="s">
        <v>479</v>
      </c>
      <c r="I385" s="179" t="s">
        <v>1886</v>
      </c>
      <c r="J385" s="175" t="str">
        <f>IF(VLOOKUP(A385,'Aux - pivots1'!$A:$E,3,0)=0, "",VLOOKUP(A385,'Aux - pivots1'!$A:$E,3,0))</f>
        <v/>
      </c>
      <c r="K385" s="175" t="str">
        <f>IF(VLOOKUP(A385,'Aux - pivots1'!$A:$E,4,0)=0, "",VLOOKUP(A385,'Aux - pivots1'!$A:$E,4,0))</f>
        <v/>
      </c>
      <c r="L385" s="175" t="str">
        <f>IF(VLOOKUP(A385,'Aux - pivots1'!$A:$E,5,0)=0, "",VLOOKUP(A385,'Aux - pivots1'!$A:$E,5,0))</f>
        <v/>
      </c>
      <c r="M385" s="203"/>
    </row>
    <row r="386" spans="1:13" ht="16.2" hidden="1" x14ac:dyDescent="0.4">
      <c r="A386" s="31" t="str">
        <f t="shared" si="8"/>
        <v>modesg_out_empr_info_nfinref_date</v>
      </c>
      <c r="B386" s="162" t="s">
        <v>28</v>
      </c>
      <c r="C386" s="157" t="s">
        <v>301</v>
      </c>
      <c r="D386" s="153" t="s">
        <v>40</v>
      </c>
      <c r="E386" s="154" t="s">
        <v>312</v>
      </c>
      <c r="F386" s="153" t="s">
        <v>73</v>
      </c>
      <c r="G386" s="155" t="str">
        <f>VLOOKUP(A386,Plano_V3!$A$27:$G$583,7,0)</f>
        <v>1. Concluído</v>
      </c>
      <c r="H386" s="155" t="s">
        <v>477</v>
      </c>
      <c r="I386" s="179"/>
      <c r="J386" s="175" t="str">
        <f>IF(VLOOKUP(A386,'Aux - pivots1'!$A:$E,3,0)=0, "",VLOOKUP(A386,'Aux - pivots1'!$A:$E,3,0))</f>
        <v/>
      </c>
      <c r="K386" s="175" t="str">
        <f>IF(VLOOKUP(A386,'Aux - pivots1'!$A:$E,4,0)=0, "",VLOOKUP(A386,'Aux - pivots1'!$A:$E,4,0))</f>
        <v/>
      </c>
      <c r="L386" s="175" t="str">
        <f>IF(VLOOKUP(A386,'Aux - pivots1'!$A:$E,5,0)=0, "",VLOOKUP(A386,'Aux - pivots1'!$A:$E,5,0))</f>
        <v/>
      </c>
      <c r="M386" s="203"/>
    </row>
    <row r="387" spans="1:13" ht="16.2" hidden="1" x14ac:dyDescent="0.4">
      <c r="A387" s="31" t="str">
        <f t="shared" si="8"/>
        <v>modesg_out_empr_info_nfinscp1_emss</v>
      </c>
      <c r="B387" s="162" t="s">
        <v>28</v>
      </c>
      <c r="C387" s="157" t="s">
        <v>301</v>
      </c>
      <c r="D387" s="153" t="s">
        <v>40</v>
      </c>
      <c r="E387" s="154" t="s">
        <v>312</v>
      </c>
      <c r="F387" s="153" t="s">
        <v>276</v>
      </c>
      <c r="G387" s="155" t="str">
        <f>VLOOKUP(A387,Plano_V3!$A$27:$G$583,7,0)</f>
        <v>2. Em Teste</v>
      </c>
      <c r="H387" s="155" t="s">
        <v>479</v>
      </c>
      <c r="I387" s="179" t="s">
        <v>1886</v>
      </c>
      <c r="J387" s="175" t="str">
        <f>IF(VLOOKUP(A387,'Aux - pivots1'!$A:$E,3,0)=0, "",VLOOKUP(A387,'Aux - pivots1'!$A:$E,3,0))</f>
        <v/>
      </c>
      <c r="K387" s="175" t="str">
        <f>IF(VLOOKUP(A387,'Aux - pivots1'!$A:$E,4,0)=0, "",VLOOKUP(A387,'Aux - pivots1'!$A:$E,4,0))</f>
        <v/>
      </c>
      <c r="L387" s="175" t="str">
        <f>IF(VLOOKUP(A387,'Aux - pivots1'!$A:$E,5,0)=0, "",VLOOKUP(A387,'Aux - pivots1'!$A:$E,5,0))</f>
        <v/>
      </c>
      <c r="M387" s="203"/>
    </row>
    <row r="388" spans="1:13" ht="16.2" hidden="1" x14ac:dyDescent="0.4">
      <c r="A388" s="31" t="str">
        <f t="shared" si="8"/>
        <v>modesg_out_empr_info_nfinscp2_emss</v>
      </c>
      <c r="B388" s="162" t="s">
        <v>28</v>
      </c>
      <c r="C388" s="157" t="s">
        <v>301</v>
      </c>
      <c r="D388" s="153" t="s">
        <v>40</v>
      </c>
      <c r="E388" s="154" t="s">
        <v>312</v>
      </c>
      <c r="F388" s="153" t="s">
        <v>277</v>
      </c>
      <c r="G388" s="155" t="str">
        <f>VLOOKUP(A388,Plano_V3!$A$27:$G$583,7,0)</f>
        <v>2. Em Teste</v>
      </c>
      <c r="H388" s="155" t="s">
        <v>479</v>
      </c>
      <c r="I388" s="179" t="s">
        <v>1886</v>
      </c>
      <c r="J388" s="175" t="str">
        <f>IF(VLOOKUP(A388,'Aux - pivots1'!$A:$E,3,0)=0, "",VLOOKUP(A388,'Aux - pivots1'!$A:$E,3,0))</f>
        <v/>
      </c>
      <c r="K388" s="175" t="str">
        <f>IF(VLOOKUP(A388,'Aux - pivots1'!$A:$E,4,0)=0, "",VLOOKUP(A388,'Aux - pivots1'!$A:$E,4,0))</f>
        <v/>
      </c>
      <c r="L388" s="175" t="str">
        <f>IF(VLOOKUP(A388,'Aux - pivots1'!$A:$E,5,0)=0, "",VLOOKUP(A388,'Aux - pivots1'!$A:$E,5,0))</f>
        <v/>
      </c>
      <c r="M388" s="203"/>
    </row>
    <row r="389" spans="1:13" ht="16.2" hidden="1" x14ac:dyDescent="0.4">
      <c r="A389" s="31" t="str">
        <f t="shared" si="8"/>
        <v>modesg_out_empr_info_nfinscp3_emss</v>
      </c>
      <c r="B389" s="162" t="s">
        <v>28</v>
      </c>
      <c r="C389" s="157" t="s">
        <v>301</v>
      </c>
      <c r="D389" s="153" t="s">
        <v>40</v>
      </c>
      <c r="E389" s="154" t="s">
        <v>312</v>
      </c>
      <c r="F389" s="153" t="s">
        <v>278</v>
      </c>
      <c r="G389" s="155" t="str">
        <f>VLOOKUP(A389,Plano_V3!$A$27:$G$583,7,0)</f>
        <v>2. Em Teste</v>
      </c>
      <c r="H389" s="155" t="s">
        <v>479</v>
      </c>
      <c r="I389" s="179" t="s">
        <v>1886</v>
      </c>
      <c r="J389" s="175" t="str">
        <f>IF(VLOOKUP(A389,'Aux - pivots1'!$A:$E,3,0)=0, "",VLOOKUP(A389,'Aux - pivots1'!$A:$E,3,0))</f>
        <v/>
      </c>
      <c r="K389" s="175" t="str">
        <f>IF(VLOOKUP(A389,'Aux - pivots1'!$A:$E,4,0)=0, "",VLOOKUP(A389,'Aux - pivots1'!$A:$E,4,0))</f>
        <v/>
      </c>
      <c r="L389" s="175" t="str">
        <f>IF(VLOOKUP(A389,'Aux - pivots1'!$A:$E,5,0)=0, "",VLOOKUP(A389,'Aux - pivots1'!$A:$E,5,0))</f>
        <v/>
      </c>
      <c r="M389" s="203"/>
    </row>
    <row r="390" spans="1:13" ht="16.2" hidden="1" x14ac:dyDescent="0.4">
      <c r="A390" s="31" t="str">
        <f t="shared" si="8"/>
        <v>modesg_out_empr_info_nfinzcliente</v>
      </c>
      <c r="B390" s="162" t="s">
        <v>28</v>
      </c>
      <c r="C390" s="157" t="s">
        <v>301</v>
      </c>
      <c r="D390" s="153" t="s">
        <v>40</v>
      </c>
      <c r="E390" s="154" t="s">
        <v>312</v>
      </c>
      <c r="F390" s="153" t="s">
        <v>203</v>
      </c>
      <c r="G390" s="155" t="str">
        <f>VLOOKUP(A390,Plano_V3!$A$27:$G$583,7,0)</f>
        <v>2. Em Teste</v>
      </c>
      <c r="H390" s="155" t="s">
        <v>479</v>
      </c>
      <c r="I390" s="179"/>
      <c r="J390" s="175" t="str">
        <f>IF(VLOOKUP(A390,'Aux - pivots1'!$A:$E,3,0)=0, "",VLOOKUP(A390,'Aux - pivots1'!$A:$E,3,0))</f>
        <v/>
      </c>
      <c r="K390" s="175" t="str">
        <f>IF(VLOOKUP(A390,'Aux - pivots1'!$A:$E,4,0)=0, "",VLOOKUP(A390,'Aux - pivots1'!$A:$E,4,0))</f>
        <v/>
      </c>
      <c r="L390" s="175" t="str">
        <f>IF(VLOOKUP(A390,'Aux - pivots1'!$A:$E,5,0)=0, "",VLOOKUP(A390,'Aux - pivots1'!$A:$E,5,0))</f>
        <v/>
      </c>
      <c r="M390" s="203"/>
    </row>
    <row r="391" spans="1:13" ht="16.2" hidden="1" x14ac:dyDescent="0.4">
      <c r="A391" s="31" t="str">
        <f t="shared" si="8"/>
        <v>modesg_out_emss_vclsn.a.</v>
      </c>
      <c r="B391" s="162" t="s">
        <v>28</v>
      </c>
      <c r="C391" s="157" t="s">
        <v>301</v>
      </c>
      <c r="D391" s="153" t="s">
        <v>36</v>
      </c>
      <c r="E391" s="154" t="s">
        <v>318</v>
      </c>
      <c r="F391" s="153" t="s">
        <v>38</v>
      </c>
      <c r="G391" s="155" t="str">
        <f>VLOOKUP(A391,Plano_V3!$A$27:$G$583,7,0)</f>
        <v>6. Em implementação (re-especificação)</v>
      </c>
      <c r="H391" s="155" t="s">
        <v>479</v>
      </c>
      <c r="I391" s="164" t="s">
        <v>1866</v>
      </c>
      <c r="J391" s="175">
        <f>IF(VLOOKUP(A391,'Aux - pivots1'!$A:$E,3,0)=0, "",VLOOKUP(A391,'Aux - pivots1'!$A:$E,3,0))</f>
        <v>45560</v>
      </c>
      <c r="K391" s="175" t="str">
        <f>IF(VLOOKUP(A391,'Aux - pivots1'!$A:$E,4,0)=0, "",VLOOKUP(A391,'Aux - pivots1'!$A:$E,4,0))</f>
        <v/>
      </c>
      <c r="L391" s="175" t="str">
        <f>IF(VLOOKUP(A391,'Aux - pivots1'!$A:$E,5,0)=0, "",VLOOKUP(A391,'Aux - pivots1'!$A:$E,5,0))</f>
        <v/>
      </c>
      <c r="M391" s="203"/>
    </row>
    <row r="392" spans="1:13" ht="16.2" hidden="1" x14ac:dyDescent="0.4">
      <c r="A392" s="31" t="str">
        <f t="shared" si="8"/>
        <v>modesg_out_emss_vclscempbem</v>
      </c>
      <c r="B392" s="162" t="s">
        <v>28</v>
      </c>
      <c r="C392" s="157" t="s">
        <v>301</v>
      </c>
      <c r="D392" s="153" t="s">
        <v>40</v>
      </c>
      <c r="E392" s="154" t="s">
        <v>318</v>
      </c>
      <c r="F392" s="153" t="s">
        <v>41</v>
      </c>
      <c r="G392" s="155" t="str">
        <f>VLOOKUP(A392,Plano_V3!$A$27:$G$583,7,0)</f>
        <v>1. Concluído</v>
      </c>
      <c r="H392" s="155" t="s">
        <v>477</v>
      </c>
      <c r="I392" s="179"/>
      <c r="J392" s="175" t="str">
        <f>IF(VLOOKUP(A392,'Aux - pivots1'!$A:$E,3,0)=0, "",VLOOKUP(A392,'Aux - pivots1'!$A:$E,3,0))</f>
        <v/>
      </c>
      <c r="K392" s="175" t="str">
        <f>IF(VLOOKUP(A392,'Aux - pivots1'!$A:$E,4,0)=0, "",VLOOKUP(A392,'Aux - pivots1'!$A:$E,4,0))</f>
        <v/>
      </c>
      <c r="L392" s="175" t="str">
        <f>IF(VLOOKUP(A392,'Aux - pivots1'!$A:$E,5,0)=0, "",VLOOKUP(A392,'Aux - pivots1'!$A:$E,5,0))</f>
        <v/>
      </c>
      <c r="M392" s="203"/>
    </row>
    <row r="393" spans="1:13" ht="16.2" hidden="1" x14ac:dyDescent="0.4">
      <c r="A393" s="31" t="str">
        <f t="shared" si="8"/>
        <v>modesg_out_emss_vclsckbalbem</v>
      </c>
      <c r="B393" s="162" t="s">
        <v>28</v>
      </c>
      <c r="C393" s="157" t="s">
        <v>301</v>
      </c>
      <c r="D393" s="153" t="s">
        <v>40</v>
      </c>
      <c r="E393" s="154" t="s">
        <v>318</v>
      </c>
      <c r="F393" s="153" t="s">
        <v>43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3"/>
    </row>
    <row r="394" spans="1:13" ht="16.2" hidden="1" x14ac:dyDescent="0.4">
      <c r="A394" s="31" t="str">
        <f t="shared" si="8"/>
        <v>modesg_out_emss_vclsckctabem</v>
      </c>
      <c r="B394" s="162" t="s">
        <v>28</v>
      </c>
      <c r="C394" s="157" t="s">
        <v>301</v>
      </c>
      <c r="D394" s="153" t="s">
        <v>40</v>
      </c>
      <c r="E394" s="154" t="s">
        <v>318</v>
      </c>
      <c r="F394" s="153" t="s">
        <v>44</v>
      </c>
      <c r="G394" s="155" t="str">
        <f>VLOOKUP(A394,Plano_V3!$A$27:$G$583,7,0)</f>
        <v>1. Concluído</v>
      </c>
      <c r="H394" s="155" t="s">
        <v>477</v>
      </c>
      <c r="I394" s="179"/>
      <c r="J394" s="175" t="str">
        <f>IF(VLOOKUP(A394,'Aux - pivots1'!$A:$E,3,0)=0, "",VLOOKUP(A394,'Aux - pivots1'!$A:$E,3,0))</f>
        <v/>
      </c>
      <c r="K394" s="175" t="str">
        <f>IF(VLOOKUP(A394,'Aux - pivots1'!$A:$E,4,0)=0, "",VLOOKUP(A394,'Aux - pivots1'!$A:$E,4,0))</f>
        <v/>
      </c>
      <c r="L394" s="175" t="str">
        <f>IF(VLOOKUP(A394,'Aux - pivots1'!$A:$E,5,0)=0, "",VLOOKUP(A394,'Aux - pivots1'!$A:$E,5,0))</f>
        <v/>
      </c>
      <c r="M394" s="203"/>
    </row>
    <row r="395" spans="1:13" ht="16.2" hidden="1" x14ac:dyDescent="0.4">
      <c r="A395" s="31" t="str">
        <f t="shared" ref="A395:A458" si="9">E395&amp;F395</f>
        <v>modesg_out_emss_vclsckrefbem</v>
      </c>
      <c r="B395" s="162" t="s">
        <v>28</v>
      </c>
      <c r="C395" s="157" t="s">
        <v>301</v>
      </c>
      <c r="D395" s="153" t="s">
        <v>40</v>
      </c>
      <c r="E395" s="154" t="s">
        <v>318</v>
      </c>
      <c r="F395" s="153" t="s">
        <v>45</v>
      </c>
      <c r="G395" s="155" t="str">
        <f>VLOOKUP(A395,Plano_V3!$A$27:$G$583,7,0)</f>
        <v>1. Concluído</v>
      </c>
      <c r="H395" s="155" t="s">
        <v>477</v>
      </c>
      <c r="I395" s="179"/>
      <c r="J395" s="175" t="str">
        <f>IF(VLOOKUP(A395,'Aux - pivots1'!$A:$E,3,0)=0, "",VLOOKUP(A395,'Aux - pivots1'!$A:$E,3,0))</f>
        <v/>
      </c>
      <c r="K395" s="175" t="str">
        <f>IF(VLOOKUP(A395,'Aux - pivots1'!$A:$E,4,0)=0, "",VLOOKUP(A395,'Aux - pivots1'!$A:$E,4,0))</f>
        <v/>
      </c>
      <c r="L395" s="175" t="str">
        <f>IF(VLOOKUP(A395,'Aux - pivots1'!$A:$E,5,0)=0, "",VLOOKUP(A395,'Aux - pivots1'!$A:$E,5,0))</f>
        <v/>
      </c>
      <c r="M395" s="203"/>
    </row>
    <row r="396" spans="1:13" ht="16.2" hidden="1" x14ac:dyDescent="0.4">
      <c r="A396" s="31" t="str">
        <f t="shared" si="9"/>
        <v>modesg_out_emss_vclscnsm_co2</v>
      </c>
      <c r="B396" s="162" t="s">
        <v>28</v>
      </c>
      <c r="C396" s="157" t="s">
        <v>301</v>
      </c>
      <c r="D396" s="153" t="s">
        <v>40</v>
      </c>
      <c r="E396" s="154" t="s">
        <v>318</v>
      </c>
      <c r="F396" s="153" t="s">
        <v>184</v>
      </c>
      <c r="G396" s="155" t="str">
        <f>VLOOKUP(A396,Plano_V3!$A$27:$G$583,7,0)</f>
        <v>6. Em implementação (re-especificação)</v>
      </c>
      <c r="H396" s="155" t="s">
        <v>479</v>
      </c>
      <c r="I396" s="164" t="s">
        <v>1866</v>
      </c>
      <c r="J396" s="175">
        <f>IF(VLOOKUP(A396,'Aux - pivots1'!$A:$E,3,0)=0, "",VLOOKUP(A396,'Aux - pivots1'!$A:$E,3,0))</f>
        <v>45559</v>
      </c>
      <c r="K396" s="175" t="str">
        <f>IF(VLOOKUP(A396,'Aux - pivots1'!$A:$E,4,0)=0, "",VLOOKUP(A396,'Aux - pivots1'!$A:$E,4,0))</f>
        <v/>
      </c>
      <c r="L396" s="175" t="str">
        <f>IF(VLOOKUP(A396,'Aux - pivots1'!$A:$E,5,0)=0, "",VLOOKUP(A396,'Aux - pivots1'!$A:$E,5,0))</f>
        <v/>
      </c>
      <c r="M396" s="203"/>
    </row>
    <row r="397" spans="1:13" ht="16.2" hidden="1" x14ac:dyDescent="0.4">
      <c r="A397" s="31" t="str">
        <f t="shared" si="9"/>
        <v>modesg_out_emss_vclsorigem_scp1_emss</v>
      </c>
      <c r="B397" s="162" t="s">
        <v>28</v>
      </c>
      <c r="C397" s="157" t="s">
        <v>301</v>
      </c>
      <c r="D397" s="153" t="s">
        <v>40</v>
      </c>
      <c r="E397" s="154" t="s">
        <v>318</v>
      </c>
      <c r="F397" s="153" t="s">
        <v>306</v>
      </c>
      <c r="G397" s="155" t="str">
        <f>VLOOKUP(A397,Plano_V3!$A$27:$G$583,7,0)</f>
        <v>6. Em implementação (re-especificação)</v>
      </c>
      <c r="H397" s="155" t="s">
        <v>479</v>
      </c>
      <c r="I397" s="164" t="s">
        <v>1866</v>
      </c>
      <c r="J397" s="175">
        <f>IF(VLOOKUP(A397,'Aux - pivots1'!$A:$E,3,0)=0, "",VLOOKUP(A397,'Aux - pivots1'!$A:$E,3,0))</f>
        <v>45559</v>
      </c>
      <c r="K397" s="175" t="str">
        <f>IF(VLOOKUP(A397,'Aux - pivots1'!$A:$E,4,0)=0, "",VLOOKUP(A397,'Aux - pivots1'!$A:$E,4,0))</f>
        <v/>
      </c>
      <c r="L397" s="175" t="str">
        <f>IF(VLOOKUP(A397,'Aux - pivots1'!$A:$E,5,0)=0, "",VLOOKUP(A397,'Aux - pivots1'!$A:$E,5,0))</f>
        <v/>
      </c>
      <c r="M397" s="203"/>
    </row>
    <row r="398" spans="1:13" ht="16.2" hidden="1" x14ac:dyDescent="0.4">
      <c r="A398" s="31" t="str">
        <f t="shared" si="9"/>
        <v>modesg_out_emss_vclsorigem_scp2_emss</v>
      </c>
      <c r="B398" s="162" t="s">
        <v>28</v>
      </c>
      <c r="C398" s="157" t="s">
        <v>301</v>
      </c>
      <c r="D398" s="153" t="s">
        <v>40</v>
      </c>
      <c r="E398" s="154" t="s">
        <v>318</v>
      </c>
      <c r="F398" s="153" t="s">
        <v>307</v>
      </c>
      <c r="G398" s="155" t="str">
        <f>VLOOKUP(A398,Plano_V3!$A$27:$G$583,7,0)</f>
        <v>6. Em implementação (re-especificação)</v>
      </c>
      <c r="H398" s="155" t="s">
        <v>479</v>
      </c>
      <c r="I398" s="164" t="s">
        <v>1866</v>
      </c>
      <c r="J398" s="175">
        <f>IF(VLOOKUP(A398,'Aux - pivots1'!$A:$E,3,0)=0, "",VLOOKUP(A398,'Aux - pivots1'!$A:$E,3,0))</f>
        <v>45559</v>
      </c>
      <c r="K398" s="175" t="str">
        <f>IF(VLOOKUP(A398,'Aux - pivots1'!$A:$E,4,0)=0, "",VLOOKUP(A398,'Aux - pivots1'!$A:$E,4,0))</f>
        <v/>
      </c>
      <c r="L398" s="175" t="str">
        <f>IF(VLOOKUP(A398,'Aux - pivots1'!$A:$E,5,0)=0, "",VLOOKUP(A398,'Aux - pivots1'!$A:$E,5,0))</f>
        <v/>
      </c>
      <c r="M398" s="203"/>
    </row>
    <row r="399" spans="1:13" ht="16.2" hidden="1" x14ac:dyDescent="0.4">
      <c r="A399" s="31" t="str">
        <f t="shared" si="9"/>
        <v>modesg_out_emss_vclsorigem_scp3_emss</v>
      </c>
      <c r="B399" s="162" t="s">
        <v>28</v>
      </c>
      <c r="C399" s="157" t="s">
        <v>301</v>
      </c>
      <c r="D399" s="153" t="s">
        <v>40</v>
      </c>
      <c r="E399" s="154" t="s">
        <v>318</v>
      </c>
      <c r="F399" s="153" t="s">
        <v>308</v>
      </c>
      <c r="G399" s="155" t="str">
        <f>VLOOKUP(A399,Plano_V3!$A$27:$G$583,7,0)</f>
        <v>6. Em implementação (re-especificação)</v>
      </c>
      <c r="H399" s="155" t="s">
        <v>479</v>
      </c>
      <c r="I399" s="164" t="s">
        <v>1866</v>
      </c>
      <c r="J399" s="175">
        <f>IF(VLOOKUP(A399,'Aux - pivots1'!$A:$E,3,0)=0, "",VLOOKUP(A399,'Aux - pivots1'!$A:$E,3,0))</f>
        <v>45559</v>
      </c>
      <c r="K399" s="175" t="str">
        <f>IF(VLOOKUP(A399,'Aux - pivots1'!$A:$E,4,0)=0, "",VLOOKUP(A399,'Aux - pivots1'!$A:$E,4,0))</f>
        <v/>
      </c>
      <c r="L399" s="175" t="str">
        <f>IF(VLOOKUP(A399,'Aux - pivots1'!$A:$E,5,0)=0, "",VLOOKUP(A399,'Aux - pivots1'!$A:$E,5,0))</f>
        <v/>
      </c>
      <c r="M399" s="203"/>
    </row>
    <row r="400" spans="1:13" ht="16.2" hidden="1" x14ac:dyDescent="0.4">
      <c r="A400" s="31" t="str">
        <f t="shared" si="9"/>
        <v>modesg_out_emss_vclsref_date</v>
      </c>
      <c r="B400" s="162" t="s">
        <v>28</v>
      </c>
      <c r="C400" s="157" t="s">
        <v>301</v>
      </c>
      <c r="D400" s="153" t="s">
        <v>40</v>
      </c>
      <c r="E400" s="154" t="s">
        <v>318</v>
      </c>
      <c r="F400" s="153" t="s">
        <v>73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3"/>
    </row>
    <row r="401" spans="1:13" ht="16.2" hidden="1" x14ac:dyDescent="0.4">
      <c r="A401" s="31" t="str">
        <f t="shared" si="9"/>
        <v>modesg_out_emss_vclsscp1_emss</v>
      </c>
      <c r="B401" s="162" t="s">
        <v>28</v>
      </c>
      <c r="C401" s="157" t="s">
        <v>301</v>
      </c>
      <c r="D401" s="153" t="s">
        <v>40</v>
      </c>
      <c r="E401" s="154" t="s">
        <v>318</v>
      </c>
      <c r="F401" s="153" t="s">
        <v>276</v>
      </c>
      <c r="G401" s="155" t="str">
        <f>VLOOKUP(A401,Plano_V3!$A$27:$G$583,7,0)</f>
        <v>6. Em implementação (re-especificação)</v>
      </c>
      <c r="H401" s="155" t="s">
        <v>479</v>
      </c>
      <c r="I401" s="164" t="s">
        <v>1866</v>
      </c>
      <c r="J401" s="175">
        <f>IF(VLOOKUP(A401,'Aux - pivots1'!$A:$E,3,0)=0, "",VLOOKUP(A401,'Aux - pivots1'!$A:$E,3,0))</f>
        <v>45559</v>
      </c>
      <c r="K401" s="175" t="str">
        <f>IF(VLOOKUP(A401,'Aux - pivots1'!$A:$E,4,0)=0, "",VLOOKUP(A401,'Aux - pivots1'!$A:$E,4,0))</f>
        <v/>
      </c>
      <c r="L401" s="175" t="str">
        <f>IF(VLOOKUP(A401,'Aux - pivots1'!$A:$E,5,0)=0, "",VLOOKUP(A401,'Aux - pivots1'!$A:$E,5,0))</f>
        <v/>
      </c>
      <c r="M401" s="203"/>
    </row>
    <row r="402" spans="1:13" ht="16.2" hidden="1" x14ac:dyDescent="0.4">
      <c r="A402" s="31" t="str">
        <f t="shared" si="9"/>
        <v>modesg_out_emss_vclsscp2_emss</v>
      </c>
      <c r="B402" s="162" t="s">
        <v>28</v>
      </c>
      <c r="C402" s="157" t="s">
        <v>301</v>
      </c>
      <c r="D402" s="153" t="s">
        <v>40</v>
      </c>
      <c r="E402" s="154" t="s">
        <v>318</v>
      </c>
      <c r="F402" s="153" t="s">
        <v>277</v>
      </c>
      <c r="G402" s="155" t="str">
        <f>VLOOKUP(A402,Plano_V3!$A$27:$G$583,7,0)</f>
        <v>6. Em implementação (re-especificação)</v>
      </c>
      <c r="H402" s="155" t="s">
        <v>479</v>
      </c>
      <c r="I402" s="164" t="s">
        <v>1866</v>
      </c>
      <c r="J402" s="175">
        <f>IF(VLOOKUP(A402,'Aux - pivots1'!$A:$E,3,0)=0, "",VLOOKUP(A402,'Aux - pivots1'!$A:$E,3,0))</f>
        <v>45559</v>
      </c>
      <c r="K402" s="175" t="str">
        <f>IF(VLOOKUP(A402,'Aux - pivots1'!$A:$E,4,0)=0, "",VLOOKUP(A402,'Aux - pivots1'!$A:$E,4,0))</f>
        <v/>
      </c>
      <c r="L402" s="175" t="str">
        <f>IF(VLOOKUP(A402,'Aux - pivots1'!$A:$E,5,0)=0, "",VLOOKUP(A402,'Aux - pivots1'!$A:$E,5,0))</f>
        <v/>
      </c>
      <c r="M402" s="203"/>
    </row>
    <row r="403" spans="1:13" ht="16.2" hidden="1" x14ac:dyDescent="0.4">
      <c r="A403" s="31" t="str">
        <f t="shared" si="9"/>
        <v>modesg_out_emss_vclsscp3_emss</v>
      </c>
      <c r="B403" s="162" t="s">
        <v>28</v>
      </c>
      <c r="C403" s="157" t="s">
        <v>301</v>
      </c>
      <c r="D403" s="153" t="s">
        <v>40</v>
      </c>
      <c r="E403" s="154" t="s">
        <v>318</v>
      </c>
      <c r="F403" s="153" t="s">
        <v>278</v>
      </c>
      <c r="G403" s="155" t="str">
        <f>VLOOKUP(A403,Plano_V3!$A$27:$G$583,7,0)</f>
        <v>6. Em implementação (re-especificação)</v>
      </c>
      <c r="H403" s="155" t="s">
        <v>479</v>
      </c>
      <c r="I403" s="164" t="s">
        <v>1866</v>
      </c>
      <c r="J403" s="175">
        <f>IF(VLOOKUP(A403,'Aux - pivots1'!$A:$E,3,0)=0, "",VLOOKUP(A403,'Aux - pivots1'!$A:$E,3,0))</f>
        <v>45559</v>
      </c>
      <c r="K403" s="175" t="str">
        <f>IF(VLOOKUP(A403,'Aux - pivots1'!$A:$E,4,0)=0, "",VLOOKUP(A403,'Aux - pivots1'!$A:$E,4,0))</f>
        <v/>
      </c>
      <c r="L403" s="175" t="str">
        <f>IF(VLOOKUP(A403,'Aux - pivots1'!$A:$E,5,0)=0, "",VLOOKUP(A403,'Aux - pivots1'!$A:$E,5,0))</f>
        <v/>
      </c>
      <c r="M403" s="203"/>
    </row>
    <row r="404" spans="1:13" ht="16.2" hidden="1" x14ac:dyDescent="0.4">
      <c r="A404" s="31" t="str">
        <f t="shared" si="9"/>
        <v>modesg_out_emss_vclsunidade_funcional_scp1_emss</v>
      </c>
      <c r="B404" s="162" t="s">
        <v>28</v>
      </c>
      <c r="C404" s="157" t="s">
        <v>301</v>
      </c>
      <c r="D404" s="153" t="s">
        <v>40</v>
      </c>
      <c r="E404" s="154" t="s">
        <v>318</v>
      </c>
      <c r="F404" s="153" t="s">
        <v>309</v>
      </c>
      <c r="G404" s="155" t="str">
        <f>VLOOKUP(A404,Plano_V3!$A$27:$G$583,7,0)</f>
        <v>1. Concluído</v>
      </c>
      <c r="H404" s="155" t="s">
        <v>477</v>
      </c>
      <c r="I404" s="179"/>
      <c r="J404" s="175" t="str">
        <f>IF(VLOOKUP(A404,'Aux - pivots1'!$A:$E,3,0)=0, "",VLOOKUP(A404,'Aux - pivots1'!$A:$E,3,0))</f>
        <v/>
      </c>
      <c r="K404" s="175" t="str">
        <f>IF(VLOOKUP(A404,'Aux - pivots1'!$A:$E,4,0)=0, "",VLOOKUP(A404,'Aux - pivots1'!$A:$E,4,0))</f>
        <v/>
      </c>
      <c r="L404" s="175" t="str">
        <f>IF(VLOOKUP(A404,'Aux - pivots1'!$A:$E,5,0)=0, "",VLOOKUP(A404,'Aux - pivots1'!$A:$E,5,0))</f>
        <v/>
      </c>
      <c r="M404" s="203"/>
    </row>
    <row r="405" spans="1:13" ht="16.2" hidden="1" x14ac:dyDescent="0.4">
      <c r="A405" s="31" t="str">
        <f t="shared" si="9"/>
        <v>modesg_out_emss_vclsunidade_funcional_scp2_emss</v>
      </c>
      <c r="B405" s="162" t="s">
        <v>28</v>
      </c>
      <c r="C405" s="157" t="s">
        <v>301</v>
      </c>
      <c r="D405" s="153" t="s">
        <v>40</v>
      </c>
      <c r="E405" s="154" t="s">
        <v>318</v>
      </c>
      <c r="F405" s="153" t="s">
        <v>310</v>
      </c>
      <c r="G405" s="155" t="str">
        <f>VLOOKUP(A405,Plano_V3!$A$27:$G$583,7,0)</f>
        <v>1. Concluído</v>
      </c>
      <c r="H405" s="155" t="s">
        <v>477</v>
      </c>
      <c r="I405" s="179"/>
      <c r="J405" s="175" t="str">
        <f>IF(VLOOKUP(A405,'Aux - pivots1'!$A:$E,3,0)=0, "",VLOOKUP(A405,'Aux - pivots1'!$A:$E,3,0))</f>
        <v/>
      </c>
      <c r="K405" s="175" t="str">
        <f>IF(VLOOKUP(A405,'Aux - pivots1'!$A:$E,4,0)=0, "",VLOOKUP(A405,'Aux - pivots1'!$A:$E,4,0))</f>
        <v/>
      </c>
      <c r="L405" s="175" t="str">
        <f>IF(VLOOKUP(A405,'Aux - pivots1'!$A:$E,5,0)=0, "",VLOOKUP(A405,'Aux - pivots1'!$A:$E,5,0))</f>
        <v/>
      </c>
      <c r="M405" s="203"/>
    </row>
    <row r="406" spans="1:13" ht="16.2" hidden="1" x14ac:dyDescent="0.4">
      <c r="A406" s="31" t="str">
        <f t="shared" si="9"/>
        <v>modesg_out_emss_vclsunidade_funcional_scp3_emss</v>
      </c>
      <c r="B406" s="162" t="s">
        <v>28</v>
      </c>
      <c r="C406" s="157" t="s">
        <v>301</v>
      </c>
      <c r="D406" s="153" t="s">
        <v>40</v>
      </c>
      <c r="E406" s="154" t="s">
        <v>318</v>
      </c>
      <c r="F406" s="153" t="s">
        <v>311</v>
      </c>
      <c r="G406" s="155" t="str">
        <f>VLOOKUP(A406,Plano_V3!$A$27:$G$583,7,0)</f>
        <v>1. Concluído</v>
      </c>
      <c r="H406" s="155" t="s">
        <v>477</v>
      </c>
      <c r="I406" s="179"/>
      <c r="J406" s="175" t="str">
        <f>IF(VLOOKUP(A406,'Aux - pivots1'!$A:$E,3,0)=0, "",VLOOKUP(A406,'Aux - pivots1'!$A:$E,3,0))</f>
        <v/>
      </c>
      <c r="K406" s="175" t="str">
        <f>IF(VLOOKUP(A406,'Aux - pivots1'!$A:$E,4,0)=0, "",VLOOKUP(A406,'Aux - pivots1'!$A:$E,4,0))</f>
        <v/>
      </c>
      <c r="L406" s="175" t="str">
        <f>IF(VLOOKUP(A406,'Aux - pivots1'!$A:$E,5,0)=0, "",VLOOKUP(A406,'Aux - pivots1'!$A:$E,5,0))</f>
        <v/>
      </c>
      <c r="M406" s="203"/>
    </row>
    <row r="407" spans="1:13" ht="16.2" hidden="1" x14ac:dyDescent="0.4">
      <c r="A407" s="31" t="str">
        <f t="shared" si="9"/>
        <v>modesg_out_sfcs_taxon_europeian.a.</v>
      </c>
      <c r="B407" s="162" t="s">
        <v>28</v>
      </c>
      <c r="C407" s="157" t="s">
        <v>301</v>
      </c>
      <c r="D407" s="153" t="s">
        <v>36</v>
      </c>
      <c r="E407" s="154" t="s">
        <v>320</v>
      </c>
      <c r="F407" s="153" t="s">
        <v>38</v>
      </c>
      <c r="G407" s="155" t="str">
        <f>VLOOKUP(A407,Plano_V3!$A$27:$G$583,7,0)</f>
        <v>4. Validação EF</v>
      </c>
      <c r="H407" s="155" t="s">
        <v>482</v>
      </c>
      <c r="I407" s="164" t="s">
        <v>1885</v>
      </c>
      <c r="J407" s="175">
        <f>IF(VLOOKUP(A407,'Aux - pivots1'!$A:$E,3,0)=0, "",VLOOKUP(A407,'Aux - pivots1'!$A:$E,3,0))</f>
        <v>45561</v>
      </c>
      <c r="K407" s="175" t="str">
        <f>IF(VLOOKUP(A407,'Aux - pivots1'!$A:$E,4,0)=0, "",VLOOKUP(A407,'Aux - pivots1'!$A:$E,4,0))</f>
        <v/>
      </c>
      <c r="L407" s="175" t="str">
        <f>IF(VLOOKUP(A407,'Aux - pivots1'!$A:$E,5,0)=0, "",VLOOKUP(A407,'Aux - pivots1'!$A:$E,5,0))</f>
        <v/>
      </c>
      <c r="M407" s="203"/>
    </row>
    <row r="408" spans="1:13" ht="16.2" hidden="1" x14ac:dyDescent="0.4">
      <c r="A408" s="31" t="str">
        <f t="shared" si="9"/>
        <v>modesg_out_sfcs_taxon_europeiacbalcao</v>
      </c>
      <c r="B408" s="162" t="s">
        <v>28</v>
      </c>
      <c r="C408" s="157" t="s">
        <v>301</v>
      </c>
      <c r="D408" s="153" t="s">
        <v>40</v>
      </c>
      <c r="E408" s="154" t="s">
        <v>320</v>
      </c>
      <c r="F408" s="153" t="s">
        <v>180</v>
      </c>
      <c r="G408" s="155" t="str">
        <f>VLOOKUP(A408,Plano_V3!$A$27:$G$583,7,0)</f>
        <v>4. Validação EF</v>
      </c>
      <c r="H408" s="155" t="s">
        <v>482</v>
      </c>
      <c r="I408" s="164" t="s">
        <v>1885</v>
      </c>
      <c r="J408" s="175">
        <f>IF(VLOOKUP(A408,'Aux - pivots1'!$A:$E,3,0)=0, "",VLOOKUP(A408,'Aux - pivots1'!$A:$E,3,0))</f>
        <v>45561</v>
      </c>
      <c r="K408" s="175" t="str">
        <f>IF(VLOOKUP(A408,'Aux - pivots1'!$A:$E,4,0)=0, "",VLOOKUP(A408,'Aux - pivots1'!$A:$E,4,0))</f>
        <v/>
      </c>
      <c r="L408" s="175" t="str">
        <f>IF(VLOOKUP(A408,'Aux - pivots1'!$A:$E,5,0)=0, "",VLOOKUP(A408,'Aux - pivots1'!$A:$E,5,0))</f>
        <v/>
      </c>
      <c r="M408" s="203"/>
    </row>
    <row r="409" spans="1:13" ht="16.2" hidden="1" x14ac:dyDescent="0.4">
      <c r="A409" s="31" t="str">
        <f t="shared" si="9"/>
        <v>modesg_out_sfcs_taxon_europeiacempresa</v>
      </c>
      <c r="B409" s="162" t="s">
        <v>28</v>
      </c>
      <c r="C409" s="157" t="s">
        <v>301</v>
      </c>
      <c r="D409" s="153" t="s">
        <v>40</v>
      </c>
      <c r="E409" s="154" t="s">
        <v>320</v>
      </c>
      <c r="F409" s="153" t="s">
        <v>57</v>
      </c>
      <c r="G409" s="155" t="str">
        <f>VLOOKUP(A409,Plano_V3!$A$27:$G$583,7,0)</f>
        <v>4. Validação EF</v>
      </c>
      <c r="H409" s="155" t="s">
        <v>482</v>
      </c>
      <c r="I409" s="164" t="s">
        <v>1885</v>
      </c>
      <c r="J409" s="175">
        <f>IF(VLOOKUP(A409,'Aux - pivots1'!$A:$E,3,0)=0, "",VLOOKUP(A409,'Aux - pivots1'!$A:$E,3,0))</f>
        <v>45561</v>
      </c>
      <c r="K409" s="175" t="str">
        <f>IF(VLOOKUP(A409,'Aux - pivots1'!$A:$E,4,0)=0, "",VLOOKUP(A409,'Aux - pivots1'!$A:$E,4,0))</f>
        <v/>
      </c>
      <c r="L409" s="175" t="str">
        <f>IF(VLOOKUP(A409,'Aux - pivots1'!$A:$E,5,0)=0, "",VLOOKUP(A409,'Aux - pivots1'!$A:$E,5,0))</f>
        <v/>
      </c>
      <c r="M409" s="203"/>
    </row>
    <row r="410" spans="1:13" ht="16.2" hidden="1" x14ac:dyDescent="0.4">
      <c r="A410" s="31" t="str">
        <f t="shared" si="9"/>
        <v>modesg_out_sfcs_taxon_europeiacnumecta</v>
      </c>
      <c r="B410" s="162" t="s">
        <v>28</v>
      </c>
      <c r="C410" s="157" t="s">
        <v>301</v>
      </c>
      <c r="D410" s="153" t="s">
        <v>40</v>
      </c>
      <c r="E410" s="154" t="s">
        <v>320</v>
      </c>
      <c r="F410" s="153" t="s">
        <v>185</v>
      </c>
      <c r="G410" s="155" t="str">
        <f>VLOOKUP(A410,Plano_V3!$A$27:$G$583,7,0)</f>
        <v>4. Validação EF</v>
      </c>
      <c r="H410" s="155" t="s">
        <v>482</v>
      </c>
      <c r="I410" s="164" t="s">
        <v>1885</v>
      </c>
      <c r="J410" s="175">
        <f>IF(VLOOKUP(A410,'Aux - pivots1'!$A:$E,3,0)=0, "",VLOOKUP(A410,'Aux - pivots1'!$A:$E,3,0))</f>
        <v>45561</v>
      </c>
      <c r="K410" s="175" t="str">
        <f>IF(VLOOKUP(A410,'Aux - pivots1'!$A:$E,4,0)=0, "",VLOOKUP(A410,'Aux - pivots1'!$A:$E,4,0))</f>
        <v/>
      </c>
      <c r="L410" s="175" t="str">
        <f>IF(VLOOKUP(A410,'Aux - pivots1'!$A:$E,5,0)=0, "",VLOOKUP(A410,'Aux - pivots1'!$A:$E,5,0))</f>
        <v/>
      </c>
      <c r="M410" s="203"/>
    </row>
    <row r="411" spans="1:13" ht="16.2" hidden="1" x14ac:dyDescent="0.4">
      <c r="A411" s="31" t="str">
        <f t="shared" si="9"/>
        <v>modesg_out_sfcs_taxon_europeiacod_regra</v>
      </c>
      <c r="B411" s="162" t="s">
        <v>28</v>
      </c>
      <c r="C411" s="157" t="s">
        <v>301</v>
      </c>
      <c r="D411" s="153" t="s">
        <v>40</v>
      </c>
      <c r="E411" s="154" t="s">
        <v>320</v>
      </c>
      <c r="F411" s="153" t="s">
        <v>187</v>
      </c>
      <c r="G411" s="155" t="str">
        <f>VLOOKUP(A411,Plano_V3!$A$27:$G$583,7,0)</f>
        <v>4. Validação EF</v>
      </c>
      <c r="H411" s="155" t="s">
        <v>482</v>
      </c>
      <c r="I411" s="164" t="s">
        <v>1885</v>
      </c>
      <c r="J411" s="175">
        <f>IF(VLOOKUP(A411,'Aux - pivots1'!$A:$E,3,0)=0, "",VLOOKUP(A411,'Aux - pivots1'!$A:$E,3,0))</f>
        <v>45561</v>
      </c>
      <c r="K411" s="175" t="str">
        <f>IF(VLOOKUP(A411,'Aux - pivots1'!$A:$E,4,0)=0, "",VLOOKUP(A411,'Aux - pivots1'!$A:$E,4,0))</f>
        <v/>
      </c>
      <c r="L411" s="175" t="str">
        <f>IF(VLOOKUP(A411,'Aux - pivots1'!$A:$E,5,0)=0, "",VLOOKUP(A411,'Aux - pivots1'!$A:$E,5,0))</f>
        <v/>
      </c>
      <c r="M411" s="203"/>
    </row>
    <row r="412" spans="1:13" ht="16.2" hidden="1" x14ac:dyDescent="0.4">
      <c r="A412" s="31" t="str">
        <f t="shared" si="9"/>
        <v>modesg_out_sfcs_taxon_europeiaordem</v>
      </c>
      <c r="B412" s="162" t="s">
        <v>28</v>
      </c>
      <c r="C412" s="157" t="s">
        <v>301</v>
      </c>
      <c r="D412" s="153" t="s">
        <v>40</v>
      </c>
      <c r="E412" s="154" t="s">
        <v>320</v>
      </c>
      <c r="F412" s="153" t="s">
        <v>322</v>
      </c>
      <c r="G412" s="155" t="str">
        <f>VLOOKUP(A412,Plano_V3!$A$27:$G$583,7,0)</f>
        <v>0. Cancelado</v>
      </c>
      <c r="H412" s="155" t="s">
        <v>482</v>
      </c>
      <c r="I412" s="166" t="s">
        <v>1853</v>
      </c>
      <c r="J412" s="175">
        <f>IF(VLOOKUP(A412,'Aux - pivots1'!$A:$E,3,0)=0, "",VLOOKUP(A412,'Aux - pivots1'!$A:$E,3,0))</f>
        <v>45561</v>
      </c>
      <c r="K412" s="175" t="str">
        <f>IF(VLOOKUP(A412,'Aux - pivots1'!$A:$E,4,0)=0, "",VLOOKUP(A412,'Aux - pivots1'!$A:$E,4,0))</f>
        <v/>
      </c>
      <c r="L412" s="175" t="str">
        <f>IF(VLOOKUP(A412,'Aux - pivots1'!$A:$E,5,0)=0, "",VLOOKUP(A412,'Aux - pivots1'!$A:$E,5,0))</f>
        <v/>
      </c>
      <c r="M412" s="203"/>
    </row>
    <row r="413" spans="1:13" ht="16.2" hidden="1" x14ac:dyDescent="0.4">
      <c r="A413" s="31" t="str">
        <f t="shared" si="9"/>
        <v>modesg_out_sfcs_taxon_europeiamontante_pndrc</v>
      </c>
      <c r="B413" s="162" t="s">
        <v>28</v>
      </c>
      <c r="C413" s="157" t="s">
        <v>301</v>
      </c>
      <c r="D413" s="153" t="s">
        <v>40</v>
      </c>
      <c r="E413" s="154" t="s">
        <v>320</v>
      </c>
      <c r="F413" s="153" t="s">
        <v>197</v>
      </c>
      <c r="G413" s="155" t="str">
        <f>VLOOKUP(A413,Plano_V3!$A$27:$G$583,7,0)</f>
        <v>4. Validação EF</v>
      </c>
      <c r="H413" s="155" t="s">
        <v>482</v>
      </c>
      <c r="I413" s="164" t="s">
        <v>1885</v>
      </c>
      <c r="J413" s="175">
        <f>IF(VLOOKUP(A413,'Aux - pivots1'!$A:$E,3,0)=0, "",VLOOKUP(A413,'Aux - pivots1'!$A:$E,3,0))</f>
        <v>45561</v>
      </c>
      <c r="K413" s="175" t="str">
        <f>IF(VLOOKUP(A413,'Aux - pivots1'!$A:$E,4,0)=0, "",VLOOKUP(A413,'Aux - pivots1'!$A:$E,4,0))</f>
        <v/>
      </c>
      <c r="L413" s="175" t="str">
        <f>IF(VLOOKUP(A413,'Aux - pivots1'!$A:$E,5,0)=0, "",VLOOKUP(A413,'Aux - pivots1'!$A:$E,5,0))</f>
        <v/>
      </c>
      <c r="M413" s="203"/>
    </row>
    <row r="414" spans="1:13" ht="16.2" hidden="1" x14ac:dyDescent="0.4">
      <c r="A414" s="31" t="str">
        <f t="shared" si="9"/>
        <v>modesg_out_sfcs_taxon_europeianome_ctgr_sfcs</v>
      </c>
      <c r="B414" s="162" t="s">
        <v>28</v>
      </c>
      <c r="C414" s="157" t="s">
        <v>301</v>
      </c>
      <c r="D414" s="153" t="s">
        <v>40</v>
      </c>
      <c r="E414" s="154" t="s">
        <v>320</v>
      </c>
      <c r="F414" s="153" t="s">
        <v>198</v>
      </c>
      <c r="G414" s="155" t="str">
        <f>VLOOKUP(A414,Plano_V3!$A$27:$G$583,7,0)</f>
        <v>4. Validação EF</v>
      </c>
      <c r="H414" s="155" t="s">
        <v>479</v>
      </c>
      <c r="I414" s="164" t="s">
        <v>1885</v>
      </c>
      <c r="J414" s="175">
        <f>IF(VLOOKUP(A414,'Aux - pivots1'!$A:$E,3,0)=0, "",VLOOKUP(A414,'Aux - pivots1'!$A:$E,3,0))</f>
        <v>45561</v>
      </c>
      <c r="K414" s="175">
        <f>IF(VLOOKUP(A414,'Aux - pivots1'!$A:$E,4,0)=0, "",VLOOKUP(A414,'Aux - pivots1'!$A:$E,4,0))</f>
        <v>45565</v>
      </c>
      <c r="L414" s="175" t="str">
        <f>IF(VLOOKUP(A414,'Aux - pivots1'!$A:$E,5,0)=0, "",VLOOKUP(A414,'Aux - pivots1'!$A:$E,5,0))</f>
        <v/>
      </c>
      <c r="M414" s="203"/>
    </row>
    <row r="415" spans="1:13" ht="16.2" hidden="1" x14ac:dyDescent="0.4">
      <c r="A415" s="31" t="str">
        <f t="shared" si="9"/>
        <v>modesg_out_sfcs_taxon_europeianome_general_specific_purpose</v>
      </c>
      <c r="B415" s="162" t="s">
        <v>28</v>
      </c>
      <c r="C415" s="157" t="s">
        <v>301</v>
      </c>
      <c r="D415" s="153" t="s">
        <v>40</v>
      </c>
      <c r="E415" s="154" t="s">
        <v>320</v>
      </c>
      <c r="F415" s="153" t="s">
        <v>199</v>
      </c>
      <c r="G415" s="155" t="str">
        <f>VLOOKUP(A415,Plano_V3!$A$27:$G$583,7,0)</f>
        <v>4. Validação EF</v>
      </c>
      <c r="H415" s="155" t="s">
        <v>482</v>
      </c>
      <c r="I415" s="164" t="s">
        <v>1885</v>
      </c>
      <c r="J415" s="175">
        <f>IF(VLOOKUP(A415,'Aux - pivots1'!$A:$E,3,0)=0, "",VLOOKUP(A415,'Aux - pivots1'!$A:$E,3,0))</f>
        <v>45561</v>
      </c>
      <c r="K415" s="175" t="str">
        <f>IF(VLOOKUP(A415,'Aux - pivots1'!$A:$E,4,0)=0, "",VLOOKUP(A415,'Aux - pivots1'!$A:$E,4,0))</f>
        <v/>
      </c>
      <c r="L415" s="175" t="str">
        <f>IF(VLOOKUP(A415,'Aux - pivots1'!$A:$E,5,0)=0, "",VLOOKUP(A415,'Aux - pivots1'!$A:$E,5,0))</f>
        <v/>
      </c>
      <c r="M415" s="203"/>
    </row>
    <row r="416" spans="1:13" ht="16.2" hidden="1" x14ac:dyDescent="0.4">
      <c r="A416" s="31" t="str">
        <f t="shared" si="9"/>
        <v>modesg_out_sfcs_taxon_europeianome_purpose_esg</v>
      </c>
      <c r="B416" s="162" t="s">
        <v>28</v>
      </c>
      <c r="C416" s="157" t="s">
        <v>301</v>
      </c>
      <c r="D416" s="153" t="s">
        <v>40</v>
      </c>
      <c r="E416" s="154" t="s">
        <v>320</v>
      </c>
      <c r="F416" s="153" t="s">
        <v>200</v>
      </c>
      <c r="G416" s="155" t="str">
        <f>VLOOKUP(A416,Plano_V3!$A$27:$G$583,7,0)</f>
        <v>4. Validação EF</v>
      </c>
      <c r="H416" s="155" t="s">
        <v>482</v>
      </c>
      <c r="I416" s="164" t="s">
        <v>1885</v>
      </c>
      <c r="J416" s="175">
        <f>IF(VLOOKUP(A416,'Aux - pivots1'!$A:$E,3,0)=0, "",VLOOKUP(A416,'Aux - pivots1'!$A:$E,3,0))</f>
        <v>45561</v>
      </c>
      <c r="K416" s="175" t="str">
        <f>IF(VLOOKUP(A416,'Aux - pivots1'!$A:$E,4,0)=0, "",VLOOKUP(A416,'Aux - pivots1'!$A:$E,4,0))</f>
        <v/>
      </c>
      <c r="L416" s="175" t="str">
        <f>IF(VLOOKUP(A416,'Aux - pivots1'!$A:$E,5,0)=0, "",VLOOKUP(A416,'Aux - pivots1'!$A:$E,5,0))</f>
        <v/>
      </c>
      <c r="M416" s="203"/>
    </row>
    <row r="417" spans="1:13" ht="16.2" hidden="1" x14ac:dyDescent="0.4">
      <c r="A417" s="31" t="str">
        <f t="shared" si="9"/>
        <v>modesg_out_sfcs_taxon_europeianome_specific_eligible</v>
      </c>
      <c r="B417" s="162" t="s">
        <v>28</v>
      </c>
      <c r="C417" s="157" t="s">
        <v>301</v>
      </c>
      <c r="D417" s="153" t="s">
        <v>40</v>
      </c>
      <c r="E417" s="154" t="s">
        <v>320</v>
      </c>
      <c r="F417" s="153" t="s">
        <v>201</v>
      </c>
      <c r="G417" s="155" t="str">
        <f>VLOOKUP(A417,Plano_V3!$A$27:$G$583,7,0)</f>
        <v>4. Validação EF</v>
      </c>
      <c r="H417" s="155" t="s">
        <v>482</v>
      </c>
      <c r="I417" s="164" t="s">
        <v>1885</v>
      </c>
      <c r="J417" s="175">
        <f>IF(VLOOKUP(A417,'Aux - pivots1'!$A:$E,3,0)=0, "",VLOOKUP(A417,'Aux - pivots1'!$A:$E,3,0))</f>
        <v>45561</v>
      </c>
      <c r="K417" s="175" t="str">
        <f>IF(VLOOKUP(A417,'Aux - pivots1'!$A:$E,4,0)=0, "",VLOOKUP(A417,'Aux - pivots1'!$A:$E,4,0))</f>
        <v/>
      </c>
      <c r="L417" s="175" t="str">
        <f>IF(VLOOKUP(A417,'Aux - pivots1'!$A:$E,5,0)=0, "",VLOOKUP(A417,'Aux - pivots1'!$A:$E,5,0))</f>
        <v/>
      </c>
      <c r="M417" s="203"/>
    </row>
    <row r="418" spans="1:13" ht="16.2" hidden="1" x14ac:dyDescent="0.4">
      <c r="A418" s="31" t="str">
        <f t="shared" si="9"/>
        <v>modesg_out_sfcs_taxon_europeianome_specific_sustainable</v>
      </c>
      <c r="B418" s="162" t="s">
        <v>28</v>
      </c>
      <c r="C418" s="157" t="s">
        <v>301</v>
      </c>
      <c r="D418" s="153" t="s">
        <v>40</v>
      </c>
      <c r="E418" s="154" t="s">
        <v>320</v>
      </c>
      <c r="F418" s="153" t="s">
        <v>202</v>
      </c>
      <c r="G418" s="155" t="str">
        <f>VLOOKUP(A418,Plano_V3!$A$27:$G$583,7,0)</f>
        <v>4. Validação EF</v>
      </c>
      <c r="H418" s="155" t="s">
        <v>482</v>
      </c>
      <c r="I418" s="164" t="s">
        <v>1885</v>
      </c>
      <c r="J418" s="175">
        <f>IF(VLOOKUP(A418,'Aux - pivots1'!$A:$E,3,0)=0, "",VLOOKUP(A418,'Aux - pivots1'!$A:$E,3,0))</f>
        <v>45561</v>
      </c>
      <c r="K418" s="175" t="str">
        <f>IF(VLOOKUP(A418,'Aux - pivots1'!$A:$E,4,0)=0, "",VLOOKUP(A418,'Aux - pivots1'!$A:$E,4,0))</f>
        <v/>
      </c>
      <c r="L418" s="175" t="str">
        <f>IF(VLOOKUP(A418,'Aux - pivots1'!$A:$E,5,0)=0, "",VLOOKUP(A418,'Aux - pivots1'!$A:$E,5,0))</f>
        <v/>
      </c>
      <c r="M418" s="203"/>
    </row>
    <row r="419" spans="1:13" ht="16.2" hidden="1" x14ac:dyDescent="0.4">
      <c r="A419" s="31" t="str">
        <f t="shared" si="9"/>
        <v>modesg_out_sfcs_taxon_europeiaorigem</v>
      </c>
      <c r="B419" s="162" t="s">
        <v>28</v>
      </c>
      <c r="C419" s="157" t="s">
        <v>301</v>
      </c>
      <c r="D419" s="153" t="s">
        <v>40</v>
      </c>
      <c r="E419" s="154" t="s">
        <v>320</v>
      </c>
      <c r="F419" s="153" t="s">
        <v>72</v>
      </c>
      <c r="G419" s="155" t="str">
        <f>VLOOKUP(A419,Plano_V3!$A$27:$G$583,7,0)</f>
        <v>1. Concluído</v>
      </c>
      <c r="H419" s="155" t="s">
        <v>477</v>
      </c>
      <c r="I419" s="164"/>
      <c r="J419" s="175" t="str">
        <f>IF(VLOOKUP(A419,'Aux - pivots1'!$A:$E,3,0)=0, "",VLOOKUP(A419,'Aux - pivots1'!$A:$E,3,0))</f>
        <v/>
      </c>
      <c r="K419" s="175" t="str">
        <f>IF(VLOOKUP(A419,'Aux - pivots1'!$A:$E,4,0)=0, "",VLOOKUP(A419,'Aux - pivots1'!$A:$E,4,0))</f>
        <v/>
      </c>
      <c r="L419" s="175" t="str">
        <f>IF(VLOOKUP(A419,'Aux - pivots1'!$A:$E,5,0)=0, "",VLOOKUP(A419,'Aux - pivots1'!$A:$E,5,0))</f>
        <v/>
      </c>
      <c r="M419" s="203"/>
    </row>
    <row r="420" spans="1:13" ht="16.2" hidden="1" x14ac:dyDescent="0.4">
      <c r="A420" s="31" t="str">
        <f t="shared" si="9"/>
        <v>modesg_out_sfcs_taxon_europeiaref_date</v>
      </c>
      <c r="B420" s="162" t="s">
        <v>28</v>
      </c>
      <c r="C420" s="157" t="s">
        <v>301</v>
      </c>
      <c r="D420" s="153" t="s">
        <v>40</v>
      </c>
      <c r="E420" s="154" t="s">
        <v>320</v>
      </c>
      <c r="F420" s="153" t="s">
        <v>73</v>
      </c>
      <c r="G420" s="155" t="str">
        <f>VLOOKUP(A420,Plano_V3!$A$27:$G$583,7,0)</f>
        <v>4. Validação EF</v>
      </c>
      <c r="H420" s="155" t="s">
        <v>482</v>
      </c>
      <c r="I420" s="164" t="s">
        <v>1885</v>
      </c>
      <c r="J420" s="175">
        <f>IF(VLOOKUP(A420,'Aux - pivots1'!$A:$E,3,0)=0, "",VLOOKUP(A420,'Aux - pivots1'!$A:$E,3,0))</f>
        <v>45561</v>
      </c>
      <c r="K420" s="175" t="str">
        <f>IF(VLOOKUP(A420,'Aux - pivots1'!$A:$E,4,0)=0, "",VLOOKUP(A420,'Aux - pivots1'!$A:$E,4,0))</f>
        <v/>
      </c>
      <c r="L420" s="175" t="str">
        <f>IF(VLOOKUP(A420,'Aux - pivots1'!$A:$E,5,0)=0, "",VLOOKUP(A420,'Aux - pivots1'!$A:$E,5,0))</f>
        <v/>
      </c>
      <c r="M420" s="203"/>
    </row>
    <row r="421" spans="1:13" ht="16.2" hidden="1" x14ac:dyDescent="0.4">
      <c r="A421" s="31" t="str">
        <f t="shared" si="9"/>
        <v>modesg_out_sfcs_taxon_europeiazdeposit</v>
      </c>
      <c r="B421" s="162" t="s">
        <v>28</v>
      </c>
      <c r="C421" s="157" t="s">
        <v>301</v>
      </c>
      <c r="D421" s="153" t="s">
        <v>40</v>
      </c>
      <c r="E421" s="154" t="s">
        <v>320</v>
      </c>
      <c r="F421" s="153" t="s">
        <v>204</v>
      </c>
      <c r="G421" s="155" t="str">
        <f>VLOOKUP(A421,Plano_V3!$A$27:$G$583,7,0)</f>
        <v>4. Validação EF</v>
      </c>
      <c r="H421" s="155" t="s">
        <v>482</v>
      </c>
      <c r="I421" s="164" t="s">
        <v>1885</v>
      </c>
      <c r="J421" s="175">
        <f>IF(VLOOKUP(A421,'Aux - pivots1'!$A:$E,3,0)=0, "",VLOOKUP(A421,'Aux - pivots1'!$A:$E,3,0))</f>
        <v>45561</v>
      </c>
      <c r="K421" s="175" t="str">
        <f>IF(VLOOKUP(A421,'Aux - pivots1'!$A:$E,4,0)=0, "",VLOOKUP(A421,'Aux - pivots1'!$A:$E,4,0))</f>
        <v/>
      </c>
      <c r="L421" s="175" t="str">
        <f>IF(VLOOKUP(A421,'Aux - pivots1'!$A:$E,5,0)=0, "",VLOOKUP(A421,'Aux - pivots1'!$A:$E,5,0))</f>
        <v/>
      </c>
      <c r="M421" s="203"/>
    </row>
    <row r="422" spans="1:13" ht="16.2" hidden="1" x14ac:dyDescent="0.4">
      <c r="A422" s="31" t="str">
        <f t="shared" si="9"/>
        <v>lt003_entitynace_esg</v>
      </c>
      <c r="B422" s="162" t="s">
        <v>28</v>
      </c>
      <c r="C422" s="157" t="s">
        <v>28</v>
      </c>
      <c r="D422" s="153" t="s">
        <v>40</v>
      </c>
      <c r="E422" s="156" t="s">
        <v>323</v>
      </c>
      <c r="F422" s="156" t="s">
        <v>324</v>
      </c>
      <c r="G422" s="155" t="str">
        <f>VLOOKUP(A422,Plano_V3!$A$27:$G$583,7,0)</f>
        <v>7. Por iniciar</v>
      </c>
      <c r="H422" s="155" t="s">
        <v>30</v>
      </c>
      <c r="I422" s="164"/>
      <c r="J422" s="175" t="str">
        <f>IF(VLOOKUP(A422,'Aux - pivots1'!$A:$E,3,0)=0, "",VLOOKUP(A422,'Aux - pivots1'!$A:$E,3,0))</f>
        <v/>
      </c>
      <c r="K422" s="175" t="str">
        <f>IF(VLOOKUP(A422,'Aux - pivots1'!$A:$E,4,0)=0, "",VLOOKUP(A422,'Aux - pivots1'!$A:$E,4,0))</f>
        <v/>
      </c>
      <c r="L422" s="175" t="str">
        <f>IF(VLOOKUP(A422,'Aux - pivots1'!$A:$E,5,0)=0, "",VLOOKUP(A422,'Aux - pivots1'!$A:$E,5,0))</f>
        <v/>
      </c>
      <c r="M422" s="203"/>
    </row>
    <row r="423" spans="1:13" ht="16.2" hidden="1" x14ac:dyDescent="0.4">
      <c r="A423" s="31" t="str">
        <f t="shared" si="9"/>
        <v>lt003_entitytxnmy_elgbl_capex_ccm</v>
      </c>
      <c r="B423" s="162" t="s">
        <v>28</v>
      </c>
      <c r="C423" s="157" t="s">
        <v>28</v>
      </c>
      <c r="D423" s="153" t="s">
        <v>40</v>
      </c>
      <c r="E423" s="156" t="s">
        <v>323</v>
      </c>
      <c r="F423" s="156" t="s">
        <v>326</v>
      </c>
      <c r="G423" s="155" t="str">
        <f>VLOOKUP(A423,Plano_V3!$A$27:$G$583,7,0)</f>
        <v>7. Por iniciar</v>
      </c>
      <c r="H423" s="155" t="s">
        <v>30</v>
      </c>
      <c r="I423" s="164"/>
      <c r="J423" s="175" t="str">
        <f>IF(VLOOKUP(A423,'Aux - pivots1'!$A:$E,3,0)=0, "",VLOOKUP(A423,'Aux - pivots1'!$A:$E,3,0))</f>
        <v/>
      </c>
      <c r="K423" s="175" t="str">
        <f>IF(VLOOKUP(A423,'Aux - pivots1'!$A:$E,4,0)=0, "",VLOOKUP(A423,'Aux - pivots1'!$A:$E,4,0))</f>
        <v/>
      </c>
      <c r="L423" s="175" t="str">
        <f>IF(VLOOKUP(A423,'Aux - pivots1'!$A:$E,5,0)=0, "",VLOOKUP(A423,'Aux - pivots1'!$A:$E,5,0))</f>
        <v/>
      </c>
      <c r="M423" s="203"/>
    </row>
    <row r="424" spans="1:13" ht="16.2" hidden="1" x14ac:dyDescent="0.4">
      <c r="A424" s="31" t="str">
        <f t="shared" si="9"/>
        <v>lt003_entitytxnmy_elgbl_trnvr_ccm</v>
      </c>
      <c r="B424" s="162" t="s">
        <v>28</v>
      </c>
      <c r="C424" s="157" t="s">
        <v>28</v>
      </c>
      <c r="D424" s="153" t="s">
        <v>40</v>
      </c>
      <c r="E424" s="156" t="s">
        <v>323</v>
      </c>
      <c r="F424" s="156" t="s">
        <v>327</v>
      </c>
      <c r="G424" s="155" t="str">
        <f>VLOOKUP(A424,Plano_V3!$A$27:$G$583,7,0)</f>
        <v>7. Por iniciar</v>
      </c>
      <c r="H424" s="155" t="s">
        <v>30</v>
      </c>
      <c r="I424" s="164"/>
      <c r="J424" s="175" t="str">
        <f>IF(VLOOKUP(A424,'Aux - pivots1'!$A:$E,3,0)=0, "",VLOOKUP(A424,'Aux - pivots1'!$A:$E,3,0))</f>
        <v/>
      </c>
      <c r="K424" s="175" t="str">
        <f>IF(VLOOKUP(A424,'Aux - pivots1'!$A:$E,4,0)=0, "",VLOOKUP(A424,'Aux - pivots1'!$A:$E,4,0))</f>
        <v/>
      </c>
      <c r="L424" s="175" t="str">
        <f>IF(VLOOKUP(A424,'Aux - pivots1'!$A:$E,5,0)=0, "",VLOOKUP(A424,'Aux - pivots1'!$A:$E,5,0))</f>
        <v/>
      </c>
      <c r="M424" s="203"/>
    </row>
    <row r="425" spans="1:13" ht="16.2" hidden="1" x14ac:dyDescent="0.4">
      <c r="A425" s="31" t="str">
        <f t="shared" si="9"/>
        <v>lt003_entitytxnmy_elgbl_capex_cca</v>
      </c>
      <c r="B425" s="162" t="s">
        <v>28</v>
      </c>
      <c r="C425" s="157" t="s">
        <v>28</v>
      </c>
      <c r="D425" s="153" t="s">
        <v>40</v>
      </c>
      <c r="E425" s="156" t="s">
        <v>323</v>
      </c>
      <c r="F425" s="156" t="s">
        <v>328</v>
      </c>
      <c r="G425" s="155" t="str">
        <f>VLOOKUP(A425,Plano_V3!$A$27:$G$583,7,0)</f>
        <v>7. Por iniciar</v>
      </c>
      <c r="H425" s="155" t="s">
        <v>30</v>
      </c>
      <c r="I425" s="164"/>
      <c r="J425" s="175" t="str">
        <f>IF(VLOOKUP(A425,'Aux - pivots1'!$A:$E,3,0)=0, "",VLOOKUP(A425,'Aux - pivots1'!$A:$E,3,0))</f>
        <v/>
      </c>
      <c r="K425" s="175" t="str">
        <f>IF(VLOOKUP(A425,'Aux - pivots1'!$A:$E,4,0)=0, "",VLOOKUP(A425,'Aux - pivots1'!$A:$E,4,0))</f>
        <v/>
      </c>
      <c r="L425" s="175" t="str">
        <f>IF(VLOOKUP(A425,'Aux - pivots1'!$A:$E,5,0)=0, "",VLOOKUP(A425,'Aux - pivots1'!$A:$E,5,0))</f>
        <v/>
      </c>
      <c r="M425" s="203"/>
    </row>
    <row r="426" spans="1:13" ht="16.2" hidden="1" x14ac:dyDescent="0.4">
      <c r="A426" s="31" t="str">
        <f t="shared" si="9"/>
        <v>lt003_entitytxnmy_elgbl_trnvr_cca</v>
      </c>
      <c r="B426" s="162" t="s">
        <v>28</v>
      </c>
      <c r="C426" s="157" t="s">
        <v>28</v>
      </c>
      <c r="D426" s="153" t="s">
        <v>40</v>
      </c>
      <c r="E426" s="156" t="s">
        <v>323</v>
      </c>
      <c r="F426" s="156" t="s">
        <v>329</v>
      </c>
      <c r="G426" s="155" t="str">
        <f>VLOOKUP(A426,Plano_V3!$A$27:$G$583,7,0)</f>
        <v>7. Por iniciar</v>
      </c>
      <c r="H426" s="155" t="s">
        <v>30</v>
      </c>
      <c r="I426" s="164"/>
      <c r="J426" s="175" t="str">
        <f>IF(VLOOKUP(A426,'Aux - pivots1'!$A:$E,3,0)=0, "",VLOOKUP(A426,'Aux - pivots1'!$A:$E,3,0))</f>
        <v/>
      </c>
      <c r="K426" s="175" t="str">
        <f>IF(VLOOKUP(A426,'Aux - pivots1'!$A:$E,4,0)=0, "",VLOOKUP(A426,'Aux - pivots1'!$A:$E,4,0))</f>
        <v/>
      </c>
      <c r="L426" s="175" t="str">
        <f>IF(VLOOKUP(A426,'Aux - pivots1'!$A:$E,5,0)=0, "",VLOOKUP(A426,'Aux - pivots1'!$A:$E,5,0))</f>
        <v/>
      </c>
      <c r="M426" s="203"/>
    </row>
    <row r="427" spans="1:13" ht="16.2" hidden="1" x14ac:dyDescent="0.4">
      <c r="A427" s="31" t="str">
        <f t="shared" si="9"/>
        <v>lt003_entityenblng_capex_ccm</v>
      </c>
      <c r="B427" s="162" t="s">
        <v>28</v>
      </c>
      <c r="C427" s="157" t="s">
        <v>28</v>
      </c>
      <c r="D427" s="153" t="s">
        <v>40</v>
      </c>
      <c r="E427" s="156" t="s">
        <v>323</v>
      </c>
      <c r="F427" s="156" t="s">
        <v>330</v>
      </c>
      <c r="G427" s="155" t="str">
        <f>VLOOKUP(A427,Plano_V3!$A$27:$G$583,7,0)</f>
        <v>7. Por iniciar</v>
      </c>
      <c r="H427" s="155" t="s">
        <v>30</v>
      </c>
      <c r="I427" s="164"/>
      <c r="J427" s="175" t="str">
        <f>IF(VLOOKUP(A427,'Aux - pivots1'!$A:$E,3,0)=0, "",VLOOKUP(A427,'Aux - pivots1'!$A:$E,3,0))</f>
        <v/>
      </c>
      <c r="K427" s="175" t="str">
        <f>IF(VLOOKUP(A427,'Aux - pivots1'!$A:$E,4,0)=0, "",VLOOKUP(A427,'Aux - pivots1'!$A:$E,4,0))</f>
        <v/>
      </c>
      <c r="L427" s="175" t="str">
        <f>IF(VLOOKUP(A427,'Aux - pivots1'!$A:$E,5,0)=0, "",VLOOKUP(A427,'Aux - pivots1'!$A:$E,5,0))</f>
        <v/>
      </c>
      <c r="M427" s="203"/>
    </row>
    <row r="428" spans="1:13" ht="16.2" hidden="1" x14ac:dyDescent="0.4">
      <c r="A428" s="31" t="str">
        <f t="shared" si="9"/>
        <v>lt003_entityenblng_capex_cca</v>
      </c>
      <c r="B428" s="162" t="s">
        <v>28</v>
      </c>
      <c r="C428" s="157" t="s">
        <v>28</v>
      </c>
      <c r="D428" s="153" t="s">
        <v>40</v>
      </c>
      <c r="E428" s="156" t="s">
        <v>323</v>
      </c>
      <c r="F428" s="156" t="s">
        <v>331</v>
      </c>
      <c r="G428" s="155" t="str">
        <f>VLOOKUP(A428,Plano_V3!$A$27:$G$583,7,0)</f>
        <v>7. Por iniciar</v>
      </c>
      <c r="H428" s="155" t="s">
        <v>30</v>
      </c>
      <c r="I428" s="164"/>
      <c r="J428" s="175" t="str">
        <f>IF(VLOOKUP(A428,'Aux - pivots1'!$A:$E,3,0)=0, "",VLOOKUP(A428,'Aux - pivots1'!$A:$E,3,0))</f>
        <v/>
      </c>
      <c r="K428" s="175" t="str">
        <f>IF(VLOOKUP(A428,'Aux - pivots1'!$A:$E,4,0)=0, "",VLOOKUP(A428,'Aux - pivots1'!$A:$E,4,0))</f>
        <v/>
      </c>
      <c r="L428" s="175" t="str">
        <f>IF(VLOOKUP(A428,'Aux - pivots1'!$A:$E,5,0)=0, "",VLOOKUP(A428,'Aux - pivots1'!$A:$E,5,0))</f>
        <v/>
      </c>
      <c r="M428" s="203"/>
    </row>
    <row r="429" spans="1:13" ht="16.2" hidden="1" x14ac:dyDescent="0.4">
      <c r="A429" s="31" t="str">
        <f t="shared" si="9"/>
        <v>lt003_entitytrnstnl_capex</v>
      </c>
      <c r="B429" s="162" t="s">
        <v>28</v>
      </c>
      <c r="C429" s="157" t="s">
        <v>28</v>
      </c>
      <c r="D429" s="153" t="s">
        <v>40</v>
      </c>
      <c r="E429" s="156" t="s">
        <v>323</v>
      </c>
      <c r="F429" s="156" t="s">
        <v>332</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3"/>
    </row>
    <row r="430" spans="1:13" ht="16.2" hidden="1" x14ac:dyDescent="0.4">
      <c r="A430" s="31" t="str">
        <f t="shared" si="9"/>
        <v>lt003_entitypure_capex_ccm</v>
      </c>
      <c r="B430" s="162" t="s">
        <v>28</v>
      </c>
      <c r="C430" s="157" t="s">
        <v>28</v>
      </c>
      <c r="D430" s="153" t="s">
        <v>40</v>
      </c>
      <c r="E430" s="156" t="s">
        <v>323</v>
      </c>
      <c r="F430" s="156" t="s">
        <v>333</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3"/>
    </row>
    <row r="431" spans="1:13" ht="16.2" hidden="1" x14ac:dyDescent="0.4">
      <c r="A431" s="31" t="str">
        <f t="shared" si="9"/>
        <v>lt003_entitypure_capex_cca</v>
      </c>
      <c r="B431" s="162" t="s">
        <v>28</v>
      </c>
      <c r="C431" s="157" t="s">
        <v>28</v>
      </c>
      <c r="D431" s="153" t="s">
        <v>40</v>
      </c>
      <c r="E431" s="156" t="s">
        <v>323</v>
      </c>
      <c r="F431" s="156" t="s">
        <v>334</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3"/>
    </row>
    <row r="432" spans="1:13" ht="16.2" hidden="1" x14ac:dyDescent="0.4">
      <c r="A432" s="31" t="str">
        <f t="shared" si="9"/>
        <v>lt003_entityenblng_trnvr_ccm</v>
      </c>
      <c r="B432" s="162" t="s">
        <v>28</v>
      </c>
      <c r="C432" s="157" t="s">
        <v>28</v>
      </c>
      <c r="D432" s="153" t="s">
        <v>40</v>
      </c>
      <c r="E432" s="156" t="s">
        <v>323</v>
      </c>
      <c r="F432" s="156" t="s">
        <v>335</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3"/>
    </row>
    <row r="433" spans="1:13" ht="16.2" hidden="1" x14ac:dyDescent="0.4">
      <c r="A433" s="31" t="str">
        <f t="shared" si="9"/>
        <v>lt003_entityenblng_trnvr_cca</v>
      </c>
      <c r="B433" s="162" t="s">
        <v>28</v>
      </c>
      <c r="C433" s="157" t="s">
        <v>28</v>
      </c>
      <c r="D433" s="153" t="s">
        <v>40</v>
      </c>
      <c r="E433" s="156" t="s">
        <v>323</v>
      </c>
      <c r="F433" s="156" t="s">
        <v>336</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3"/>
    </row>
    <row r="434" spans="1:13" ht="16.2" hidden="1" x14ac:dyDescent="0.4">
      <c r="A434" s="31" t="str">
        <f t="shared" si="9"/>
        <v>lt003_entitytrnstnl_trnvr</v>
      </c>
      <c r="B434" s="162" t="s">
        <v>28</v>
      </c>
      <c r="C434" s="157" t="s">
        <v>28</v>
      </c>
      <c r="D434" s="153" t="s">
        <v>40</v>
      </c>
      <c r="E434" s="156" t="s">
        <v>323</v>
      </c>
      <c r="F434" s="156" t="s">
        <v>337</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3"/>
    </row>
    <row r="435" spans="1:13" ht="16.2" hidden="1" x14ac:dyDescent="0.4">
      <c r="A435" s="31" t="str">
        <f t="shared" si="9"/>
        <v>lt003_entitypure_trnvr_ccm</v>
      </c>
      <c r="B435" s="162" t="s">
        <v>28</v>
      </c>
      <c r="C435" s="157" t="s">
        <v>28</v>
      </c>
      <c r="D435" s="153" t="s">
        <v>40</v>
      </c>
      <c r="E435" s="156" t="s">
        <v>323</v>
      </c>
      <c r="F435" s="156" t="s">
        <v>338</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3"/>
    </row>
    <row r="436" spans="1:13" ht="16.2" hidden="1" x14ac:dyDescent="0.4">
      <c r="A436" s="31" t="str">
        <f t="shared" si="9"/>
        <v>lt003_entitypure_trnvr_cca</v>
      </c>
      <c r="B436" s="162" t="s">
        <v>28</v>
      </c>
      <c r="C436" s="157" t="s">
        <v>28</v>
      </c>
      <c r="D436" s="153" t="s">
        <v>40</v>
      </c>
      <c r="E436" s="156" t="s">
        <v>323</v>
      </c>
      <c r="F436" s="156" t="s">
        <v>339</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3"/>
    </row>
    <row r="437" spans="1:13" ht="16.2" hidden="1" x14ac:dyDescent="0.4">
      <c r="A437" s="31" t="str">
        <f t="shared" si="9"/>
        <v>lt003_entityflg_nfrd_applcblty</v>
      </c>
      <c r="B437" s="162" t="s">
        <v>28</v>
      </c>
      <c r="C437" s="157" t="s">
        <v>28</v>
      </c>
      <c r="D437" s="153" t="s">
        <v>40</v>
      </c>
      <c r="E437" s="156" t="s">
        <v>323</v>
      </c>
      <c r="F437" s="156" t="s">
        <v>340</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3"/>
    </row>
    <row r="438" spans="1:13" ht="16.2" hidden="1" x14ac:dyDescent="0.4">
      <c r="A438" s="31" t="str">
        <f t="shared" si="9"/>
        <v>lt003_entitycntrprty_emssns_scp1</v>
      </c>
      <c r="B438" s="162" t="s">
        <v>28</v>
      </c>
      <c r="C438" s="157" t="s">
        <v>28</v>
      </c>
      <c r="D438" s="153" t="s">
        <v>40</v>
      </c>
      <c r="E438" s="156" t="s">
        <v>323</v>
      </c>
      <c r="F438" s="156" t="s">
        <v>341</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3"/>
    </row>
    <row r="439" spans="1:13" ht="16.2" hidden="1" x14ac:dyDescent="0.4">
      <c r="A439" s="31" t="str">
        <f t="shared" si="9"/>
        <v>lt003_entitycntrprty_emssns_scp2</v>
      </c>
      <c r="B439" s="162" t="s">
        <v>28</v>
      </c>
      <c r="C439" s="157" t="s">
        <v>28</v>
      </c>
      <c r="D439" s="153" t="s">
        <v>40</v>
      </c>
      <c r="E439" s="156" t="s">
        <v>323</v>
      </c>
      <c r="F439" s="156" t="s">
        <v>342</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3"/>
    </row>
    <row r="440" spans="1:13" ht="16.2" hidden="1" x14ac:dyDescent="0.4">
      <c r="A440" s="31" t="str">
        <f t="shared" si="9"/>
        <v>lt003_entitycntrprty_emssns_scp3</v>
      </c>
      <c r="B440" s="162" t="s">
        <v>28</v>
      </c>
      <c r="C440" s="157" t="s">
        <v>28</v>
      </c>
      <c r="D440" s="153" t="s">
        <v>40</v>
      </c>
      <c r="E440" s="156" t="s">
        <v>323</v>
      </c>
      <c r="F440" s="156" t="s">
        <v>343</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3"/>
    </row>
    <row r="441" spans="1:13" ht="16.2" hidden="1" x14ac:dyDescent="0.4">
      <c r="A441" s="31" t="str">
        <f t="shared" si="9"/>
        <v>lt003_entityflg_excldd_eu_prs_algnd_bnchmrk</v>
      </c>
      <c r="B441" s="162" t="s">
        <v>28</v>
      </c>
      <c r="C441" s="157" t="s">
        <v>28</v>
      </c>
      <c r="D441" s="153" t="s">
        <v>40</v>
      </c>
      <c r="E441" s="156" t="s">
        <v>323</v>
      </c>
      <c r="F441" s="156" t="s">
        <v>344</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3"/>
    </row>
    <row r="442" spans="1:13" ht="16.2" hidden="1" x14ac:dyDescent="0.4">
      <c r="A442" s="31" t="str">
        <f t="shared" si="9"/>
        <v>lt003_entityflg_act_physcl_rsk</v>
      </c>
      <c r="B442" s="162" t="s">
        <v>28</v>
      </c>
      <c r="C442" s="157" t="s">
        <v>28</v>
      </c>
      <c r="D442" s="153" t="s">
        <v>40</v>
      </c>
      <c r="E442" s="156" t="s">
        <v>323</v>
      </c>
      <c r="F442" s="156" t="s">
        <v>345</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3"/>
    </row>
    <row r="443" spans="1:13" ht="16.2" hidden="1" x14ac:dyDescent="0.4">
      <c r="A443" s="31" t="str">
        <f t="shared" si="9"/>
        <v>lt003_entityflg_chrnc_physcl_rsk</v>
      </c>
      <c r="B443" s="162" t="s">
        <v>28</v>
      </c>
      <c r="C443" s="157" t="s">
        <v>28</v>
      </c>
      <c r="D443" s="153" t="s">
        <v>40</v>
      </c>
      <c r="E443" s="156" t="s">
        <v>323</v>
      </c>
      <c r="F443" s="156" t="s">
        <v>346</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3"/>
    </row>
    <row r="444" spans="1:13" ht="16.2" hidden="1" x14ac:dyDescent="0.4">
      <c r="A444" s="31" t="str">
        <f t="shared" si="9"/>
        <v>lt003_entitypst_cd</v>
      </c>
      <c r="B444" s="162" t="s">
        <v>28</v>
      </c>
      <c r="C444" s="157" t="s">
        <v>28</v>
      </c>
      <c r="D444" s="153" t="s">
        <v>40</v>
      </c>
      <c r="E444" s="156" t="s">
        <v>323</v>
      </c>
      <c r="F444" s="156" t="s">
        <v>347</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3"/>
    </row>
    <row r="445" spans="1:13" ht="16.2" hidden="1" x14ac:dyDescent="0.4">
      <c r="A445" s="31" t="str">
        <f t="shared" si="9"/>
        <v>lt003_entityesg_sbsctr</v>
      </c>
      <c r="B445" s="162" t="s">
        <v>28</v>
      </c>
      <c r="C445" s="157" t="s">
        <v>28</v>
      </c>
      <c r="D445" s="153" t="s">
        <v>40</v>
      </c>
      <c r="E445" s="156" t="s">
        <v>323</v>
      </c>
      <c r="F445" s="156" t="s">
        <v>348</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3"/>
    </row>
    <row r="446" spans="1:13" ht="16.2" hidden="1" x14ac:dyDescent="0.4">
      <c r="A446" s="31" t="str">
        <f t="shared" si="9"/>
        <v>lt003_entityttl_lblty</v>
      </c>
      <c r="B446" s="162" t="s">
        <v>28</v>
      </c>
      <c r="C446" s="157" t="s">
        <v>28</v>
      </c>
      <c r="D446" s="153" t="s">
        <v>40</v>
      </c>
      <c r="E446" s="156" t="s">
        <v>323</v>
      </c>
      <c r="F446" s="156" t="s">
        <v>349</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3"/>
    </row>
    <row r="447" spans="1:13" ht="16.2" hidden="1" x14ac:dyDescent="0.4">
      <c r="A447" s="31" t="str">
        <f t="shared" si="9"/>
        <v>lt003_entityisin</v>
      </c>
      <c r="B447" s="162" t="s">
        <v>28</v>
      </c>
      <c r="C447" s="157" t="s">
        <v>28</v>
      </c>
      <c r="D447" s="153" t="s">
        <v>40</v>
      </c>
      <c r="E447" s="156" t="s">
        <v>323</v>
      </c>
      <c r="F447" s="156" t="s">
        <v>230</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3"/>
    </row>
    <row r="448" spans="1:13" ht="16.2" hidden="1" x14ac:dyDescent="0.4">
      <c r="A448" s="31" t="str">
        <f t="shared" si="9"/>
        <v>lt003_entitygrp_annl_trnvr_le</v>
      </c>
      <c r="B448" s="162" t="s">
        <v>28</v>
      </c>
      <c r="C448" s="157" t="s">
        <v>28</v>
      </c>
      <c r="D448" s="153" t="s">
        <v>40</v>
      </c>
      <c r="E448" s="156" t="s">
        <v>323</v>
      </c>
      <c r="F448" s="156" t="s">
        <v>350</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3"/>
    </row>
    <row r="449" spans="1:13" ht="16.2" hidden="1" x14ac:dyDescent="0.4">
      <c r="A449" s="31" t="str">
        <f t="shared" si="9"/>
        <v>lt003_entitygrp_ttl_lblty</v>
      </c>
      <c r="B449" s="162" t="s">
        <v>28</v>
      </c>
      <c r="C449" s="157" t="s">
        <v>28</v>
      </c>
      <c r="D449" s="153" t="s">
        <v>40</v>
      </c>
      <c r="E449" s="156" t="s">
        <v>323</v>
      </c>
      <c r="F449" s="156" t="s">
        <v>351</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3"/>
    </row>
    <row r="450" spans="1:13" ht="16.2" hidden="1" x14ac:dyDescent="0.4">
      <c r="A450" s="31" t="str">
        <f t="shared" si="9"/>
        <v>lt003_entityflg_grp_nfrd_applcblty</v>
      </c>
      <c r="B450" s="162" t="s">
        <v>28</v>
      </c>
      <c r="C450" s="157" t="s">
        <v>28</v>
      </c>
      <c r="D450" s="153" t="s">
        <v>40</v>
      </c>
      <c r="E450" s="156" t="s">
        <v>323</v>
      </c>
      <c r="F450" s="156" t="s">
        <v>352</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3"/>
    </row>
    <row r="451" spans="1:13" ht="16.2" hidden="1" x14ac:dyDescent="0.4">
      <c r="A451" s="31" t="str">
        <f t="shared" si="9"/>
        <v>lt003_entitygrp_emssns_scp1</v>
      </c>
      <c r="B451" s="162" t="s">
        <v>28</v>
      </c>
      <c r="C451" s="157" t="s">
        <v>28</v>
      </c>
      <c r="D451" s="153" t="s">
        <v>40</v>
      </c>
      <c r="E451" s="156" t="s">
        <v>323</v>
      </c>
      <c r="F451" s="156" t="s">
        <v>353</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3"/>
    </row>
    <row r="452" spans="1:13" ht="16.2" hidden="1" x14ac:dyDescent="0.4">
      <c r="A452" s="31" t="str">
        <f t="shared" si="9"/>
        <v>lt003_entitygrp_emssns_scp2</v>
      </c>
      <c r="B452" s="162" t="s">
        <v>28</v>
      </c>
      <c r="C452" s="157" t="s">
        <v>28</v>
      </c>
      <c r="D452" s="153" t="s">
        <v>40</v>
      </c>
      <c r="E452" s="156" t="s">
        <v>323</v>
      </c>
      <c r="F452" s="156" t="s">
        <v>354</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3"/>
    </row>
    <row r="453" spans="1:13" ht="16.2" hidden="1" x14ac:dyDescent="0.4">
      <c r="A453" s="31" t="str">
        <f t="shared" si="9"/>
        <v>lt003_entitygrp_emssns_scp3</v>
      </c>
      <c r="B453" s="162" t="s">
        <v>28</v>
      </c>
      <c r="C453" s="157" t="s">
        <v>28</v>
      </c>
      <c r="D453" s="153" t="s">
        <v>40</v>
      </c>
      <c r="E453" s="156" t="s">
        <v>323</v>
      </c>
      <c r="F453" s="156" t="s">
        <v>355</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3"/>
    </row>
    <row r="454" spans="1:13" ht="16.2" hidden="1" x14ac:dyDescent="0.4">
      <c r="A454" s="31" t="str">
        <f t="shared" si="9"/>
        <v>lt004_protectiontyp_ep_scr</v>
      </c>
      <c r="B454" s="162" t="s">
        <v>28</v>
      </c>
      <c r="C454" s="157" t="s">
        <v>28</v>
      </c>
      <c r="D454" s="153" t="s">
        <v>40</v>
      </c>
      <c r="E454" s="156" t="s">
        <v>356</v>
      </c>
      <c r="F454" s="156" t="s">
        <v>357</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3"/>
    </row>
    <row r="455" spans="1:13" ht="16.2" hidden="1" x14ac:dyDescent="0.4">
      <c r="A455" s="31" t="str">
        <f t="shared" si="9"/>
        <v>lt004_protectionep_scr</v>
      </c>
      <c r="B455" s="162" t="s">
        <v>28</v>
      </c>
      <c r="C455" s="157" t="s">
        <v>28</v>
      </c>
      <c r="D455" s="153" t="s">
        <v>40</v>
      </c>
      <c r="E455" s="156" t="s">
        <v>356</v>
      </c>
      <c r="F455" s="156" t="s">
        <v>358</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3"/>
    </row>
    <row r="456" spans="1:13" ht="16.2" hidden="1" x14ac:dyDescent="0.4">
      <c r="A456" s="31" t="str">
        <f t="shared" si="9"/>
        <v>lt004_protectiontyp_epc_lbl</v>
      </c>
      <c r="B456" s="162" t="s">
        <v>28</v>
      </c>
      <c r="C456" s="157" t="s">
        <v>28</v>
      </c>
      <c r="D456" s="153" t="s">
        <v>40</v>
      </c>
      <c r="E456" s="156" t="s">
        <v>356</v>
      </c>
      <c r="F456" s="156" t="s">
        <v>359</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3"/>
    </row>
    <row r="457" spans="1:13" ht="16.2" hidden="1" x14ac:dyDescent="0.4">
      <c r="A457" s="31" t="str">
        <f t="shared" si="9"/>
        <v>lt004_protectionepc_lbl</v>
      </c>
      <c r="B457" s="162" t="s">
        <v>28</v>
      </c>
      <c r="C457" s="157" t="s">
        <v>28</v>
      </c>
      <c r="D457" s="153" t="s">
        <v>40</v>
      </c>
      <c r="E457" s="156" t="s">
        <v>356</v>
      </c>
      <c r="F457" s="156" t="s">
        <v>360</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3"/>
    </row>
    <row r="458" spans="1:13" ht="16.2" hidden="1" x14ac:dyDescent="0.4">
      <c r="A458" s="31" t="str">
        <f t="shared" si="9"/>
        <v>lt004_protectionemssns_scp1_prtctn</v>
      </c>
      <c r="B458" s="162" t="s">
        <v>28</v>
      </c>
      <c r="C458" s="157" t="s">
        <v>28</v>
      </c>
      <c r="D458" s="153" t="s">
        <v>40</v>
      </c>
      <c r="E458" s="156" t="s">
        <v>356</v>
      </c>
      <c r="F458" s="156" t="s">
        <v>361</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3"/>
    </row>
    <row r="459" spans="1:13" ht="16.2" hidden="1" x14ac:dyDescent="0.4">
      <c r="A459" s="31" t="str">
        <f t="shared" ref="A459:A522" si="10">E459&amp;F459</f>
        <v>lt004_protectionemssns_scp2_prtctn</v>
      </c>
      <c r="B459" s="162" t="s">
        <v>28</v>
      </c>
      <c r="C459" s="157" t="s">
        <v>28</v>
      </c>
      <c r="D459" s="153" t="s">
        <v>40</v>
      </c>
      <c r="E459" s="156" t="s">
        <v>356</v>
      </c>
      <c r="F459" s="156" t="s">
        <v>362</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3"/>
    </row>
    <row r="460" spans="1:13" ht="16.2" hidden="1" x14ac:dyDescent="0.4">
      <c r="A460" s="31" t="str">
        <f t="shared" si="10"/>
        <v>lt004_protectionemssns_scp3_prtctn</v>
      </c>
      <c r="B460" s="162" t="s">
        <v>28</v>
      </c>
      <c r="C460" s="157" t="s">
        <v>28</v>
      </c>
      <c r="D460" s="153" t="s">
        <v>40</v>
      </c>
      <c r="E460" s="156" t="s">
        <v>356</v>
      </c>
      <c r="F460" s="156" t="s">
        <v>363</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3"/>
    </row>
    <row r="461" spans="1:13" ht="16.2" hidden="1" x14ac:dyDescent="0.4">
      <c r="A461" s="31" t="str">
        <f t="shared" si="10"/>
        <v>lt004_protectionmthd_usd_prtctn_scp_1</v>
      </c>
      <c r="B461" s="162" t="s">
        <v>28</v>
      </c>
      <c r="C461" s="157" t="s">
        <v>28</v>
      </c>
      <c r="D461" s="153" t="s">
        <v>40</v>
      </c>
      <c r="E461" s="156" t="s">
        <v>356</v>
      </c>
      <c r="F461" s="156" t="s">
        <v>364</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3"/>
    </row>
    <row r="462" spans="1:13" ht="16.2" hidden="1" x14ac:dyDescent="0.4">
      <c r="A462" s="31" t="str">
        <f t="shared" si="10"/>
        <v>lt004_protectionmthd_usd_prtctn_scp_2</v>
      </c>
      <c r="B462" s="162" t="s">
        <v>28</v>
      </c>
      <c r="C462" s="157" t="s">
        <v>28</v>
      </c>
      <c r="D462" s="153" t="s">
        <v>40</v>
      </c>
      <c r="E462" s="156" t="s">
        <v>356</v>
      </c>
      <c r="F462" s="156" t="s">
        <v>365</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3"/>
    </row>
    <row r="463" spans="1:13" ht="16.2" hidden="1" x14ac:dyDescent="0.4">
      <c r="A463" s="31" t="str">
        <f t="shared" si="10"/>
        <v>lt004_protectionmthd_usd_prtctn_scp_3</v>
      </c>
      <c r="B463" s="162" t="s">
        <v>28</v>
      </c>
      <c r="C463" s="157" t="s">
        <v>28</v>
      </c>
      <c r="D463" s="153" t="s">
        <v>40</v>
      </c>
      <c r="E463" s="156" t="s">
        <v>356</v>
      </c>
      <c r="F463" s="156" t="s">
        <v>366</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3"/>
    </row>
    <row r="464" spans="1:13" ht="16.2" hidden="1" x14ac:dyDescent="0.4">
      <c r="A464" s="31" t="str">
        <f t="shared" si="10"/>
        <v>lt004_protectionflg_act_physcl_rsk</v>
      </c>
      <c r="B464" s="162" t="s">
        <v>28</v>
      </c>
      <c r="C464" s="157" t="s">
        <v>28</v>
      </c>
      <c r="D464" s="153" t="s">
        <v>40</v>
      </c>
      <c r="E464" s="156" t="s">
        <v>356</v>
      </c>
      <c r="F464" s="156" t="s">
        <v>345</v>
      </c>
      <c r="G464" s="155" t="str">
        <f>VLOOKUP(A464,Plano_V3!$A$27:$G$583,7,0)</f>
        <v>4. Validação EF</v>
      </c>
      <c r="H464" s="155" t="s">
        <v>479</v>
      </c>
      <c r="I464" s="164"/>
      <c r="J464" s="175" t="str">
        <f>IF(VLOOKUP(A464,'Aux - pivots1'!$A:$E,3,0)=0, "",VLOOKUP(A464,'Aux - pivots1'!$A:$E,3,0))</f>
        <v/>
      </c>
      <c r="K464" s="175" t="str">
        <f>IF(VLOOKUP(A464,'Aux - pivots1'!$A:$E,4,0)=0, "",VLOOKUP(A464,'Aux - pivots1'!$A:$E,4,0))</f>
        <v/>
      </c>
      <c r="L464" s="175" t="str">
        <f>IF(VLOOKUP(A464,'Aux - pivots1'!$A:$E,5,0)=0, "",VLOOKUP(A464,'Aux - pivots1'!$A:$E,5,0))</f>
        <v/>
      </c>
      <c r="M464" s="203"/>
    </row>
    <row r="465" spans="1:13" ht="16.2" hidden="1" x14ac:dyDescent="0.4">
      <c r="A465" s="31" t="str">
        <f t="shared" si="10"/>
        <v>lt004_protectionflg_chrnc_physcl_rsk</v>
      </c>
      <c r="B465" s="162" t="s">
        <v>28</v>
      </c>
      <c r="C465" s="157" t="s">
        <v>28</v>
      </c>
      <c r="D465" s="153" t="s">
        <v>40</v>
      </c>
      <c r="E465" s="156" t="s">
        <v>356</v>
      </c>
      <c r="F465" s="156" t="s">
        <v>346</v>
      </c>
      <c r="G465" s="155" t="str">
        <f>VLOOKUP(A465,Plano_V3!$A$27:$G$583,7,0)</f>
        <v>4. Validação EF</v>
      </c>
      <c r="H465" s="155" t="s">
        <v>479</v>
      </c>
      <c r="I465" s="164"/>
      <c r="J465" s="175" t="str">
        <f>IF(VLOOKUP(A465,'Aux - pivots1'!$A:$E,3,0)=0, "",VLOOKUP(A465,'Aux - pivots1'!$A:$E,3,0))</f>
        <v/>
      </c>
      <c r="K465" s="175" t="str">
        <f>IF(VLOOKUP(A465,'Aux - pivots1'!$A:$E,4,0)=0, "",VLOOKUP(A465,'Aux - pivots1'!$A:$E,4,0))</f>
        <v/>
      </c>
      <c r="L465" s="175" t="str">
        <f>IF(VLOOKUP(A465,'Aux - pivots1'!$A:$E,5,0)=0, "",VLOOKUP(A465,'Aux - pivots1'!$A:$E,5,0))</f>
        <v/>
      </c>
      <c r="M465" s="203"/>
    </row>
    <row r="466" spans="1:13" ht="16.2" hidden="1" x14ac:dyDescent="0.4">
      <c r="A466" s="31" t="str">
        <f t="shared" si="10"/>
        <v>lt002_instrumentrsk_mtgtd_cct</v>
      </c>
      <c r="B466" s="162" t="s">
        <v>28</v>
      </c>
      <c r="C466" s="157" t="s">
        <v>28</v>
      </c>
      <c r="D466" s="153" t="s">
        <v>40</v>
      </c>
      <c r="E466" s="156" t="s">
        <v>367</v>
      </c>
      <c r="F466" s="156" t="s">
        <v>368</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3"/>
    </row>
    <row r="467" spans="1:13" ht="16.2" hidden="1" x14ac:dyDescent="0.4">
      <c r="A467" s="31" t="str">
        <f t="shared" si="10"/>
        <v>lt002_instrumentrsk_mtgtd_ccp</v>
      </c>
      <c r="B467" s="162" t="s">
        <v>28</v>
      </c>
      <c r="C467" s="157" t="s">
        <v>28</v>
      </c>
      <c r="D467" s="153" t="s">
        <v>40</v>
      </c>
      <c r="E467" s="156" t="s">
        <v>367</v>
      </c>
      <c r="F467" s="156" t="s">
        <v>369</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3"/>
    </row>
    <row r="468" spans="1:13" ht="16.2" hidden="1" x14ac:dyDescent="0.4">
      <c r="A468" s="31" t="str">
        <f t="shared" si="10"/>
        <v>lt002_instrumentenvrnmntl_objctv</v>
      </c>
      <c r="B468" s="162" t="s">
        <v>28</v>
      </c>
      <c r="C468" s="157" t="s">
        <v>28</v>
      </c>
      <c r="D468" s="153" t="s">
        <v>40</v>
      </c>
      <c r="E468" s="156" t="s">
        <v>367</v>
      </c>
      <c r="F468" s="156" t="s">
        <v>370</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3"/>
    </row>
    <row r="469" spans="1:13" ht="16.2" hidden="1" x14ac:dyDescent="0.4">
      <c r="A469" s="31" t="str">
        <f t="shared" si="10"/>
        <v>lt002_instrumenttyp_actvty</v>
      </c>
      <c r="B469" s="162" t="s">
        <v>28</v>
      </c>
      <c r="C469" s="157" t="s">
        <v>28</v>
      </c>
      <c r="D469" s="153" t="s">
        <v>40</v>
      </c>
      <c r="E469" s="156" t="s">
        <v>367</v>
      </c>
      <c r="F469" s="156" t="s">
        <v>371</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3"/>
    </row>
    <row r="470" spans="1:13" ht="16.2" hidden="1" x14ac:dyDescent="0.4">
      <c r="A470" s="31" t="str">
        <f t="shared" si="10"/>
        <v>lt002_instrumentlns_clltrlzd_clssfctn</v>
      </c>
      <c r="B470" s="162" t="s">
        <v>28</v>
      </c>
      <c r="C470" s="157" t="s">
        <v>28</v>
      </c>
      <c r="D470" s="153" t="s">
        <v>40</v>
      </c>
      <c r="E470" s="156" t="s">
        <v>367</v>
      </c>
      <c r="F470" s="156" t="s">
        <v>372</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3"/>
    </row>
    <row r="471" spans="1:13" ht="16.2" hidden="1" x14ac:dyDescent="0.4">
      <c r="A471" s="31" t="str">
        <f t="shared" si="10"/>
        <v>lt002_instrumentmthd_usd_instrmnt_scp_1</v>
      </c>
      <c r="B471" s="162" t="s">
        <v>28</v>
      </c>
      <c r="C471" s="157" t="s">
        <v>28</v>
      </c>
      <c r="D471" s="153" t="s">
        <v>40</v>
      </c>
      <c r="E471" s="156" t="s">
        <v>367</v>
      </c>
      <c r="F471" s="156" t="s">
        <v>373</v>
      </c>
      <c r="G471" s="155" t="str">
        <f>VLOOKUP(A471,Plano_V3!$A$27:$G$583,7,0)</f>
        <v>7. Por iniciar</v>
      </c>
      <c r="H471" s="155" t="s">
        <v>30</v>
      </c>
      <c r="I471" s="164"/>
      <c r="J471" s="175" t="str">
        <f>IF(VLOOKUP(A471,'Aux - pivots1'!$A:$E,3,0)=0, "",VLOOKUP(A471,'Aux - pivots1'!$A:$E,3,0))</f>
        <v/>
      </c>
      <c r="K471" s="175" t="str">
        <f>IF(VLOOKUP(A471,'Aux - pivots1'!$A:$E,4,0)=0, "",VLOOKUP(A471,'Aux - pivots1'!$A:$E,4,0))</f>
        <v/>
      </c>
      <c r="L471" s="175" t="str">
        <f>IF(VLOOKUP(A471,'Aux - pivots1'!$A:$E,5,0)=0, "",VLOOKUP(A471,'Aux - pivots1'!$A:$E,5,0))</f>
        <v/>
      </c>
      <c r="M471" s="203"/>
    </row>
    <row r="472" spans="1:13" ht="16.2" hidden="1" x14ac:dyDescent="0.4">
      <c r="A472" s="31" t="str">
        <f t="shared" si="10"/>
        <v>lt002_instrumentmthd_usd_instrmnt_scp_2</v>
      </c>
      <c r="B472" s="162" t="s">
        <v>28</v>
      </c>
      <c r="C472" s="157" t="s">
        <v>28</v>
      </c>
      <c r="D472" s="153" t="s">
        <v>40</v>
      </c>
      <c r="E472" s="156" t="s">
        <v>367</v>
      </c>
      <c r="F472" s="156" t="s">
        <v>374</v>
      </c>
      <c r="G472" s="155" t="str">
        <f>VLOOKUP(A472,Plano_V3!$A$27:$G$583,7,0)</f>
        <v>7. Por iniciar</v>
      </c>
      <c r="H472" s="155" t="s">
        <v>30</v>
      </c>
      <c r="I472" s="164"/>
      <c r="J472" s="175" t="str">
        <f>IF(VLOOKUP(A472,'Aux - pivots1'!$A:$E,3,0)=0, "",VLOOKUP(A472,'Aux - pivots1'!$A:$E,3,0))</f>
        <v/>
      </c>
      <c r="K472" s="175" t="str">
        <f>IF(VLOOKUP(A472,'Aux - pivots1'!$A:$E,4,0)=0, "",VLOOKUP(A472,'Aux - pivots1'!$A:$E,4,0))</f>
        <v/>
      </c>
      <c r="L472" s="175" t="str">
        <f>IF(VLOOKUP(A472,'Aux - pivots1'!$A:$E,5,0)=0, "",VLOOKUP(A472,'Aux - pivots1'!$A:$E,5,0))</f>
        <v/>
      </c>
      <c r="M472" s="203"/>
    </row>
    <row r="473" spans="1:13" ht="16.2" hidden="1" x14ac:dyDescent="0.4">
      <c r="A473" s="31" t="str">
        <f t="shared" si="10"/>
        <v>lt002_instrumentmthd_usd_instrmnt_scp_3</v>
      </c>
      <c r="B473" s="162" t="s">
        <v>28</v>
      </c>
      <c r="C473" s="157" t="s">
        <v>28</v>
      </c>
      <c r="D473" s="153" t="s">
        <v>40</v>
      </c>
      <c r="E473" s="156" t="s">
        <v>367</v>
      </c>
      <c r="F473" s="156" t="s">
        <v>375</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3"/>
    </row>
    <row r="474" spans="1:13" ht="16.2" hidden="1" x14ac:dyDescent="0.4">
      <c r="A474" s="31" t="str">
        <f t="shared" si="10"/>
        <v>lt002_instrumentsstnbl_ctgry_txnmy</v>
      </c>
      <c r="B474" s="162" t="s">
        <v>28</v>
      </c>
      <c r="C474" s="157" t="s">
        <v>28</v>
      </c>
      <c r="D474" s="153" t="s">
        <v>40</v>
      </c>
      <c r="E474" s="156" t="s">
        <v>367</v>
      </c>
      <c r="F474" s="156" t="s">
        <v>376</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3"/>
    </row>
    <row r="475" spans="1:13" ht="16.2" hidden="1" x14ac:dyDescent="0.4">
      <c r="A475" s="31" t="str">
        <f t="shared" si="10"/>
        <v>lt825_mthd_usd_instrmntambito</v>
      </c>
      <c r="B475" s="162" t="s">
        <v>28</v>
      </c>
      <c r="C475" s="157" t="s">
        <v>28</v>
      </c>
      <c r="D475" s="153" t="s">
        <v>40</v>
      </c>
      <c r="E475" s="156" t="s">
        <v>377</v>
      </c>
      <c r="F475" s="156" t="s">
        <v>378</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3"/>
    </row>
    <row r="476" spans="1:13" ht="16.2" hidden="1" x14ac:dyDescent="0.4">
      <c r="A476" s="31" t="str">
        <f t="shared" si="10"/>
        <v>lt825_mthd_usd_instrmntref_date</v>
      </c>
      <c r="B476" s="162" t="s">
        <v>28</v>
      </c>
      <c r="C476" s="157" t="s">
        <v>28</v>
      </c>
      <c r="D476" s="153" t="s">
        <v>40</v>
      </c>
      <c r="E476" s="156" t="s">
        <v>377</v>
      </c>
      <c r="F476" s="156" t="s">
        <v>73</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3"/>
    </row>
    <row r="477" spans="1:13" ht="16.2" hidden="1" x14ac:dyDescent="0.4">
      <c r="A477" s="31" t="str">
        <f t="shared" si="10"/>
        <v>lt825_mthd_usd_instrmntordem</v>
      </c>
      <c r="B477" s="162" t="s">
        <v>28</v>
      </c>
      <c r="C477" s="157" t="s">
        <v>28</v>
      </c>
      <c r="D477" s="153" t="s">
        <v>40</v>
      </c>
      <c r="E477" s="156" t="s">
        <v>377</v>
      </c>
      <c r="F477" s="156" t="s">
        <v>322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3"/>
    </row>
    <row r="478" spans="1:13" ht="16.2" hidden="1" x14ac:dyDescent="0.4">
      <c r="A478" s="31" t="str">
        <f t="shared" si="10"/>
        <v>lt825_mthd_usd_instrmnttabela</v>
      </c>
      <c r="B478" s="162" t="s">
        <v>28</v>
      </c>
      <c r="C478" s="157" t="s">
        <v>28</v>
      </c>
      <c r="D478" s="153" t="s">
        <v>40</v>
      </c>
      <c r="E478" s="156" t="s">
        <v>377</v>
      </c>
      <c r="F478" s="156" t="s">
        <v>379</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3"/>
    </row>
    <row r="479" spans="1:13" ht="16.2" hidden="1" x14ac:dyDescent="0.4">
      <c r="A479" s="31" t="str">
        <f t="shared" si="10"/>
        <v>lt825_mthd_usd_instrmntorigem_scp1_emss</v>
      </c>
      <c r="B479" s="162" t="s">
        <v>28</v>
      </c>
      <c r="C479" s="157" t="s">
        <v>28</v>
      </c>
      <c r="D479" s="153" t="s">
        <v>40</v>
      </c>
      <c r="E479" s="156" t="s">
        <v>377</v>
      </c>
      <c r="F479" s="156" t="s">
        <v>306</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3"/>
    </row>
    <row r="480" spans="1:13" ht="16.2" hidden="1" x14ac:dyDescent="0.4">
      <c r="A480" s="31" t="str">
        <f t="shared" si="10"/>
        <v>lt825_mthd_usd_instrmntorigem_scp2_emss</v>
      </c>
      <c r="B480" s="162" t="s">
        <v>28</v>
      </c>
      <c r="C480" s="157" t="s">
        <v>28</v>
      </c>
      <c r="D480" s="153" t="s">
        <v>40</v>
      </c>
      <c r="E480" s="156" t="s">
        <v>377</v>
      </c>
      <c r="F480" s="156" t="s">
        <v>307</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3"/>
    </row>
    <row r="481" spans="1:13" ht="16.2" hidden="1" x14ac:dyDescent="0.4">
      <c r="A481" s="31" t="str">
        <f t="shared" si="10"/>
        <v>lt825_mthd_usd_instrmntorigem_scp3_emss</v>
      </c>
      <c r="B481" s="162" t="s">
        <v>28</v>
      </c>
      <c r="C481" s="157" t="s">
        <v>28</v>
      </c>
      <c r="D481" s="153" t="s">
        <v>40</v>
      </c>
      <c r="E481" s="156" t="s">
        <v>377</v>
      </c>
      <c r="F481" s="156" t="s">
        <v>308</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3"/>
    </row>
    <row r="482" spans="1:13" ht="16.2" hidden="1" x14ac:dyDescent="0.4">
      <c r="A482" s="31" t="str">
        <f t="shared" si="10"/>
        <v>lt825_mthd_usd_instrmntmthd_usd_instrmnt_scp_1</v>
      </c>
      <c r="B482" s="162" t="s">
        <v>28</v>
      </c>
      <c r="C482" s="157" t="s">
        <v>28</v>
      </c>
      <c r="D482" s="153" t="s">
        <v>40</v>
      </c>
      <c r="E482" s="156" t="s">
        <v>377</v>
      </c>
      <c r="F482" s="156" t="s">
        <v>373</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3"/>
    </row>
    <row r="483" spans="1:13" ht="16.2" hidden="1" x14ac:dyDescent="0.4">
      <c r="A483" s="31" t="str">
        <f t="shared" si="10"/>
        <v>lt825_mthd_usd_instrmntmthd_usd_instrmnt_scp_2</v>
      </c>
      <c r="B483" s="162" t="s">
        <v>28</v>
      </c>
      <c r="C483" s="157" t="s">
        <v>28</v>
      </c>
      <c r="D483" s="153" t="s">
        <v>40</v>
      </c>
      <c r="E483" s="156" t="s">
        <v>377</v>
      </c>
      <c r="F483" s="156" t="s">
        <v>374</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3"/>
    </row>
    <row r="484" spans="1:13" ht="16.2" hidden="1" x14ac:dyDescent="0.4">
      <c r="A484" s="31" t="str">
        <f t="shared" si="10"/>
        <v>lt825_mthd_usd_instrmntmthd_usd_instrmnt_scp_3</v>
      </c>
      <c r="B484" s="162" t="s">
        <v>28</v>
      </c>
      <c r="C484" s="157" t="s">
        <v>28</v>
      </c>
      <c r="D484" s="153" t="s">
        <v>40</v>
      </c>
      <c r="E484" s="156" t="s">
        <v>377</v>
      </c>
      <c r="F484" s="156" t="s">
        <v>375</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3"/>
    </row>
    <row r="485" spans="1:13" ht="16.2" hidden="1" x14ac:dyDescent="0.4">
      <c r="A485" s="31" t="str">
        <f t="shared" si="10"/>
        <v>lt826_esg_sbsctrambito</v>
      </c>
      <c r="B485" s="162" t="s">
        <v>28</v>
      </c>
      <c r="C485" s="157" t="s">
        <v>28</v>
      </c>
      <c r="D485" s="153" t="s">
        <v>40</v>
      </c>
      <c r="E485" s="156" t="s">
        <v>380</v>
      </c>
      <c r="F485" s="156" t="s">
        <v>378</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3"/>
    </row>
    <row r="486" spans="1:13" ht="16.2" hidden="1" x14ac:dyDescent="0.4">
      <c r="A486" s="31" t="str">
        <f t="shared" si="10"/>
        <v>lt826_esg_sbsctrref_date</v>
      </c>
      <c r="B486" s="162" t="s">
        <v>28</v>
      </c>
      <c r="C486" s="157" t="s">
        <v>28</v>
      </c>
      <c r="D486" s="153" t="s">
        <v>40</v>
      </c>
      <c r="E486" s="156" t="s">
        <v>380</v>
      </c>
      <c r="F486" s="156" t="s">
        <v>73</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3"/>
    </row>
    <row r="487" spans="1:13" ht="16.2" hidden="1" x14ac:dyDescent="0.4">
      <c r="A487" s="31" t="str">
        <f t="shared" si="10"/>
        <v>lt826_esg_sbsctrordem</v>
      </c>
      <c r="B487" s="162" t="s">
        <v>28</v>
      </c>
      <c r="C487" s="157" t="s">
        <v>28</v>
      </c>
      <c r="D487" s="153" t="s">
        <v>40</v>
      </c>
      <c r="E487" s="156" t="s">
        <v>380</v>
      </c>
      <c r="F487" s="156" t="s">
        <v>322</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3"/>
    </row>
    <row r="488" spans="1:13" ht="16.2" hidden="1" x14ac:dyDescent="0.4">
      <c r="A488" s="31" t="str">
        <f t="shared" si="10"/>
        <v>lt826_esg_sbsctrnace_code</v>
      </c>
      <c r="B488" s="162" t="s">
        <v>28</v>
      </c>
      <c r="C488" s="157" t="s">
        <v>28</v>
      </c>
      <c r="D488" s="153" t="s">
        <v>40</v>
      </c>
      <c r="E488" s="156" t="s">
        <v>380</v>
      </c>
      <c r="F488" s="156" t="s">
        <v>381</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3"/>
    </row>
    <row r="489" spans="1:13" ht="16.2" hidden="1" x14ac:dyDescent="0.4">
      <c r="A489" s="31" t="str">
        <f t="shared" si="10"/>
        <v>lt826_esg_sbsctrcontraparte</v>
      </c>
      <c r="B489" s="162" t="s">
        <v>28</v>
      </c>
      <c r="C489" s="157" t="s">
        <v>28</v>
      </c>
      <c r="D489" s="153" t="s">
        <v>40</v>
      </c>
      <c r="E489" s="156" t="s">
        <v>380</v>
      </c>
      <c r="F489" s="156" t="s">
        <v>382</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3"/>
    </row>
    <row r="490" spans="1:13" ht="16.2" hidden="1" x14ac:dyDescent="0.4">
      <c r="A490" s="31" t="str">
        <f t="shared" si="10"/>
        <v>lt826_esg_sbsctrcnatureza_juri</v>
      </c>
      <c r="B490" s="162" t="s">
        <v>28</v>
      </c>
      <c r="C490" s="157" t="s">
        <v>28</v>
      </c>
      <c r="D490" s="153" t="s">
        <v>40</v>
      </c>
      <c r="E490" s="156" t="s">
        <v>380</v>
      </c>
      <c r="F490" s="156" t="s">
        <v>383</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3"/>
    </row>
    <row r="491" spans="1:13" ht="16.2" hidden="1" x14ac:dyDescent="0.4">
      <c r="A491" s="31" t="str">
        <f t="shared" si="10"/>
        <v>lt826_esg_sbsctridcomb</v>
      </c>
      <c r="B491" s="162" t="s">
        <v>28</v>
      </c>
      <c r="C491" s="157" t="s">
        <v>28</v>
      </c>
      <c r="D491" s="153" t="s">
        <v>40</v>
      </c>
      <c r="E491" s="156" t="s">
        <v>380</v>
      </c>
      <c r="F491" s="156" t="s">
        <v>384</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3"/>
    </row>
    <row r="492" spans="1:13" ht="16.2" hidden="1" x14ac:dyDescent="0.4">
      <c r="A492" s="31" t="str">
        <f t="shared" si="10"/>
        <v>lt826_esg_sbsctresg_sbsctr</v>
      </c>
      <c r="B492" s="162" t="s">
        <v>28</v>
      </c>
      <c r="C492" s="157" t="s">
        <v>28</v>
      </c>
      <c r="D492" s="153" t="s">
        <v>40</v>
      </c>
      <c r="E492" s="156" t="s">
        <v>380</v>
      </c>
      <c r="F492" s="156" t="s">
        <v>348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3"/>
    </row>
    <row r="493" spans="1:13" ht="16.2" hidden="1" x14ac:dyDescent="0.4">
      <c r="A493" s="31" t="str">
        <f t="shared" si="10"/>
        <v>lt826_esg_sbsctrdescrição</v>
      </c>
      <c r="B493" s="162" t="s">
        <v>28</v>
      </c>
      <c r="C493" s="157" t="s">
        <v>28</v>
      </c>
      <c r="D493" s="153" t="s">
        <v>40</v>
      </c>
      <c r="E493" s="156" t="s">
        <v>380</v>
      </c>
      <c r="F493" s="156" t="s">
        <v>385</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3"/>
    </row>
    <row r="494" spans="1:13" ht="16.2" hidden="1" x14ac:dyDescent="0.4">
      <c r="A494" s="31" t="str">
        <f t="shared" si="10"/>
        <v>lt002_instrumentdt_rfrnc</v>
      </c>
      <c r="B494" s="162" t="s">
        <v>28</v>
      </c>
      <c r="C494" s="157" t="s">
        <v>28</v>
      </c>
      <c r="D494" s="153" t="s">
        <v>40</v>
      </c>
      <c r="E494" s="156" t="s">
        <v>367</v>
      </c>
      <c r="F494" s="156" t="s">
        <v>386</v>
      </c>
      <c r="G494" s="155" t="str">
        <f>VLOOKUP(A494,Plano_V3!$A$27:$G$583,7,0)</f>
        <v>1. Concluído</v>
      </c>
      <c r="H494" s="155" t="s">
        <v>477</v>
      </c>
      <c r="I494" s="164" t="s">
        <v>504</v>
      </c>
      <c r="J494" s="175" t="str">
        <f>IF(VLOOKUP(A494,'Aux - pivots1'!$A:$E,3,0)=0, "",VLOOKUP(A494,'Aux - pivots1'!$A:$E,3,0))</f>
        <v/>
      </c>
      <c r="K494" s="175" t="str">
        <f>IF(VLOOKUP(A494,'Aux - pivots1'!$A:$E,4,0)=0, "",VLOOKUP(A494,'Aux - pivots1'!$A:$E,4,0))</f>
        <v/>
      </c>
      <c r="L494" s="175" t="str">
        <f>IF(VLOOKUP(A494,'Aux - pivots1'!$A:$E,5,0)=0, "",VLOOKUP(A494,'Aux - pivots1'!$A:$E,5,0))</f>
        <v/>
      </c>
      <c r="M494" s="203"/>
    </row>
    <row r="495" spans="1:13" ht="16.2" hidden="1" x14ac:dyDescent="0.4">
      <c r="A495" s="31" t="str">
        <f t="shared" si="10"/>
        <v>lt002_instrumentinstrmnt_id</v>
      </c>
      <c r="B495" s="162" t="s">
        <v>28</v>
      </c>
      <c r="C495" s="157" t="s">
        <v>28</v>
      </c>
      <c r="D495" s="153" t="s">
        <v>40</v>
      </c>
      <c r="E495" s="156" t="s">
        <v>367</v>
      </c>
      <c r="F495" s="156" t="s">
        <v>388</v>
      </c>
      <c r="G495" s="155" t="str">
        <f>VLOOKUP(A495,Plano_V3!$A$27:$G$583,7,0)</f>
        <v>1. Concluído</v>
      </c>
      <c r="H495" s="155" t="s">
        <v>477</v>
      </c>
      <c r="I495" s="164" t="s">
        <v>504</v>
      </c>
      <c r="J495" s="175" t="str">
        <f>IF(VLOOKUP(A495,'Aux - pivots1'!$A:$E,3,0)=0, "",VLOOKUP(A495,'Aux - pivots1'!$A:$E,3,0))</f>
        <v/>
      </c>
      <c r="K495" s="175" t="str">
        <f>IF(VLOOKUP(A495,'Aux - pivots1'!$A:$E,4,0)=0, "",VLOOKUP(A495,'Aux - pivots1'!$A:$E,4,0))</f>
        <v/>
      </c>
      <c r="L495" s="175" t="str">
        <f>IF(VLOOKUP(A495,'Aux - pivots1'!$A:$E,5,0)=0, "",VLOOKUP(A495,'Aux - pivots1'!$A:$E,5,0))</f>
        <v/>
      </c>
      <c r="M495" s="203"/>
    </row>
    <row r="496" spans="1:13" ht="16.2" hidden="1" x14ac:dyDescent="0.4">
      <c r="A496" s="31" t="str">
        <f t="shared" si="10"/>
        <v>lt002_instrumentdt_incptn</v>
      </c>
      <c r="B496" s="162" t="s">
        <v>28</v>
      </c>
      <c r="C496" s="157" t="s">
        <v>28</v>
      </c>
      <c r="D496" s="153" t="s">
        <v>40</v>
      </c>
      <c r="E496" s="156" t="s">
        <v>367</v>
      </c>
      <c r="F496" s="156" t="s">
        <v>389</v>
      </c>
      <c r="G496" s="155" t="str">
        <f>VLOOKUP(A496,Plano_V3!$A$27:$G$583,7,0)</f>
        <v>1. Concluído</v>
      </c>
      <c r="H496" s="155" t="s">
        <v>477</v>
      </c>
      <c r="I496" s="164" t="s">
        <v>504</v>
      </c>
      <c r="J496" s="175" t="str">
        <f>IF(VLOOKUP(A496,'Aux - pivots1'!$A:$E,3,0)=0, "",VLOOKUP(A496,'Aux - pivots1'!$A:$E,3,0))</f>
        <v/>
      </c>
      <c r="K496" s="175" t="str">
        <f>IF(VLOOKUP(A496,'Aux - pivots1'!$A:$E,4,0)=0, "",VLOOKUP(A496,'Aux - pivots1'!$A:$E,4,0))</f>
        <v/>
      </c>
      <c r="L496" s="175" t="str">
        <f>IF(VLOOKUP(A496,'Aux - pivots1'!$A:$E,5,0)=0, "",VLOOKUP(A496,'Aux - pivots1'!$A:$E,5,0))</f>
        <v/>
      </c>
      <c r="M496" s="203"/>
    </row>
    <row r="497" spans="1:13" ht="16.2" hidden="1" x14ac:dyDescent="0.4">
      <c r="A497" s="31" t="str">
        <f t="shared" si="10"/>
        <v>lt002_instrumentdflt_stts_instrmnt</v>
      </c>
      <c r="B497" s="162" t="s">
        <v>28</v>
      </c>
      <c r="C497" s="157" t="s">
        <v>28</v>
      </c>
      <c r="D497" s="153" t="s">
        <v>40</v>
      </c>
      <c r="E497" s="156" t="s">
        <v>367</v>
      </c>
      <c r="F497" s="156" t="s">
        <v>390</v>
      </c>
      <c r="G497" s="155" t="str">
        <f>VLOOKUP(A497,Plano_V3!$A$27:$G$583,7,0)</f>
        <v>1. Concluído</v>
      </c>
      <c r="H497" s="155" t="s">
        <v>477</v>
      </c>
      <c r="I497" s="164" t="s">
        <v>504</v>
      </c>
      <c r="J497" s="175" t="str">
        <f>IF(VLOOKUP(A497,'Aux - pivots1'!$A:$E,3,0)=0, "",VLOOKUP(A497,'Aux - pivots1'!$A:$E,3,0))</f>
        <v/>
      </c>
      <c r="K497" s="175" t="str">
        <f>IF(VLOOKUP(A497,'Aux - pivots1'!$A:$E,4,0)=0, "",VLOOKUP(A497,'Aux - pivots1'!$A:$E,4,0))</f>
        <v/>
      </c>
      <c r="L497" s="175" t="str">
        <f>IF(VLOOKUP(A497,'Aux - pivots1'!$A:$E,5,0)=0, "",VLOOKUP(A497,'Aux - pivots1'!$A:$E,5,0))</f>
        <v/>
      </c>
      <c r="M497" s="203"/>
    </row>
    <row r="498" spans="1:13" ht="16.2" hidden="1" x14ac:dyDescent="0.4">
      <c r="A498" s="31" t="str">
        <f t="shared" si="10"/>
        <v>lt002_instrumentimprmnt_stts</v>
      </c>
      <c r="B498" s="162" t="s">
        <v>28</v>
      </c>
      <c r="C498" s="157" t="s">
        <v>28</v>
      </c>
      <c r="D498" s="153" t="s">
        <v>40</v>
      </c>
      <c r="E498" s="156" t="s">
        <v>367</v>
      </c>
      <c r="F498" s="156" t="s">
        <v>391</v>
      </c>
      <c r="G498" s="155" t="str">
        <f>VLOOKUP(A498,Plano_V3!$A$27:$G$583,7,0)</f>
        <v>1. Concluído</v>
      </c>
      <c r="H498" s="155" t="s">
        <v>477</v>
      </c>
      <c r="I498" s="164" t="s">
        <v>504</v>
      </c>
      <c r="J498" s="175" t="str">
        <f>IF(VLOOKUP(A498,'Aux - pivots1'!$A:$E,3,0)=0, "",VLOOKUP(A498,'Aux - pivots1'!$A:$E,3,0))</f>
        <v/>
      </c>
      <c r="K498" s="175" t="str">
        <f>IF(VLOOKUP(A498,'Aux - pivots1'!$A:$E,4,0)=0, "",VLOOKUP(A498,'Aux - pivots1'!$A:$E,4,0))</f>
        <v/>
      </c>
      <c r="L498" s="175" t="str">
        <f>IF(VLOOKUP(A498,'Aux - pivots1'!$A:$E,5,0)=0, "",VLOOKUP(A498,'Aux - pivots1'!$A:$E,5,0))</f>
        <v/>
      </c>
      <c r="M498" s="203"/>
    </row>
    <row r="499" spans="1:13" ht="16.2" hidden="1" x14ac:dyDescent="0.4">
      <c r="A499" s="31" t="str">
        <f t="shared" si="10"/>
        <v>lt002_instrumentprfrmng_stts</v>
      </c>
      <c r="B499" s="162" t="s">
        <v>28</v>
      </c>
      <c r="C499" s="157" t="s">
        <v>28</v>
      </c>
      <c r="D499" s="153" t="s">
        <v>40</v>
      </c>
      <c r="E499" s="156" t="s">
        <v>367</v>
      </c>
      <c r="F499" s="156" t="s">
        <v>392</v>
      </c>
      <c r="G499" s="155" t="str">
        <f>VLOOKUP(A499,Plano_V3!$A$27:$G$583,7,0)</f>
        <v>1. Concluído</v>
      </c>
      <c r="H499" s="155" t="s">
        <v>477</v>
      </c>
      <c r="I499" s="164" t="s">
        <v>504</v>
      </c>
      <c r="J499" s="175" t="str">
        <f>IF(VLOOKUP(A499,'Aux - pivots1'!$A:$E,3,0)=0, "",VLOOKUP(A499,'Aux - pivots1'!$A:$E,3,0))</f>
        <v/>
      </c>
      <c r="K499" s="175" t="str">
        <f>IF(VLOOKUP(A499,'Aux - pivots1'!$A:$E,4,0)=0, "",VLOOKUP(A499,'Aux - pivots1'!$A:$E,4,0))</f>
        <v/>
      </c>
      <c r="L499" s="175" t="str">
        <f>IF(VLOOKUP(A499,'Aux - pivots1'!$A:$E,5,0)=0, "",VLOOKUP(A499,'Aux - pivots1'!$A:$E,5,0))</f>
        <v/>
      </c>
      <c r="M499" s="203"/>
    </row>
    <row r="500" spans="1:13" ht="16.2" hidden="1" x14ac:dyDescent="0.4">
      <c r="A500" s="31" t="str">
        <f t="shared" si="10"/>
        <v>lt002_instrumentprjct_fnnc_ln</v>
      </c>
      <c r="B500" s="162" t="s">
        <v>28</v>
      </c>
      <c r="C500" s="157" t="s">
        <v>28</v>
      </c>
      <c r="D500" s="153" t="s">
        <v>40</v>
      </c>
      <c r="E500" s="156" t="s">
        <v>367</v>
      </c>
      <c r="F500" s="156" t="s">
        <v>393</v>
      </c>
      <c r="G500" s="155" t="str">
        <f>VLOOKUP(A500,Plano_V3!$A$27:$G$583,7,0)</f>
        <v>1. Concluído</v>
      </c>
      <c r="H500" s="155" t="s">
        <v>477</v>
      </c>
      <c r="I500" s="164" t="s">
        <v>504</v>
      </c>
      <c r="J500" s="175" t="str">
        <f>IF(VLOOKUP(A500,'Aux - pivots1'!$A:$E,3,0)=0, "",VLOOKUP(A500,'Aux - pivots1'!$A:$E,3,0))</f>
        <v/>
      </c>
      <c r="K500" s="175" t="str">
        <f>IF(VLOOKUP(A500,'Aux - pivots1'!$A:$E,4,0)=0, "",VLOOKUP(A500,'Aux - pivots1'!$A:$E,4,0))</f>
        <v/>
      </c>
      <c r="L500" s="175" t="str">
        <f>IF(VLOOKUP(A500,'Aux - pivots1'!$A:$E,5,0)=0, "",VLOOKUP(A500,'Aux - pivots1'!$A:$E,5,0))</f>
        <v/>
      </c>
      <c r="M500" s="203"/>
    </row>
    <row r="501" spans="1:13" ht="16.2" hidden="1" x14ac:dyDescent="0.4">
      <c r="A501" s="31" t="str">
        <f t="shared" si="10"/>
        <v>lt002_instrumenttyp_instrmnt</v>
      </c>
      <c r="B501" s="162" t="s">
        <v>28</v>
      </c>
      <c r="C501" s="157" t="s">
        <v>28</v>
      </c>
      <c r="D501" s="153" t="s">
        <v>40</v>
      </c>
      <c r="E501" s="156" t="s">
        <v>367</v>
      </c>
      <c r="F501" s="156" t="s">
        <v>394</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3"/>
    </row>
    <row r="502" spans="1:13" ht="16.2" hidden="1" x14ac:dyDescent="0.4">
      <c r="A502" s="31" t="str">
        <f t="shared" si="10"/>
        <v>lt002_instrumentgrss_crryng_amnt_instrmnt</v>
      </c>
      <c r="B502" s="162" t="s">
        <v>28</v>
      </c>
      <c r="C502" s="157" t="s">
        <v>28</v>
      </c>
      <c r="D502" s="153" t="s">
        <v>40</v>
      </c>
      <c r="E502" s="156" t="s">
        <v>367</v>
      </c>
      <c r="F502" s="156" t="s">
        <v>395</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3"/>
    </row>
    <row r="503" spans="1:13" ht="16.2" hidden="1" x14ac:dyDescent="0.4">
      <c r="A503" s="31" t="str">
        <f t="shared" si="10"/>
        <v>lt002_instrumentaccmltd_chngs_fv_cr_instrmnt</v>
      </c>
      <c r="B503" s="162" t="s">
        <v>28</v>
      </c>
      <c r="C503" s="157" t="s">
        <v>28</v>
      </c>
      <c r="D503" s="153" t="s">
        <v>40</v>
      </c>
      <c r="E503" s="156" t="s">
        <v>367</v>
      </c>
      <c r="F503" s="156" t="s">
        <v>396</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3"/>
    </row>
    <row r="504" spans="1:13" ht="16.2" hidden="1" x14ac:dyDescent="0.4">
      <c r="A504" s="31" t="str">
        <f t="shared" si="10"/>
        <v>lt002_instrumentaccntng_clssfctn</v>
      </c>
      <c r="B504" s="162" t="s">
        <v>28</v>
      </c>
      <c r="C504" s="157" t="s">
        <v>28</v>
      </c>
      <c r="D504" s="153" t="s">
        <v>40</v>
      </c>
      <c r="E504" s="156" t="s">
        <v>367</v>
      </c>
      <c r="F504" s="156" t="s">
        <v>397</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3"/>
    </row>
    <row r="505" spans="1:13" ht="16.2" hidden="1" x14ac:dyDescent="0.4">
      <c r="A505" s="31" t="str">
        <f t="shared" si="10"/>
        <v>lt002_instrumentdt_lgl_fnl_mtrty</v>
      </c>
      <c r="B505" s="162" t="s">
        <v>28</v>
      </c>
      <c r="C505" s="157" t="s">
        <v>28</v>
      </c>
      <c r="D505" s="153" t="s">
        <v>40</v>
      </c>
      <c r="E505" s="156" t="s">
        <v>367</v>
      </c>
      <c r="F505" s="156" t="s">
        <v>398</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3"/>
    </row>
    <row r="506" spans="1:13" ht="16.2" hidden="1" x14ac:dyDescent="0.4">
      <c r="A506" s="31" t="str">
        <f t="shared" si="10"/>
        <v>lt002_instrumentaccmltd_imprmnt_instrmnt</v>
      </c>
      <c r="B506" s="162" t="s">
        <v>28</v>
      </c>
      <c r="C506" s="157" t="s">
        <v>28</v>
      </c>
      <c r="D506" s="153" t="s">
        <v>40</v>
      </c>
      <c r="E506" s="156" t="s">
        <v>367</v>
      </c>
      <c r="F506" s="156" t="s">
        <v>399</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3"/>
    </row>
    <row r="507" spans="1:13" ht="16.2" hidden="1" x14ac:dyDescent="0.4">
      <c r="A507" s="31" t="str">
        <f t="shared" si="10"/>
        <v>lt002_instrumentissr_cntry</v>
      </c>
      <c r="B507" s="162" t="s">
        <v>28</v>
      </c>
      <c r="C507" s="157" t="s">
        <v>28</v>
      </c>
      <c r="D507" s="153" t="s">
        <v>40</v>
      </c>
      <c r="E507" s="156" t="s">
        <v>367</v>
      </c>
      <c r="F507" s="156" t="s">
        <v>400</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3"/>
    </row>
    <row r="508" spans="1:13" ht="16.2" hidden="1" x14ac:dyDescent="0.4">
      <c r="A508" s="31" t="str">
        <f t="shared" si="10"/>
        <v>lt002_instrumentissr_nace_sctr</v>
      </c>
      <c r="B508" s="162" t="s">
        <v>28</v>
      </c>
      <c r="C508" s="157" t="s">
        <v>28</v>
      </c>
      <c r="D508" s="153" t="s">
        <v>40</v>
      </c>
      <c r="E508" s="156" t="s">
        <v>367</v>
      </c>
      <c r="F508" s="156" t="s">
        <v>401</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3"/>
    </row>
    <row r="509" spans="1:13" ht="16.2" hidden="1" x14ac:dyDescent="0.4">
      <c r="A509" s="31" t="str">
        <f t="shared" si="10"/>
        <v>lt002_instrumentprmry_asst_clssf</v>
      </c>
      <c r="B509" s="162" t="s">
        <v>28</v>
      </c>
      <c r="C509" s="157" t="s">
        <v>28</v>
      </c>
      <c r="D509" s="153" t="s">
        <v>40</v>
      </c>
      <c r="E509" s="156" t="s">
        <v>367</v>
      </c>
      <c r="F509" s="156" t="s">
        <v>402</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3"/>
    </row>
    <row r="510" spans="1:13" ht="16.2" hidden="1" x14ac:dyDescent="0.4">
      <c r="A510" s="31" t="str">
        <f t="shared" si="10"/>
        <v>lt002_instrumentsubportfolio_id</v>
      </c>
      <c r="B510" s="162" t="s">
        <v>28</v>
      </c>
      <c r="C510" s="157" t="s">
        <v>28</v>
      </c>
      <c r="D510" s="153" t="s">
        <v>40</v>
      </c>
      <c r="E510" s="156" t="s">
        <v>367</v>
      </c>
      <c r="F510" s="156" t="s">
        <v>403</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3"/>
    </row>
    <row r="511" spans="1:13" ht="16.2" hidden="1" x14ac:dyDescent="0.4">
      <c r="A511" s="31" t="str">
        <f t="shared" si="10"/>
        <v>lt002_instrumentcod_soc</v>
      </c>
      <c r="B511" s="162" t="s">
        <v>28</v>
      </c>
      <c r="C511" s="157" t="s">
        <v>28</v>
      </c>
      <c r="D511" s="153" t="s">
        <v>40</v>
      </c>
      <c r="E511" s="156" t="s">
        <v>367</v>
      </c>
      <c r="F511" s="156" t="s">
        <v>404</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3"/>
    </row>
    <row r="512" spans="1:13" ht="16.2" hidden="1" x14ac:dyDescent="0.4">
      <c r="A512" s="31" t="str">
        <f t="shared" si="10"/>
        <v>lt002_instrumentlcl_instmrnt_id</v>
      </c>
      <c r="B512" s="162" t="s">
        <v>28</v>
      </c>
      <c r="C512" s="157" t="s">
        <v>28</v>
      </c>
      <c r="D512" s="153" t="s">
        <v>40</v>
      </c>
      <c r="E512" s="156" t="s">
        <v>367</v>
      </c>
      <c r="F512" s="156" t="s">
        <v>405</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3"/>
    </row>
    <row r="513" spans="1:13" ht="16.2" hidden="1" x14ac:dyDescent="0.4">
      <c r="A513" s="31" t="str">
        <f t="shared" si="10"/>
        <v>lt002_instrumentsstnbl_indctr</v>
      </c>
      <c r="B513" s="162" t="s">
        <v>28</v>
      </c>
      <c r="C513" s="157" t="s">
        <v>28</v>
      </c>
      <c r="D513" s="153" t="s">
        <v>40</v>
      </c>
      <c r="E513" s="156" t="s">
        <v>367</v>
      </c>
      <c r="F513" s="156" t="s">
        <v>406</v>
      </c>
      <c r="G513" s="155" t="str">
        <f>VLOOKUP(A513,Plano_V3!$A$27:$G$583,7,0)</f>
        <v>7. Por iniciar</v>
      </c>
      <c r="H513" s="155" t="s">
        <v>30</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3"/>
    </row>
    <row r="514" spans="1:13" ht="16.2" hidden="1" x14ac:dyDescent="0.4">
      <c r="A514" s="31" t="str">
        <f t="shared" si="10"/>
        <v>lt002_instrumentsstnbl_ctgry</v>
      </c>
      <c r="B514" s="162" t="s">
        <v>28</v>
      </c>
      <c r="C514" s="157" t="s">
        <v>28</v>
      </c>
      <c r="D514" s="153" t="s">
        <v>40</v>
      </c>
      <c r="E514" s="156" t="s">
        <v>367</v>
      </c>
      <c r="F514" s="156" t="s">
        <v>407</v>
      </c>
      <c r="G514" s="155" t="str">
        <f>VLOOKUP(A514,Plano_V3!$A$27:$G$583,7,0)</f>
        <v>7. Por iniciar</v>
      </c>
      <c r="H514" s="155" t="s">
        <v>30</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3"/>
    </row>
    <row r="515" spans="1:13" ht="16.2" hidden="1" x14ac:dyDescent="0.4">
      <c r="A515" s="31" t="str">
        <f t="shared" si="10"/>
        <v>lt002_instrumentgrss_intrst_incm</v>
      </c>
      <c r="B515" s="162" t="s">
        <v>28</v>
      </c>
      <c r="C515" s="157" t="s">
        <v>28</v>
      </c>
      <c r="D515" s="153" t="s">
        <v>40</v>
      </c>
      <c r="E515" s="156" t="s">
        <v>367</v>
      </c>
      <c r="F515" s="156" t="s">
        <v>408</v>
      </c>
      <c r="G515" s="155" t="str">
        <f>VLOOKUP(A515,Plano_V3!$A$27:$G$583,7,0)</f>
        <v>7. Por iniciar</v>
      </c>
      <c r="H515" s="155" t="s">
        <v>30</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3"/>
    </row>
    <row r="516" spans="1:13" ht="16.2" hidden="1" x14ac:dyDescent="0.4">
      <c r="A516" s="31" t="str">
        <f t="shared" si="10"/>
        <v>lt002_instrumentgrss_cmmssn_incm</v>
      </c>
      <c r="B516" s="162" t="s">
        <v>28</v>
      </c>
      <c r="C516" s="157" t="s">
        <v>28</v>
      </c>
      <c r="D516" s="153" t="s">
        <v>40</v>
      </c>
      <c r="E516" s="156" t="s">
        <v>367</v>
      </c>
      <c r="F516" s="156" t="s">
        <v>409</v>
      </c>
      <c r="G516" s="155" t="str">
        <f>VLOOKUP(A516,Plano_V3!$A$27:$G$583,7,0)</f>
        <v>7. Por iniciar</v>
      </c>
      <c r="H516" s="155" t="s">
        <v>30</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3"/>
    </row>
    <row r="517" spans="1:13" ht="16.2" hidden="1" x14ac:dyDescent="0.4">
      <c r="A517" s="31" t="str">
        <f t="shared" si="10"/>
        <v>lt002_instrumentgrss_cmmssn_incm_off_blnc</v>
      </c>
      <c r="B517" s="162" t="s">
        <v>28</v>
      </c>
      <c r="C517" s="157" t="s">
        <v>28</v>
      </c>
      <c r="D517" s="153" t="s">
        <v>40</v>
      </c>
      <c r="E517" s="156" t="s">
        <v>367</v>
      </c>
      <c r="F517" s="156" t="s">
        <v>410</v>
      </c>
      <c r="G517" s="155" t="str">
        <f>VLOOKUP(A517,Plano_V3!$A$27:$G$583,7,0)</f>
        <v>7. Por iniciar</v>
      </c>
      <c r="H517" s="155" t="s">
        <v>30</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3"/>
    </row>
    <row r="518" spans="1:13" ht="16.2" hidden="1" x14ac:dyDescent="0.4">
      <c r="A518" s="31" t="str">
        <f t="shared" si="10"/>
        <v>lt002_instrumentidcmb</v>
      </c>
      <c r="B518" s="162" t="s">
        <v>28</v>
      </c>
      <c r="C518" s="157" t="s">
        <v>28</v>
      </c>
      <c r="D518" s="153" t="s">
        <v>40</v>
      </c>
      <c r="E518" s="156" t="s">
        <v>367</v>
      </c>
      <c r="F518" s="156" t="s">
        <v>411</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3"/>
    </row>
    <row r="519" spans="1:13" ht="16.2" hidden="1" x14ac:dyDescent="0.4">
      <c r="A519" s="31" t="str">
        <f t="shared" si="10"/>
        <v>lt003_entitycntry</v>
      </c>
      <c r="B519" s="162" t="s">
        <v>28</v>
      </c>
      <c r="C519" s="157" t="s">
        <v>28</v>
      </c>
      <c r="D519" s="153" t="s">
        <v>40</v>
      </c>
      <c r="E519" s="156" t="s">
        <v>323</v>
      </c>
      <c r="F519" s="156" t="s">
        <v>412</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3"/>
    </row>
    <row r="520" spans="1:13" ht="16.2" hidden="1" x14ac:dyDescent="0.4">
      <c r="A520" s="31" t="str">
        <f t="shared" si="10"/>
        <v>lt003_entitydt_rfrnc</v>
      </c>
      <c r="B520" s="162" t="s">
        <v>28</v>
      </c>
      <c r="C520" s="157" t="s">
        <v>28</v>
      </c>
      <c r="D520" s="153" t="s">
        <v>40</v>
      </c>
      <c r="E520" s="156" t="s">
        <v>323</v>
      </c>
      <c r="F520" s="156" t="s">
        <v>386</v>
      </c>
      <c r="G520" s="155" t="str">
        <f>VLOOKUP(A520,Plano_V3!$A$27:$G$583,7,0)</f>
        <v>1. Concluído</v>
      </c>
      <c r="H520" s="155" t="s">
        <v>477</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3"/>
    </row>
    <row r="521" spans="1:13" ht="16.2" hidden="1" x14ac:dyDescent="0.4">
      <c r="A521" s="31" t="str">
        <f t="shared" si="10"/>
        <v>lt003_entityentty_id</v>
      </c>
      <c r="B521" s="162" t="s">
        <v>28</v>
      </c>
      <c r="C521" s="157" t="s">
        <v>28</v>
      </c>
      <c r="D521" s="153" t="s">
        <v>40</v>
      </c>
      <c r="E521" s="156" t="s">
        <v>323</v>
      </c>
      <c r="F521" s="156" t="s">
        <v>413</v>
      </c>
      <c r="G521" s="155" t="str">
        <f>VLOOKUP(A521,Plano_V3!$A$27:$G$583,7,0)</f>
        <v>1. Concluído</v>
      </c>
      <c r="H521" s="155" t="s">
        <v>477</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3"/>
    </row>
    <row r="522" spans="1:13" ht="16.2" hidden="1" x14ac:dyDescent="0.4">
      <c r="A522" s="31" t="str">
        <f t="shared" si="10"/>
        <v>lt003_entitylei</v>
      </c>
      <c r="B522" s="162" t="s">
        <v>28</v>
      </c>
      <c r="C522" s="157" t="s">
        <v>28</v>
      </c>
      <c r="D522" s="153" t="s">
        <v>40</v>
      </c>
      <c r="E522" s="156" t="s">
        <v>323</v>
      </c>
      <c r="F522" s="156" t="s">
        <v>414</v>
      </c>
      <c r="G522" s="155" t="str">
        <f>VLOOKUP(A522,Plano_V3!$A$27:$G$583,7,0)</f>
        <v>1. Concluído</v>
      </c>
      <c r="H522" s="155" t="s">
        <v>477</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3"/>
    </row>
    <row r="523" spans="1:13" ht="16.2" hidden="1" x14ac:dyDescent="0.4">
      <c r="A523" s="31" t="str">
        <f t="shared" ref="A523:A586" si="11">E523&amp;F523</f>
        <v>lt003_entityecnmc_actvty</v>
      </c>
      <c r="B523" s="162" t="s">
        <v>28</v>
      </c>
      <c r="C523" s="157" t="s">
        <v>28</v>
      </c>
      <c r="D523" s="153" t="s">
        <v>40</v>
      </c>
      <c r="E523" s="156" t="s">
        <v>323</v>
      </c>
      <c r="F523" s="156" t="s">
        <v>415</v>
      </c>
      <c r="G523" s="155" t="str">
        <f>VLOOKUP(A523,Plano_V3!$A$27:$G$583,7,0)</f>
        <v>1. Concluído</v>
      </c>
      <c r="H523" s="155" t="s">
        <v>477</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3"/>
    </row>
    <row r="524" spans="1:13" ht="16.2" hidden="1" x14ac:dyDescent="0.4">
      <c r="A524" s="31" t="str">
        <f t="shared" si="11"/>
        <v>lt003_entitygrp_eqty</v>
      </c>
      <c r="B524" s="162" t="s">
        <v>28</v>
      </c>
      <c r="C524" s="157" t="s">
        <v>28</v>
      </c>
      <c r="D524" s="153" t="s">
        <v>40</v>
      </c>
      <c r="E524" s="156" t="s">
        <v>323</v>
      </c>
      <c r="F524" s="156" t="s">
        <v>416</v>
      </c>
      <c r="G524" s="155" t="str">
        <f>VLOOKUP(A524,Plano_V3!$A$27:$G$583,7,0)</f>
        <v>1. Concluído</v>
      </c>
      <c r="H524" s="155" t="s">
        <v>477</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3"/>
    </row>
    <row r="525" spans="1:13" ht="16.2" hidden="1" x14ac:dyDescent="0.4">
      <c r="A525" s="31" t="str">
        <f t="shared" si="11"/>
        <v>lt003_entityannl_trnvr_le</v>
      </c>
      <c r="B525" s="162" t="s">
        <v>28</v>
      </c>
      <c r="C525" s="157" t="s">
        <v>28</v>
      </c>
      <c r="D525" s="153" t="s">
        <v>40</v>
      </c>
      <c r="E525" s="156" t="s">
        <v>323</v>
      </c>
      <c r="F525" s="156" t="s">
        <v>417</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3"/>
    </row>
    <row r="526" spans="1:13" ht="16.2" hidden="1" x14ac:dyDescent="0.4">
      <c r="A526" s="31" t="str">
        <f t="shared" si="11"/>
        <v>lt003_entityeqty</v>
      </c>
      <c r="B526" s="162" t="s">
        <v>28</v>
      </c>
      <c r="C526" s="157" t="s">
        <v>28</v>
      </c>
      <c r="D526" s="153" t="s">
        <v>40</v>
      </c>
      <c r="E526" s="156" t="s">
        <v>323</v>
      </c>
      <c r="F526" s="156" t="s">
        <v>418</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3"/>
    </row>
    <row r="527" spans="1:13" ht="16.2" hidden="1" x14ac:dyDescent="0.4">
      <c r="A527" s="31" t="str">
        <f t="shared" si="11"/>
        <v>lt003_entitygrp_ttl_dbt</v>
      </c>
      <c r="B527" s="162" t="s">
        <v>28</v>
      </c>
      <c r="C527" s="157" t="s">
        <v>28</v>
      </c>
      <c r="D527" s="153" t="s">
        <v>40</v>
      </c>
      <c r="E527" s="156" t="s">
        <v>323</v>
      </c>
      <c r="F527" s="156" t="s">
        <v>419</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3"/>
    </row>
    <row r="528" spans="1:13" ht="16.2" hidden="1" x14ac:dyDescent="0.4">
      <c r="A528" s="31" t="str">
        <f t="shared" si="11"/>
        <v>lt003_entityttl_dbt</v>
      </c>
      <c r="B528" s="162" t="s">
        <v>28</v>
      </c>
      <c r="C528" s="157" t="s">
        <v>28</v>
      </c>
      <c r="D528" s="153" t="s">
        <v>40</v>
      </c>
      <c r="E528" s="156" t="s">
        <v>323</v>
      </c>
      <c r="F528" s="156" t="s">
        <v>420</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3"/>
    </row>
    <row r="529" spans="1:13" ht="16.2" hidden="1" x14ac:dyDescent="0.4">
      <c r="A529" s="31" t="str">
        <f t="shared" si="11"/>
        <v>lt003_entitycod_soc</v>
      </c>
      <c r="B529" s="162" t="s">
        <v>28</v>
      </c>
      <c r="C529" s="157" t="s">
        <v>28</v>
      </c>
      <c r="D529" s="153" t="s">
        <v>40</v>
      </c>
      <c r="E529" s="156" t="s">
        <v>323</v>
      </c>
      <c r="F529" s="156" t="s">
        <v>404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3"/>
    </row>
    <row r="530" spans="1:13" ht="16.2" hidden="1" x14ac:dyDescent="0.4">
      <c r="A530" s="31" t="str">
        <f t="shared" si="11"/>
        <v>lt004_protectiondt_rfrnc</v>
      </c>
      <c r="B530" s="162" t="s">
        <v>28</v>
      </c>
      <c r="C530" s="157" t="s">
        <v>28</v>
      </c>
      <c r="D530" s="153" t="s">
        <v>40</v>
      </c>
      <c r="E530" s="156" t="s">
        <v>356</v>
      </c>
      <c r="F530" s="156" t="s">
        <v>386</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3"/>
    </row>
    <row r="531" spans="1:13" ht="16.2" hidden="1" x14ac:dyDescent="0.4">
      <c r="A531" s="31" t="str">
        <f t="shared" si="11"/>
        <v>lt004_protectionprtctn_id</v>
      </c>
      <c r="B531" s="162" t="s">
        <v>28</v>
      </c>
      <c r="C531" s="157" t="s">
        <v>28</v>
      </c>
      <c r="D531" s="153" t="s">
        <v>40</v>
      </c>
      <c r="E531" s="156" t="s">
        <v>356</v>
      </c>
      <c r="F531" s="156" t="s">
        <v>421</v>
      </c>
      <c r="G531" s="155" t="str">
        <f>VLOOKUP(A531,Plano_V3!$A$27:$G$583,7,0)</f>
        <v>4. Validação EF</v>
      </c>
      <c r="H531" s="155" t="s">
        <v>479</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3"/>
    </row>
    <row r="532" spans="1:13" ht="16.2" hidden="1" x14ac:dyDescent="0.4">
      <c r="A532" s="31" t="str">
        <f t="shared" si="11"/>
        <v>lt004_protectionrl_estt_clltrl_lctn</v>
      </c>
      <c r="B532" s="162" t="s">
        <v>28</v>
      </c>
      <c r="C532" s="157" t="s">
        <v>28</v>
      </c>
      <c r="D532" s="153" t="s">
        <v>40</v>
      </c>
      <c r="E532" s="156" t="s">
        <v>356</v>
      </c>
      <c r="F532" s="156" t="s">
        <v>422</v>
      </c>
      <c r="G532" s="155" t="str">
        <f>VLOOKUP(A532,Plano_V3!$A$27:$G$583,7,0)</f>
        <v>4. Validação EF</v>
      </c>
      <c r="H532" s="155" t="s">
        <v>479</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3"/>
    </row>
    <row r="533" spans="1:13" ht="16.2" hidden="1" x14ac:dyDescent="0.4">
      <c r="A533" s="31" t="str">
        <f t="shared" si="11"/>
        <v>lt004_protectionrl_estt_pst_cd</v>
      </c>
      <c r="B533" s="162" t="s">
        <v>28</v>
      </c>
      <c r="C533" s="157" t="s">
        <v>28</v>
      </c>
      <c r="D533" s="153" t="s">
        <v>40</v>
      </c>
      <c r="E533" s="156" t="s">
        <v>356</v>
      </c>
      <c r="F533" s="156" t="s">
        <v>423</v>
      </c>
      <c r="G533" s="155" t="str">
        <f>VLOOKUP(A533,Plano_V3!$A$27:$G$583,7,0)</f>
        <v>4. Validação EF</v>
      </c>
      <c r="H533" s="155" t="s">
        <v>479</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3"/>
    </row>
    <row r="534" spans="1:13" ht="16.2" hidden="1" x14ac:dyDescent="0.4">
      <c r="A534" s="31" t="str">
        <f t="shared" si="11"/>
        <v>lt004_protectiontyp_prtctn</v>
      </c>
      <c r="B534" s="162" t="s">
        <v>28</v>
      </c>
      <c r="C534" s="157" t="s">
        <v>28</v>
      </c>
      <c r="D534" s="153" t="s">
        <v>40</v>
      </c>
      <c r="E534" s="156" t="s">
        <v>356</v>
      </c>
      <c r="F534" s="156" t="s">
        <v>424</v>
      </c>
      <c r="G534" s="155" t="str">
        <f>VLOOKUP(A534,Plano_V3!$A$27:$G$583,7,0)</f>
        <v>4. Validação EF</v>
      </c>
      <c r="H534" s="155" t="s">
        <v>479</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3"/>
    </row>
    <row r="535" spans="1:13" ht="16.2" hidden="1" x14ac:dyDescent="0.4">
      <c r="A535" s="31" t="str">
        <f t="shared" si="11"/>
        <v>lt004_protectionorgnl_prtctn_vl</v>
      </c>
      <c r="B535" s="162" t="s">
        <v>28</v>
      </c>
      <c r="C535" s="157" t="s">
        <v>28</v>
      </c>
      <c r="D535" s="153" t="s">
        <v>40</v>
      </c>
      <c r="E535" s="156" t="s">
        <v>356</v>
      </c>
      <c r="F535" s="156" t="s">
        <v>425</v>
      </c>
      <c r="G535" s="155" t="str">
        <f>VLOOKUP(A535,Plano_V3!$A$27:$G$583,7,0)</f>
        <v>4. Validação EF</v>
      </c>
      <c r="H535" s="155" t="s">
        <v>479</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3"/>
    </row>
    <row r="536" spans="1:13" ht="16.2" hidden="1" x14ac:dyDescent="0.4">
      <c r="A536" s="31" t="str">
        <f t="shared" si="11"/>
        <v>lt004_protectionprtctn_vl</v>
      </c>
      <c r="B536" s="162" t="s">
        <v>28</v>
      </c>
      <c r="C536" s="157" t="s">
        <v>28</v>
      </c>
      <c r="D536" s="153" t="s">
        <v>40</v>
      </c>
      <c r="E536" s="156" t="s">
        <v>356</v>
      </c>
      <c r="F536" s="156" t="s">
        <v>426</v>
      </c>
      <c r="G536" s="155" t="str">
        <f>VLOOKUP(A536,Plano_V3!$A$27:$G$583,7,0)</f>
        <v>4. Validação EF</v>
      </c>
      <c r="H536" s="155" t="s">
        <v>479</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3"/>
    </row>
    <row r="537" spans="1:13" ht="16.2" hidden="1" x14ac:dyDescent="0.4">
      <c r="A537" s="31" t="str">
        <f t="shared" si="11"/>
        <v>lt004_protectioncod_soc</v>
      </c>
      <c r="B537" s="162" t="s">
        <v>28</v>
      </c>
      <c r="C537" s="157" t="s">
        <v>28</v>
      </c>
      <c r="D537" s="153" t="s">
        <v>40</v>
      </c>
      <c r="E537" s="156" t="s">
        <v>356</v>
      </c>
      <c r="F537" s="156" t="s">
        <v>404</v>
      </c>
      <c r="G537" s="155" t="str">
        <f>VLOOKUP(A537,Plano_V3!$A$27:$G$583,7,0)</f>
        <v>4. Validação EF</v>
      </c>
      <c r="H537" s="155" t="s">
        <v>479</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3"/>
    </row>
    <row r="538" spans="1:13" ht="16.2" hidden="1" x14ac:dyDescent="0.4">
      <c r="A538" s="31" t="str">
        <f t="shared" si="11"/>
        <v>lt005_instr_entdt_rfrnc</v>
      </c>
      <c r="B538" s="162" t="s">
        <v>28</v>
      </c>
      <c r="C538" s="157" t="s">
        <v>28</v>
      </c>
      <c r="D538" s="153" t="s">
        <v>40</v>
      </c>
      <c r="E538" s="156" t="s">
        <v>427</v>
      </c>
      <c r="F538" s="156" t="s">
        <v>386</v>
      </c>
      <c r="G538" s="155" t="str">
        <f>VLOOKUP(A538,Plano_V3!$A$27:$G$583,7,0)</f>
        <v>1. Concluído</v>
      </c>
      <c r="H538" s="155" t="s">
        <v>477</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3"/>
    </row>
    <row r="539" spans="1:13" ht="16.2" hidden="1" x14ac:dyDescent="0.4">
      <c r="A539" s="31" t="str">
        <f t="shared" si="11"/>
        <v>lt005_instr_ententty_id</v>
      </c>
      <c r="B539" s="162" t="s">
        <v>28</v>
      </c>
      <c r="C539" s="157" t="s">
        <v>28</v>
      </c>
      <c r="D539" s="153" t="s">
        <v>40</v>
      </c>
      <c r="E539" s="156" t="s">
        <v>427</v>
      </c>
      <c r="F539" s="156" t="s">
        <v>413</v>
      </c>
      <c r="G539" s="155" t="str">
        <f>VLOOKUP(A539,Plano_V3!$A$27:$G$583,7,0)</f>
        <v>1. Concluído</v>
      </c>
      <c r="H539" s="155" t="s">
        <v>477</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3"/>
    </row>
    <row r="540" spans="1:13" ht="16.2" hidden="1" x14ac:dyDescent="0.4">
      <c r="A540" s="31" t="str">
        <f t="shared" si="11"/>
        <v>lt005_instr_entinstrmnt_id</v>
      </c>
      <c r="B540" s="162" t="s">
        <v>28</v>
      </c>
      <c r="C540" s="157" t="s">
        <v>28</v>
      </c>
      <c r="D540" s="153" t="s">
        <v>40</v>
      </c>
      <c r="E540" s="156" t="s">
        <v>427</v>
      </c>
      <c r="F540" s="156" t="s">
        <v>388</v>
      </c>
      <c r="G540" s="155" t="str">
        <f>VLOOKUP(A540,Plano_V3!$A$27:$G$583,7,0)</f>
        <v>1. Concluído</v>
      </c>
      <c r="H540" s="155" t="s">
        <v>477</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3"/>
    </row>
    <row r="541" spans="1:13" ht="16.2" hidden="1" x14ac:dyDescent="0.4">
      <c r="A541" s="31" t="str">
        <f t="shared" si="11"/>
        <v>lt005_instr_entcod_soc</v>
      </c>
      <c r="B541" s="162" t="s">
        <v>28</v>
      </c>
      <c r="C541" s="157" t="s">
        <v>28</v>
      </c>
      <c r="D541" s="153" t="s">
        <v>40</v>
      </c>
      <c r="E541" s="156" t="s">
        <v>427</v>
      </c>
      <c r="F541" s="156" t="s">
        <v>404</v>
      </c>
      <c r="G541" s="155" t="str">
        <f>VLOOKUP(A541,Plano_V3!$A$27:$G$583,7,0)</f>
        <v>1. Concluído</v>
      </c>
      <c r="H541" s="155" t="s">
        <v>477</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3"/>
    </row>
    <row r="542" spans="1:13" ht="16.2" hidden="1" x14ac:dyDescent="0.4">
      <c r="A542" s="31" t="str">
        <f t="shared" si="11"/>
        <v>lt005_instr_entmn_entty_id</v>
      </c>
      <c r="B542" s="162" t="s">
        <v>28</v>
      </c>
      <c r="C542" s="157" t="s">
        <v>28</v>
      </c>
      <c r="D542" s="153" t="s">
        <v>40</v>
      </c>
      <c r="E542" s="156" t="s">
        <v>427</v>
      </c>
      <c r="F542" s="156" t="s">
        <v>428</v>
      </c>
      <c r="G542" s="155" t="str">
        <f>VLOOKUP(A542,Plano_V3!$A$27:$G$583,7,0)</f>
        <v>1. Concluído</v>
      </c>
      <c r="H542" s="155" t="s">
        <v>477</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3"/>
    </row>
    <row r="543" spans="1:13" ht="16.2" hidden="1" x14ac:dyDescent="0.4">
      <c r="A543" s="31" t="str">
        <f t="shared" si="11"/>
        <v>lt006_instr_protdt_rfrnc</v>
      </c>
      <c r="B543" s="162" t="s">
        <v>28</v>
      </c>
      <c r="C543" s="157" t="s">
        <v>28</v>
      </c>
      <c r="D543" s="153" t="s">
        <v>40</v>
      </c>
      <c r="E543" s="156" t="s">
        <v>429</v>
      </c>
      <c r="F543" s="156" t="s">
        <v>386</v>
      </c>
      <c r="G543" s="155" t="str">
        <f>VLOOKUP(A543,Plano_V3!$A$27:$G$583,7,0)</f>
        <v>1. Concluído</v>
      </c>
      <c r="H543" s="155" t="s">
        <v>477</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3"/>
    </row>
    <row r="544" spans="1:13" ht="16.2" hidden="1" x14ac:dyDescent="0.4">
      <c r="A544" s="31" t="str">
        <f t="shared" si="11"/>
        <v>lt006_instr_protinstrmnt_id</v>
      </c>
      <c r="B544" s="162" t="s">
        <v>28</v>
      </c>
      <c r="C544" s="157" t="s">
        <v>28</v>
      </c>
      <c r="D544" s="153" t="s">
        <v>40</v>
      </c>
      <c r="E544" s="156" t="s">
        <v>429</v>
      </c>
      <c r="F544" s="156" t="s">
        <v>388</v>
      </c>
      <c r="G544" s="155" t="str">
        <f>VLOOKUP(A544,Plano_V3!$A$27:$G$583,7,0)</f>
        <v>1. Concluído</v>
      </c>
      <c r="H544" s="155" t="s">
        <v>477</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3"/>
    </row>
    <row r="545" spans="1:13" ht="16.2" hidden="1" x14ac:dyDescent="0.4">
      <c r="A545" s="31" t="str">
        <f t="shared" si="11"/>
        <v>lt006_instr_protprtctn_id</v>
      </c>
      <c r="B545" s="162" t="s">
        <v>28</v>
      </c>
      <c r="C545" s="157" t="s">
        <v>28</v>
      </c>
      <c r="D545" s="153" t="s">
        <v>40</v>
      </c>
      <c r="E545" s="156" t="s">
        <v>429</v>
      </c>
      <c r="F545" s="156" t="s">
        <v>421</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3"/>
    </row>
    <row r="546" spans="1:13" ht="16.2" hidden="1" x14ac:dyDescent="0.4">
      <c r="A546" s="31" t="str">
        <f t="shared" si="11"/>
        <v>lt006_instr_protprtctn_allctd_vl</v>
      </c>
      <c r="B546" s="162" t="s">
        <v>28</v>
      </c>
      <c r="C546" s="157" t="s">
        <v>28</v>
      </c>
      <c r="D546" s="153" t="s">
        <v>40</v>
      </c>
      <c r="E546" s="156" t="s">
        <v>429</v>
      </c>
      <c r="F546" s="156" t="s">
        <v>430</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3"/>
    </row>
    <row r="547" spans="1:13" ht="16.2" hidden="1" x14ac:dyDescent="0.4">
      <c r="A547" s="31" t="str">
        <f t="shared" si="11"/>
        <v>lt006_instr_protcod_soc</v>
      </c>
      <c r="B547" s="162" t="s">
        <v>28</v>
      </c>
      <c r="C547" s="157" t="s">
        <v>28</v>
      </c>
      <c r="D547" s="153" t="s">
        <v>40</v>
      </c>
      <c r="E547" s="156" t="s">
        <v>429</v>
      </c>
      <c r="F547" s="156" t="s">
        <v>404</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3"/>
    </row>
    <row r="548" spans="1:13" ht="16.2" hidden="1" x14ac:dyDescent="0.4">
      <c r="A548" s="31" t="str">
        <f t="shared" si="11"/>
        <v>lt002_insrmntn.a.</v>
      </c>
      <c r="B548" s="162" t="s">
        <v>32</v>
      </c>
      <c r="C548" s="157" t="s">
        <v>32</v>
      </c>
      <c r="D548" s="153" t="s">
        <v>36</v>
      </c>
      <c r="E548" s="156" t="s">
        <v>439</v>
      </c>
      <c r="F548" s="156" t="s">
        <v>38</v>
      </c>
      <c r="G548" s="155" t="str">
        <f>VLOOKUP(A548,Plano_V1!$A$584:$G$636,7,0)</f>
        <v>2. Em Teste</v>
      </c>
      <c r="H548" s="155" t="s">
        <v>177</v>
      </c>
      <c r="I548" s="164"/>
      <c r="J548" s="175" t="str">
        <f>IF(VLOOKUP(A548,'Aux - pivots1'!$A:$E,3,0)=0, "",VLOOKUP(A548,'Aux - pivots1'!$A:$E,3,0))</f>
        <v/>
      </c>
      <c r="K548" s="175" t="str">
        <f>IF(VLOOKUP(A548,'Aux - pivots1'!$A:$E,4,0)=0, "",VLOOKUP(A548,'Aux - pivots1'!$A:$E,4,0))</f>
        <v/>
      </c>
      <c r="L548" s="175" t="str">
        <f>IF(VLOOKUP(A548,'Aux - pivots1'!$A:$E,5,0)=0, "",VLOOKUP(A548,'Aux - pivots1'!$A:$E,5,0))</f>
        <v/>
      </c>
      <c r="M548" s="203"/>
    </row>
    <row r="549" spans="1:13" ht="16.2" hidden="1" x14ac:dyDescent="0.4">
      <c r="A549" s="31" t="str">
        <f t="shared" si="11"/>
        <v>lt002_insrmntsstnbl_ctgry</v>
      </c>
      <c r="B549" s="162" t="s">
        <v>32</v>
      </c>
      <c r="C549" s="157" t="s">
        <v>32</v>
      </c>
      <c r="D549" s="153" t="s">
        <v>40</v>
      </c>
      <c r="E549" s="156" t="s">
        <v>439</v>
      </c>
      <c r="F549" s="156" t="s">
        <v>407</v>
      </c>
      <c r="G549" s="155" t="str">
        <f>VLOOKUP(A549,Plano_V1!$A$584:$G$636,7,0)</f>
        <v>3. Pendente de outros desenvolvimentos</v>
      </c>
      <c r="H549" s="155" t="s">
        <v>478</v>
      </c>
      <c r="I549" s="164"/>
      <c r="J549" s="175" t="str">
        <f>IF(VLOOKUP(A549,'Aux - pivots1'!$A:$E,3,0)=0, "",VLOOKUP(A549,'Aux - pivots1'!$A:$E,3,0))</f>
        <v/>
      </c>
      <c r="K549" s="175" t="str">
        <f>IF(VLOOKUP(A549,'Aux - pivots1'!$A:$E,4,0)=0, "",VLOOKUP(A549,'Aux - pivots1'!$A:$E,4,0))</f>
        <v/>
      </c>
      <c r="L549" s="175" t="str">
        <f>IF(VLOOKUP(A549,'Aux - pivots1'!$A:$E,5,0)=0, "",VLOOKUP(A549,'Aux - pivots1'!$A:$E,5,0))</f>
        <v/>
      </c>
      <c r="M549" s="203"/>
    </row>
    <row r="550" spans="1:13" ht="16.2" hidden="1" x14ac:dyDescent="0.4">
      <c r="A550" s="31" t="str">
        <f t="shared" si="11"/>
        <v>lt002_insrmntdflt_stts_instrmnt</v>
      </c>
      <c r="B550" s="162" t="s">
        <v>32</v>
      </c>
      <c r="C550" s="157" t="s">
        <v>32</v>
      </c>
      <c r="D550" s="153" t="s">
        <v>40</v>
      </c>
      <c r="E550" s="156" t="s">
        <v>439</v>
      </c>
      <c r="F550" s="156" t="s">
        <v>390</v>
      </c>
      <c r="G550" s="155" t="str">
        <f>VLOOKUP(A550,Plano_V1!$A$584:$G$636,7,0)</f>
        <v>1. Concluído</v>
      </c>
      <c r="H550" s="155" t="s">
        <v>477</v>
      </c>
      <c r="I550" s="179"/>
      <c r="J550" s="175" t="str">
        <f>IF(VLOOKUP(A550,'Aux - pivots1'!$A:$E,3,0)=0, "",VLOOKUP(A550,'Aux - pivots1'!$A:$E,3,0))</f>
        <v/>
      </c>
      <c r="K550" s="175" t="str">
        <f>IF(VLOOKUP(A550,'Aux - pivots1'!$A:$E,4,0)=0, "",VLOOKUP(A550,'Aux - pivots1'!$A:$E,4,0))</f>
        <v/>
      </c>
      <c r="L550" s="175" t="str">
        <f>IF(VLOOKUP(A550,'Aux - pivots1'!$A:$E,5,0)=0, "",VLOOKUP(A550,'Aux - pivots1'!$A:$E,5,0))</f>
        <v/>
      </c>
      <c r="M550" s="203"/>
    </row>
    <row r="551" spans="1:13" ht="16.2" hidden="1" x14ac:dyDescent="0.4">
      <c r="A551" s="31" t="str">
        <f t="shared" si="11"/>
        <v>lt002_insrmntaccmltd_chngs_fv_cr_instrmnt</v>
      </c>
      <c r="B551" s="162" t="s">
        <v>32</v>
      </c>
      <c r="C551" s="157" t="s">
        <v>32</v>
      </c>
      <c r="D551" s="153" t="s">
        <v>40</v>
      </c>
      <c r="E551" s="156" t="s">
        <v>439</v>
      </c>
      <c r="F551" s="156" t="s">
        <v>396</v>
      </c>
      <c r="G551" s="155" t="str">
        <f>VLOOKUP(A551,Plano_V1!$A$584:$G$636,7,0)</f>
        <v>1. Concluído</v>
      </c>
      <c r="H551" s="155" t="s">
        <v>477</v>
      </c>
      <c r="I551" s="179"/>
      <c r="J551" s="175" t="str">
        <f>IF(VLOOKUP(A551,'Aux - pivots1'!$A:$E,3,0)=0, "",VLOOKUP(A551,'Aux - pivots1'!$A:$E,3,0))</f>
        <v/>
      </c>
      <c r="K551" s="175" t="str">
        <f>IF(VLOOKUP(A551,'Aux - pivots1'!$A:$E,4,0)=0, "",VLOOKUP(A551,'Aux - pivots1'!$A:$E,4,0))</f>
        <v/>
      </c>
      <c r="L551" s="175" t="str">
        <f>IF(VLOOKUP(A551,'Aux - pivots1'!$A:$E,5,0)=0, "",VLOOKUP(A551,'Aux - pivots1'!$A:$E,5,0))</f>
        <v/>
      </c>
      <c r="M551" s="203"/>
    </row>
    <row r="552" spans="1:13" ht="16.2" hidden="1" x14ac:dyDescent="0.4">
      <c r="A552" s="31" t="str">
        <f t="shared" si="11"/>
        <v>lt002_insrmntaccmltd_imprmnt_instrmnt</v>
      </c>
      <c r="B552" s="162" t="s">
        <v>32</v>
      </c>
      <c r="C552" s="157" t="s">
        <v>32</v>
      </c>
      <c r="D552" s="153" t="s">
        <v>40</v>
      </c>
      <c r="E552" s="156" t="s">
        <v>439</v>
      </c>
      <c r="F552" s="156" t="s">
        <v>399</v>
      </c>
      <c r="G552" s="155" t="str">
        <f>VLOOKUP(A552,Plano_V1!$A$584:$G$636,7,0)</f>
        <v>1. Concluído</v>
      </c>
      <c r="H552" s="155" t="s">
        <v>477</v>
      </c>
      <c r="I552" s="179"/>
      <c r="J552" s="175" t="str">
        <f>IF(VLOOKUP(A552,'Aux - pivots1'!$A:$E,3,0)=0, "",VLOOKUP(A552,'Aux - pivots1'!$A:$E,3,0))</f>
        <v/>
      </c>
      <c r="K552" s="175" t="str">
        <f>IF(VLOOKUP(A552,'Aux - pivots1'!$A:$E,4,0)=0, "",VLOOKUP(A552,'Aux - pivots1'!$A:$E,4,0))</f>
        <v/>
      </c>
      <c r="L552" s="175" t="str">
        <f>IF(VLOOKUP(A552,'Aux - pivots1'!$A:$E,5,0)=0, "",VLOOKUP(A552,'Aux - pivots1'!$A:$E,5,0))</f>
        <v/>
      </c>
      <c r="M552" s="203"/>
    </row>
    <row r="553" spans="1:13" ht="16.2" hidden="1" x14ac:dyDescent="0.4">
      <c r="A553" s="31" t="str">
        <f t="shared" si="11"/>
        <v>lt002_insrmntaccntng_clssfctn</v>
      </c>
      <c r="B553" s="162" t="s">
        <v>32</v>
      </c>
      <c r="C553" s="157" t="s">
        <v>32</v>
      </c>
      <c r="D553" s="153" t="s">
        <v>40</v>
      </c>
      <c r="E553" s="156" t="s">
        <v>439</v>
      </c>
      <c r="F553" s="156" t="s">
        <v>397</v>
      </c>
      <c r="G553" s="155" t="str">
        <f>VLOOKUP(A553,Plano_V1!$A$584:$G$636,7,0)</f>
        <v>1. Concluído</v>
      </c>
      <c r="H553" s="155" t="s">
        <v>477</v>
      </c>
      <c r="I553" s="179"/>
      <c r="J553" s="175" t="str">
        <f>IF(VLOOKUP(A553,'Aux - pivots1'!$A:$E,3,0)=0, "",VLOOKUP(A553,'Aux - pivots1'!$A:$E,3,0))</f>
        <v/>
      </c>
      <c r="K553" s="175" t="str">
        <f>IF(VLOOKUP(A553,'Aux - pivots1'!$A:$E,4,0)=0, "",VLOOKUP(A553,'Aux - pivots1'!$A:$E,4,0))</f>
        <v/>
      </c>
      <c r="L553" s="175" t="str">
        <f>IF(VLOOKUP(A553,'Aux - pivots1'!$A:$E,5,0)=0, "",VLOOKUP(A553,'Aux - pivots1'!$A:$E,5,0))</f>
        <v/>
      </c>
      <c r="M553" s="203"/>
    </row>
    <row r="554" spans="1:13" ht="16.2" hidden="1" x14ac:dyDescent="0.4">
      <c r="A554" s="31" t="str">
        <f t="shared" si="11"/>
        <v>lt002_insrmntcod_soc</v>
      </c>
      <c r="B554" s="162" t="s">
        <v>32</v>
      </c>
      <c r="C554" s="157" t="s">
        <v>32</v>
      </c>
      <c r="D554" s="153" t="s">
        <v>40</v>
      </c>
      <c r="E554" s="156" t="s">
        <v>439</v>
      </c>
      <c r="F554" s="156" t="s">
        <v>404</v>
      </c>
      <c r="G554" s="155" t="str">
        <f>VLOOKUP(A554,Plano_V1!$A$584:$G$636,7,0)</f>
        <v>1. Concluído</v>
      </c>
      <c r="H554" s="155" t="s">
        <v>477</v>
      </c>
      <c r="I554" s="179"/>
      <c r="J554" s="175" t="str">
        <f>IF(VLOOKUP(A554,'Aux - pivots1'!$A:$E,3,0)=0, "",VLOOKUP(A554,'Aux - pivots1'!$A:$E,3,0))</f>
        <v/>
      </c>
      <c r="K554" s="175" t="str">
        <f>IF(VLOOKUP(A554,'Aux - pivots1'!$A:$E,4,0)=0, "",VLOOKUP(A554,'Aux - pivots1'!$A:$E,4,0))</f>
        <v/>
      </c>
      <c r="L554" s="175" t="str">
        <f>IF(VLOOKUP(A554,'Aux - pivots1'!$A:$E,5,0)=0, "",VLOOKUP(A554,'Aux - pivots1'!$A:$E,5,0))</f>
        <v/>
      </c>
      <c r="M554" s="203"/>
    </row>
    <row r="555" spans="1:13" ht="16.2" hidden="1" x14ac:dyDescent="0.4">
      <c r="A555" s="31" t="str">
        <f t="shared" si="11"/>
        <v>lt002_insrmntdt_rfrnc</v>
      </c>
      <c r="B555" s="162" t="s">
        <v>32</v>
      </c>
      <c r="C555" s="157" t="s">
        <v>32</v>
      </c>
      <c r="D555" s="153" t="s">
        <v>40</v>
      </c>
      <c r="E555" s="156" t="s">
        <v>439</v>
      </c>
      <c r="F555" s="156" t="s">
        <v>386</v>
      </c>
      <c r="G555" s="155" t="str">
        <f>VLOOKUP(A555,Plano_V1!$A$584:$G$636,7,0)</f>
        <v>1. Concluído</v>
      </c>
      <c r="H555" s="155" t="s">
        <v>477</v>
      </c>
      <c r="I555" s="179"/>
      <c r="J555" s="175" t="str">
        <f>IF(VLOOKUP(A555,'Aux - pivots1'!$A:$E,3,0)=0, "",VLOOKUP(A555,'Aux - pivots1'!$A:$E,3,0))</f>
        <v/>
      </c>
      <c r="K555" s="175" t="str">
        <f>IF(VLOOKUP(A555,'Aux - pivots1'!$A:$E,4,0)=0, "",VLOOKUP(A555,'Aux - pivots1'!$A:$E,4,0))</f>
        <v/>
      </c>
      <c r="L555" s="175" t="str">
        <f>IF(VLOOKUP(A555,'Aux - pivots1'!$A:$E,5,0)=0, "",VLOOKUP(A555,'Aux - pivots1'!$A:$E,5,0))</f>
        <v/>
      </c>
      <c r="M555" s="203"/>
    </row>
    <row r="556" spans="1:13" ht="16.2" hidden="1" x14ac:dyDescent="0.4">
      <c r="A556" s="31" t="str">
        <f t="shared" si="11"/>
        <v>lt002_insrmntgrss_crryng_amnt_instrmnt</v>
      </c>
      <c r="B556" s="162" t="s">
        <v>32</v>
      </c>
      <c r="C556" s="157" t="s">
        <v>32</v>
      </c>
      <c r="D556" s="153" t="s">
        <v>40</v>
      </c>
      <c r="E556" s="156" t="s">
        <v>439</v>
      </c>
      <c r="F556" s="156" t="s">
        <v>395</v>
      </c>
      <c r="G556" s="155" t="str">
        <f>VLOOKUP(A556,Plano_V1!$A$584:$G$636,7,0)</f>
        <v>1. Concluído</v>
      </c>
      <c r="H556" s="155" t="s">
        <v>477</v>
      </c>
      <c r="I556" s="179"/>
      <c r="J556" s="175" t="str">
        <f>IF(VLOOKUP(A556,'Aux - pivots1'!$A:$E,3,0)=0, "",VLOOKUP(A556,'Aux - pivots1'!$A:$E,3,0))</f>
        <v/>
      </c>
      <c r="K556" s="175" t="str">
        <f>IF(VLOOKUP(A556,'Aux - pivots1'!$A:$E,4,0)=0, "",VLOOKUP(A556,'Aux - pivots1'!$A:$E,4,0))</f>
        <v/>
      </c>
      <c r="L556" s="175" t="str">
        <f>IF(VLOOKUP(A556,'Aux - pivots1'!$A:$E,5,0)=0, "",VLOOKUP(A556,'Aux - pivots1'!$A:$E,5,0))</f>
        <v/>
      </c>
      <c r="M556" s="203"/>
    </row>
    <row r="557" spans="1:13" ht="16.2" hidden="1" x14ac:dyDescent="0.4">
      <c r="A557" s="31" t="str">
        <f t="shared" si="11"/>
        <v>lt002_insrmntidcmb</v>
      </c>
      <c r="B557" s="162" t="s">
        <v>32</v>
      </c>
      <c r="C557" s="157" t="s">
        <v>32</v>
      </c>
      <c r="D557" s="153" t="s">
        <v>40</v>
      </c>
      <c r="E557" s="156" t="s">
        <v>439</v>
      </c>
      <c r="F557" s="156" t="s">
        <v>411</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3"/>
    </row>
    <row r="558" spans="1:13" ht="16.2" hidden="1" x14ac:dyDescent="0.4">
      <c r="A558" s="31" t="str">
        <f t="shared" si="11"/>
        <v>lt002_insrmntimprmnt_stts</v>
      </c>
      <c r="B558" s="162" t="s">
        <v>32</v>
      </c>
      <c r="C558" s="157" t="s">
        <v>32</v>
      </c>
      <c r="D558" s="153" t="s">
        <v>40</v>
      </c>
      <c r="E558" s="156" t="s">
        <v>439</v>
      </c>
      <c r="F558" s="156" t="s">
        <v>391</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3"/>
    </row>
    <row r="559" spans="1:13" ht="16.2" hidden="1" x14ac:dyDescent="0.4">
      <c r="A559" s="31" t="str">
        <f t="shared" si="11"/>
        <v>lt002_insrmntinstrmnt_id</v>
      </c>
      <c r="B559" s="162" t="s">
        <v>32</v>
      </c>
      <c r="C559" s="157" t="s">
        <v>32</v>
      </c>
      <c r="D559" s="153" t="s">
        <v>40</v>
      </c>
      <c r="E559" s="156" t="s">
        <v>439</v>
      </c>
      <c r="F559" s="156" t="s">
        <v>388</v>
      </c>
      <c r="G559" s="155" t="str">
        <f>VLOOKUP(A559,Plano_V1!$A$584:$G$636,7,0)</f>
        <v>2. Em Teste</v>
      </c>
      <c r="H559" s="155" t="s">
        <v>177</v>
      </c>
      <c r="I559" s="164"/>
      <c r="J559" s="175" t="str">
        <f>IF(VLOOKUP(A559,'Aux - pivots1'!$A:$E,3,0)=0, "",VLOOKUP(A559,'Aux - pivots1'!$A:$E,3,0))</f>
        <v/>
      </c>
      <c r="K559" s="175" t="str">
        <f>IF(VLOOKUP(A559,'Aux - pivots1'!$A:$E,4,0)=0, "",VLOOKUP(A559,'Aux - pivots1'!$A:$E,4,0))</f>
        <v/>
      </c>
      <c r="L559" s="175" t="str">
        <f>IF(VLOOKUP(A559,'Aux - pivots1'!$A:$E,5,0)=0, "",VLOOKUP(A559,'Aux - pivots1'!$A:$E,5,0))</f>
        <v/>
      </c>
      <c r="M559" s="203"/>
    </row>
    <row r="560" spans="1:13" ht="16.2" hidden="1" x14ac:dyDescent="0.4">
      <c r="A560" s="31" t="str">
        <f t="shared" si="11"/>
        <v>lt002_insrmntlcl_instmrnt_id</v>
      </c>
      <c r="B560" s="162" t="s">
        <v>32</v>
      </c>
      <c r="C560" s="157" t="s">
        <v>32</v>
      </c>
      <c r="D560" s="153" t="s">
        <v>40</v>
      </c>
      <c r="E560" s="156" t="s">
        <v>439</v>
      </c>
      <c r="F560" s="156" t="s">
        <v>405</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3"/>
    </row>
    <row r="561" spans="1:13" ht="16.2" hidden="1" x14ac:dyDescent="0.4">
      <c r="A561" s="31" t="str">
        <f t="shared" si="11"/>
        <v>lt002_insrmntoff_blnc_sht_amnt_instrmnt</v>
      </c>
      <c r="B561" s="162" t="s">
        <v>32</v>
      </c>
      <c r="C561" s="157" t="s">
        <v>32</v>
      </c>
      <c r="D561" s="153" t="s">
        <v>40</v>
      </c>
      <c r="E561" s="156" t="s">
        <v>439</v>
      </c>
      <c r="F561" s="156" t="s">
        <v>440</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3"/>
    </row>
    <row r="562" spans="1:13" ht="16.2" hidden="1" x14ac:dyDescent="0.4">
      <c r="A562" s="31" t="str">
        <f t="shared" si="11"/>
        <v>lt002_insrmntprfrmng_stts</v>
      </c>
      <c r="B562" s="162" t="s">
        <v>32</v>
      </c>
      <c r="C562" s="157" t="s">
        <v>32</v>
      </c>
      <c r="D562" s="153" t="s">
        <v>40</v>
      </c>
      <c r="E562" s="156" t="s">
        <v>439</v>
      </c>
      <c r="F562" s="156" t="s">
        <v>392</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3"/>
    </row>
    <row r="563" spans="1:13" ht="16.2" hidden="1" x14ac:dyDescent="0.4">
      <c r="A563" s="31" t="str">
        <f t="shared" si="11"/>
        <v>lt002_insrmntprvsns_off_blnc_sht</v>
      </c>
      <c r="B563" s="162" t="s">
        <v>32</v>
      </c>
      <c r="C563" s="157" t="s">
        <v>32</v>
      </c>
      <c r="D563" s="153" t="s">
        <v>40</v>
      </c>
      <c r="E563" s="156" t="s">
        <v>439</v>
      </c>
      <c r="F563" s="156" t="s">
        <v>441</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3"/>
    </row>
    <row r="564" spans="1:13" ht="16.2" hidden="1" x14ac:dyDescent="0.4">
      <c r="A564" s="31" t="str">
        <f t="shared" si="11"/>
        <v>lt002_insrmntsubportfolio_id</v>
      </c>
      <c r="B564" s="162" t="s">
        <v>32</v>
      </c>
      <c r="C564" s="157" t="s">
        <v>32</v>
      </c>
      <c r="D564" s="153" t="s">
        <v>40</v>
      </c>
      <c r="E564" s="156" t="s">
        <v>439</v>
      </c>
      <c r="F564" s="156" t="s">
        <v>403</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3"/>
    </row>
    <row r="565" spans="1:13" ht="16.2" hidden="1" x14ac:dyDescent="0.4">
      <c r="A565" s="31" t="str">
        <f t="shared" si="11"/>
        <v>lt002_insrmnttyp_instrmnt</v>
      </c>
      <c r="B565" s="162" t="s">
        <v>32</v>
      </c>
      <c r="C565" s="157" t="s">
        <v>32</v>
      </c>
      <c r="D565" s="153" t="s">
        <v>40</v>
      </c>
      <c r="E565" s="156" t="s">
        <v>439</v>
      </c>
      <c r="F565" s="156" t="s">
        <v>394</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3"/>
    </row>
    <row r="566" spans="1:13" ht="16.2" hidden="1" x14ac:dyDescent="0.4">
      <c r="A566" s="31" t="str">
        <f t="shared" si="11"/>
        <v>lt002_insrmntrwa</v>
      </c>
      <c r="B566" s="162" t="s">
        <v>32</v>
      </c>
      <c r="C566" s="157" t="s">
        <v>32</v>
      </c>
      <c r="D566" s="153" t="s">
        <v>40</v>
      </c>
      <c r="E566" s="156" t="s">
        <v>439</v>
      </c>
      <c r="F566" s="156" t="s">
        <v>442</v>
      </c>
      <c r="G566" s="155" t="str">
        <f>VLOOKUP(A566,Plano_V1!$A$584:$G$636,7,0)</f>
        <v>1. Concluído</v>
      </c>
      <c r="H566" s="155" t="s">
        <v>477</v>
      </c>
      <c r="I566" s="179"/>
      <c r="J566" s="175" t="str">
        <f>IF(VLOOKUP(A566,'Aux - pivots1'!$A:$E,3,0)=0, "",VLOOKUP(A566,'Aux - pivots1'!$A:$E,3,0))</f>
        <v/>
      </c>
      <c r="K566" s="175" t="str">
        <f>IF(VLOOKUP(A566,'Aux - pivots1'!$A:$E,4,0)=0, "",VLOOKUP(A566,'Aux - pivots1'!$A:$E,4,0))</f>
        <v/>
      </c>
      <c r="L566" s="175" t="str">
        <f>IF(VLOOKUP(A566,'Aux - pivots1'!$A:$E,5,0)=0, "",VLOOKUP(A566,'Aux - pivots1'!$A:$E,5,0))</f>
        <v/>
      </c>
      <c r="M566" s="203"/>
    </row>
    <row r="567" spans="1:13" ht="16.2" hidden="1" x14ac:dyDescent="0.4">
      <c r="A567" s="31" t="str">
        <f t="shared" si="11"/>
        <v>lt002_insrmntcod_soc_intrgrp</v>
      </c>
      <c r="B567" s="162" t="s">
        <v>32</v>
      </c>
      <c r="C567" s="157" t="s">
        <v>32</v>
      </c>
      <c r="D567" s="153" t="s">
        <v>40</v>
      </c>
      <c r="E567" s="156" t="s">
        <v>439</v>
      </c>
      <c r="F567" s="156" t="s">
        <v>443</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3"/>
    </row>
    <row r="568" spans="1:13" ht="16.2" hidden="1" x14ac:dyDescent="0.4">
      <c r="A568" s="31" t="str">
        <f t="shared" si="11"/>
        <v>lt002_insrmntbsnss_area_dstntn</v>
      </c>
      <c r="B568" s="162" t="s">
        <v>32</v>
      </c>
      <c r="C568" s="157" t="s">
        <v>32</v>
      </c>
      <c r="D568" s="153" t="s">
        <v>40</v>
      </c>
      <c r="E568" s="156" t="s">
        <v>439</v>
      </c>
      <c r="F568" s="156" t="s">
        <v>444</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3"/>
    </row>
    <row r="569" spans="1:13" ht="16.2" hidden="1" x14ac:dyDescent="0.4">
      <c r="A569" s="31" t="str">
        <f t="shared" si="11"/>
        <v>lt002_insrmntflg_intrbsnss</v>
      </c>
      <c r="B569" s="162" t="s">
        <v>32</v>
      </c>
      <c r="C569" s="157" t="s">
        <v>32</v>
      </c>
      <c r="D569" s="153" t="s">
        <v>40</v>
      </c>
      <c r="E569" s="156" t="s">
        <v>439</v>
      </c>
      <c r="F569" s="156" t="s">
        <v>445</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3"/>
    </row>
    <row r="570" spans="1:13" ht="16.2" hidden="1" x14ac:dyDescent="0.4">
      <c r="A570" s="31" t="str">
        <f t="shared" si="11"/>
        <v>lt002_insrmntintrbsnss_adj_cod</v>
      </c>
      <c r="B570" s="162" t="s">
        <v>32</v>
      </c>
      <c r="C570" s="157" t="s">
        <v>32</v>
      </c>
      <c r="D570" s="153" t="s">
        <v>40</v>
      </c>
      <c r="E570" s="156" t="s">
        <v>439</v>
      </c>
      <c r="F570" s="156" t="s">
        <v>446</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3"/>
    </row>
    <row r="571" spans="1:13" ht="16.2" hidden="1" x14ac:dyDescent="0.4">
      <c r="A571" s="31" t="str">
        <f t="shared" si="11"/>
        <v>lt002_insrmntcod_soc_dstntn</v>
      </c>
      <c r="B571" s="162" t="s">
        <v>32</v>
      </c>
      <c r="C571" s="157" t="s">
        <v>32</v>
      </c>
      <c r="D571" s="153" t="s">
        <v>40</v>
      </c>
      <c r="E571" s="156" t="s">
        <v>439</v>
      </c>
      <c r="F571" s="156" t="s">
        <v>447</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3"/>
    </row>
    <row r="572" spans="1:13" ht="16.2" hidden="1" x14ac:dyDescent="0.4">
      <c r="A572" s="31" t="str">
        <f t="shared" si="11"/>
        <v>lt002_insrmntrwa_off_blnc</v>
      </c>
      <c r="B572" s="162" t="s">
        <v>32</v>
      </c>
      <c r="C572" s="157" t="s">
        <v>32</v>
      </c>
      <c r="D572" s="153" t="s">
        <v>40</v>
      </c>
      <c r="E572" s="156" t="s">
        <v>439</v>
      </c>
      <c r="F572" s="156" t="s">
        <v>448</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3"/>
    </row>
    <row r="573" spans="1:13" ht="16.2" hidden="1" x14ac:dyDescent="0.4">
      <c r="A573" s="31" t="str">
        <f t="shared" si="11"/>
        <v>lt002_insrmntintrnl_trnsfr_rt_off_blnc</v>
      </c>
      <c r="B573" s="162" t="s">
        <v>32</v>
      </c>
      <c r="C573" s="157" t="s">
        <v>32</v>
      </c>
      <c r="D573" s="153" t="s">
        <v>40</v>
      </c>
      <c r="E573" s="156" t="s">
        <v>439</v>
      </c>
      <c r="F573" s="156" t="s">
        <v>449</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3"/>
    </row>
    <row r="574" spans="1:13" ht="16.2" hidden="1" x14ac:dyDescent="0.4">
      <c r="A574" s="31" t="str">
        <f t="shared" si="11"/>
        <v>lt002_insrmntbsnss_area</v>
      </c>
      <c r="B574" s="162" t="s">
        <v>32</v>
      </c>
      <c r="C574" s="157" t="s">
        <v>32</v>
      </c>
      <c r="D574" s="153" t="s">
        <v>40</v>
      </c>
      <c r="E574" s="156" t="s">
        <v>439</v>
      </c>
      <c r="F574" s="156" t="s">
        <v>450</v>
      </c>
      <c r="G574" s="155" t="str">
        <f>VLOOKUP(A574,Plano_V1!$A$584:$G$636,7,0)</f>
        <v>2. Em Teste</v>
      </c>
      <c r="H574" s="155" t="s">
        <v>177</v>
      </c>
      <c r="I574" s="164"/>
      <c r="J574" s="175" t="str">
        <f>IF(VLOOKUP(A574,'Aux - pivots1'!$A:$E,3,0)=0, "",VLOOKUP(A574,'Aux - pivots1'!$A:$E,3,0))</f>
        <v/>
      </c>
      <c r="K574" s="175" t="str">
        <f>IF(VLOOKUP(A574,'Aux - pivots1'!$A:$E,4,0)=0, "",VLOOKUP(A574,'Aux - pivots1'!$A:$E,4,0))</f>
        <v/>
      </c>
      <c r="L574" s="175" t="str">
        <f>IF(VLOOKUP(A574,'Aux - pivots1'!$A:$E,5,0)=0, "",VLOOKUP(A574,'Aux - pivots1'!$A:$E,5,0))</f>
        <v/>
      </c>
      <c r="M574" s="203"/>
    </row>
    <row r="575" spans="1:13" ht="16.2" hidden="1" x14ac:dyDescent="0.4">
      <c r="A575" s="31" t="str">
        <f t="shared" si="11"/>
        <v>lt002_insrmntavrg_blnc</v>
      </c>
      <c r="B575" s="162" t="s">
        <v>32</v>
      </c>
      <c r="C575" s="157" t="s">
        <v>32</v>
      </c>
      <c r="D575" s="153" t="s">
        <v>40</v>
      </c>
      <c r="E575" s="156" t="s">
        <v>439</v>
      </c>
      <c r="F575" s="156" t="s">
        <v>451</v>
      </c>
      <c r="G575" s="155" t="str">
        <f>VLOOKUP(A575,Plano_V1!$A$584:$G$636,7,0)</f>
        <v>2. Em Teste</v>
      </c>
      <c r="H575" s="155" t="s">
        <v>177</v>
      </c>
      <c r="I575" s="164"/>
      <c r="J575" s="175" t="str">
        <f>IF(VLOOKUP(A575,'Aux - pivots1'!$A:$E,3,0)=0, "",VLOOKUP(A575,'Aux - pivots1'!$A:$E,3,0))</f>
        <v/>
      </c>
      <c r="K575" s="175" t="str">
        <f>IF(VLOOKUP(A575,'Aux - pivots1'!$A:$E,4,0)=0, "",VLOOKUP(A575,'Aux - pivots1'!$A:$E,4,0))</f>
        <v/>
      </c>
      <c r="L575" s="175" t="str">
        <f>IF(VLOOKUP(A575,'Aux - pivots1'!$A:$E,5,0)=0, "",VLOOKUP(A575,'Aux - pivots1'!$A:$E,5,0))</f>
        <v/>
      </c>
      <c r="M575" s="203"/>
    </row>
    <row r="576" spans="1:13" ht="16.2" hidden="1" x14ac:dyDescent="0.4">
      <c r="A576" s="31" t="str">
        <f t="shared" si="11"/>
        <v>lt002_insrmntnt_ln_lss_prvsn</v>
      </c>
      <c r="B576" s="162" t="s">
        <v>32</v>
      </c>
      <c r="C576" s="157" t="s">
        <v>32</v>
      </c>
      <c r="D576" s="153" t="s">
        <v>40</v>
      </c>
      <c r="E576" s="156" t="s">
        <v>439</v>
      </c>
      <c r="F576" s="156" t="s">
        <v>452</v>
      </c>
      <c r="G576" s="155" t="str">
        <f>VLOOKUP(A576,Plano_V1!$A$584:$G$636,7,0)</f>
        <v>2. Em Teste</v>
      </c>
      <c r="H576" s="155" t="s">
        <v>177</v>
      </c>
      <c r="I576" s="164"/>
      <c r="J576" s="175" t="str">
        <f>IF(VLOOKUP(A576,'Aux - pivots1'!$A:$E,3,0)=0, "",VLOOKUP(A576,'Aux - pivots1'!$A:$E,3,0))</f>
        <v/>
      </c>
      <c r="K576" s="175" t="str">
        <f>IF(VLOOKUP(A576,'Aux - pivots1'!$A:$E,4,0)=0, "",VLOOKUP(A576,'Aux - pivots1'!$A:$E,4,0))</f>
        <v/>
      </c>
      <c r="L576" s="175" t="str">
        <f>IF(VLOOKUP(A576,'Aux - pivots1'!$A:$E,5,0)=0, "",VLOOKUP(A576,'Aux - pivots1'!$A:$E,5,0))</f>
        <v/>
      </c>
      <c r="M576" s="203"/>
    </row>
    <row r="577" spans="1:13" ht="16.2" hidden="1" x14ac:dyDescent="0.4">
      <c r="A577" s="31" t="str">
        <f t="shared" si="11"/>
        <v>lt002_insrmntmngmnt_prdct</v>
      </c>
      <c r="B577" s="162" t="s">
        <v>32</v>
      </c>
      <c r="C577" s="157" t="s">
        <v>32</v>
      </c>
      <c r="D577" s="153" t="s">
        <v>40</v>
      </c>
      <c r="E577" s="156" t="s">
        <v>439</v>
      </c>
      <c r="F577" s="156" t="s">
        <v>453</v>
      </c>
      <c r="G577" s="155" t="str">
        <f>VLOOKUP(A577,Plano_V1!$A$584:$G$636,7,0)</f>
        <v>2. Em Teste</v>
      </c>
      <c r="H577" s="155" t="s">
        <v>177</v>
      </c>
      <c r="I577" s="164"/>
      <c r="J577" s="175" t="str">
        <f>IF(VLOOKUP(A577,'Aux - pivots1'!$A:$E,3,0)=0, "",VLOOKUP(A577,'Aux - pivots1'!$A:$E,3,0))</f>
        <v/>
      </c>
      <c r="K577" s="175" t="str">
        <f>IF(VLOOKUP(A577,'Aux - pivots1'!$A:$E,4,0)=0, "",VLOOKUP(A577,'Aux - pivots1'!$A:$E,4,0))</f>
        <v/>
      </c>
      <c r="L577" s="175" t="str">
        <f>IF(VLOOKUP(A577,'Aux - pivots1'!$A:$E,5,0)=0, "",VLOOKUP(A577,'Aux - pivots1'!$A:$E,5,0))</f>
        <v/>
      </c>
      <c r="M577" s="203"/>
    </row>
    <row r="578" spans="1:13" ht="16.2" hidden="1" x14ac:dyDescent="0.4">
      <c r="A578" s="31" t="str">
        <f t="shared" si="11"/>
        <v>lt002_insrmntnw_bsnss</v>
      </c>
      <c r="B578" s="162" t="s">
        <v>32</v>
      </c>
      <c r="C578" s="157" t="s">
        <v>32</v>
      </c>
      <c r="D578" s="153" t="s">
        <v>40</v>
      </c>
      <c r="E578" s="156" t="s">
        <v>439</v>
      </c>
      <c r="F578" s="156" t="s">
        <v>454</v>
      </c>
      <c r="G578" s="155" t="str">
        <f>VLOOKUP(A578,Plano_V1!$A$584:$G$636,7,0)</f>
        <v>2. Em Teste</v>
      </c>
      <c r="H578" s="155" t="s">
        <v>177</v>
      </c>
      <c r="I578" s="164"/>
      <c r="J578" s="175" t="str">
        <f>IF(VLOOKUP(A578,'Aux - pivots1'!$A:$E,3,0)=0, "",VLOOKUP(A578,'Aux - pivots1'!$A:$E,3,0))</f>
        <v/>
      </c>
      <c r="K578" s="175" t="str">
        <f>IF(VLOOKUP(A578,'Aux - pivots1'!$A:$E,4,0)=0, "",VLOOKUP(A578,'Aux - pivots1'!$A:$E,4,0))</f>
        <v/>
      </c>
      <c r="L578" s="175" t="str">
        <f>IF(VLOOKUP(A578,'Aux - pivots1'!$A:$E,5,0)=0, "",VLOOKUP(A578,'Aux - pivots1'!$A:$E,5,0))</f>
        <v/>
      </c>
      <c r="M578" s="203"/>
    </row>
    <row r="579" spans="1:13" ht="16.2" hidden="1" x14ac:dyDescent="0.4">
      <c r="A579" s="31" t="str">
        <f t="shared" si="11"/>
        <v>lt002_insrmntgrss_intrst_incm_ccrr</v>
      </c>
      <c r="B579" s="162" t="s">
        <v>32</v>
      </c>
      <c r="C579" s="157" t="s">
        <v>32</v>
      </c>
      <c r="D579" s="153" t="s">
        <v>40</v>
      </c>
      <c r="E579" s="156" t="s">
        <v>439</v>
      </c>
      <c r="F579" s="156" t="s">
        <v>455</v>
      </c>
      <c r="G579" s="155" t="str">
        <f>VLOOKUP(A579,Plano_V1!$A$584:$G$636,7,0)</f>
        <v>2. Em Teste</v>
      </c>
      <c r="H579" s="155" t="s">
        <v>177</v>
      </c>
      <c r="I579" s="164"/>
      <c r="J579" s="175" t="str">
        <f>IF(VLOOKUP(A579,'Aux - pivots1'!$A:$E,3,0)=0, "",VLOOKUP(A579,'Aux - pivots1'!$A:$E,3,0))</f>
        <v/>
      </c>
      <c r="K579" s="175" t="str">
        <f>IF(VLOOKUP(A579,'Aux - pivots1'!$A:$E,4,0)=0, "",VLOOKUP(A579,'Aux - pivots1'!$A:$E,4,0))</f>
        <v/>
      </c>
      <c r="L579" s="175" t="str">
        <f>IF(VLOOKUP(A579,'Aux - pivots1'!$A:$E,5,0)=0, "",VLOOKUP(A579,'Aux - pivots1'!$A:$E,5,0))</f>
        <v/>
      </c>
      <c r="M579" s="203"/>
    </row>
    <row r="580" spans="1:13" ht="16.2" hidden="1" x14ac:dyDescent="0.4">
      <c r="A580" s="31" t="str">
        <f t="shared" si="11"/>
        <v>lt002_insrmntnt_ln_lss_prvsn_off_blnc</v>
      </c>
      <c r="B580" s="162" t="s">
        <v>32</v>
      </c>
      <c r="C580" s="157" t="s">
        <v>32</v>
      </c>
      <c r="D580" s="153" t="s">
        <v>40</v>
      </c>
      <c r="E580" s="156" t="s">
        <v>439</v>
      </c>
      <c r="F580" s="156" t="s">
        <v>456</v>
      </c>
      <c r="G580" s="155" t="str">
        <f>VLOOKUP(A580,Plano_V1!$A$584:$G$636,7,0)</f>
        <v>2. Em Teste</v>
      </c>
      <c r="H580" s="155" t="s">
        <v>177</v>
      </c>
      <c r="I580" s="164"/>
      <c r="J580" s="175" t="str">
        <f>IF(VLOOKUP(A580,'Aux - pivots1'!$A:$E,3,0)=0, "",VLOOKUP(A580,'Aux - pivots1'!$A:$E,3,0))</f>
        <v/>
      </c>
      <c r="K580" s="175" t="str">
        <f>IF(VLOOKUP(A580,'Aux - pivots1'!$A:$E,4,0)=0, "",VLOOKUP(A580,'Aux - pivots1'!$A:$E,4,0))</f>
        <v/>
      </c>
      <c r="L580" s="175" t="str">
        <f>IF(VLOOKUP(A580,'Aux - pivots1'!$A:$E,5,0)=0, "",VLOOKUP(A580,'Aux - pivots1'!$A:$E,5,0))</f>
        <v/>
      </c>
      <c r="M580" s="203"/>
    </row>
    <row r="581" spans="1:13" ht="16.2" hidden="1" x14ac:dyDescent="0.4">
      <c r="A581" s="31" t="str">
        <f t="shared" si="11"/>
        <v>lt002_insrmntavrg_blnc_off_blnc</v>
      </c>
      <c r="B581" s="162" t="s">
        <v>32</v>
      </c>
      <c r="C581" s="157" t="s">
        <v>32</v>
      </c>
      <c r="D581" s="153" t="s">
        <v>40</v>
      </c>
      <c r="E581" s="156" t="s">
        <v>439</v>
      </c>
      <c r="F581" s="156" t="s">
        <v>457</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3"/>
    </row>
    <row r="582" spans="1:13" ht="16.2" hidden="1" x14ac:dyDescent="0.4">
      <c r="A582" s="31" t="str">
        <f t="shared" si="11"/>
        <v>lt002_insrmntbsnss_area_ccrr</v>
      </c>
      <c r="B582" s="162" t="s">
        <v>32</v>
      </c>
      <c r="C582" s="157" t="s">
        <v>32</v>
      </c>
      <c r="D582" s="153" t="s">
        <v>40</v>
      </c>
      <c r="E582" s="156" t="s">
        <v>439</v>
      </c>
      <c r="F582" s="156" t="s">
        <v>458</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3"/>
    </row>
    <row r="583" spans="1:13" ht="16.2" hidden="1" x14ac:dyDescent="0.4">
      <c r="A583" s="31" t="str">
        <f t="shared" si="11"/>
        <v>lt002_insrmntgrss_cmmssn_incm_off_blnc</v>
      </c>
      <c r="B583" s="162" t="s">
        <v>32</v>
      </c>
      <c r="C583" s="157" t="s">
        <v>32</v>
      </c>
      <c r="D583" s="153" t="s">
        <v>40</v>
      </c>
      <c r="E583" s="156" t="s">
        <v>439</v>
      </c>
      <c r="F583" s="156" t="s">
        <v>410</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3"/>
    </row>
    <row r="584" spans="1:13" ht="16.2" hidden="1" x14ac:dyDescent="0.4">
      <c r="A584" s="31" t="str">
        <f t="shared" si="11"/>
        <v>lt002_insrmntgrss_cmmssn_expns_off_blnc_ccrr</v>
      </c>
      <c r="B584" s="162" t="s">
        <v>32</v>
      </c>
      <c r="C584" s="157" t="s">
        <v>32</v>
      </c>
      <c r="D584" s="153" t="s">
        <v>40</v>
      </c>
      <c r="E584" s="156" t="s">
        <v>439</v>
      </c>
      <c r="F584" s="156" t="s">
        <v>459</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3"/>
    </row>
    <row r="585" spans="1:13" ht="16.2" hidden="1" x14ac:dyDescent="0.4">
      <c r="A585" s="31" t="str">
        <f t="shared" si="11"/>
        <v>lt002_insrmntgrss_cmmssn_expns_off_blnc</v>
      </c>
      <c r="B585" s="162" t="s">
        <v>32</v>
      </c>
      <c r="C585" s="157" t="s">
        <v>32</v>
      </c>
      <c r="D585" s="153" t="s">
        <v>40</v>
      </c>
      <c r="E585" s="156" t="s">
        <v>439</v>
      </c>
      <c r="F585" s="156" t="s">
        <v>460</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3"/>
    </row>
    <row r="586" spans="1:13" ht="16.2" hidden="1" x14ac:dyDescent="0.4">
      <c r="A586" s="31" t="str">
        <f t="shared" si="11"/>
        <v>lt002_insrmntgrss_cmmssn_incm_off_blnc_ccrr</v>
      </c>
      <c r="B586" s="162" t="s">
        <v>32</v>
      </c>
      <c r="C586" s="157" t="s">
        <v>32</v>
      </c>
      <c r="D586" s="153" t="s">
        <v>40</v>
      </c>
      <c r="E586" s="156" t="s">
        <v>439</v>
      </c>
      <c r="F586" s="156" t="s">
        <v>461</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3"/>
    </row>
    <row r="587" spans="1:13" ht="16.2" hidden="1" x14ac:dyDescent="0.4">
      <c r="A587" s="31" t="str">
        <f t="shared" ref="A587:A608" si="12">E587&amp;F587</f>
        <v>lt002_insrmntgrss_intrst_incm</v>
      </c>
      <c r="B587" s="162" t="s">
        <v>32</v>
      </c>
      <c r="C587" s="157" t="s">
        <v>32</v>
      </c>
      <c r="D587" s="153" t="s">
        <v>40</v>
      </c>
      <c r="E587" s="156" t="s">
        <v>439</v>
      </c>
      <c r="F587" s="156" t="s">
        <v>408</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3"/>
    </row>
    <row r="588" spans="1:13" ht="16.2" hidden="1" x14ac:dyDescent="0.4">
      <c r="A588" s="31" t="str">
        <f t="shared" si="12"/>
        <v>lt002_insrmntgrss_cmmssn_incm</v>
      </c>
      <c r="B588" s="162" t="s">
        <v>32</v>
      </c>
      <c r="C588" s="157" t="s">
        <v>32</v>
      </c>
      <c r="D588" s="153" t="s">
        <v>40</v>
      </c>
      <c r="E588" s="156" t="s">
        <v>439</v>
      </c>
      <c r="F588" s="156" t="s">
        <v>409</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3"/>
    </row>
    <row r="589" spans="1:13" ht="16.2" hidden="1" x14ac:dyDescent="0.4">
      <c r="A589" s="31" t="str">
        <f t="shared" si="12"/>
        <v>lt002_insrmntgrss_cmmssn_incm_ccrr</v>
      </c>
      <c r="B589" s="162" t="s">
        <v>32</v>
      </c>
      <c r="C589" s="157" t="s">
        <v>32</v>
      </c>
      <c r="D589" s="153" t="s">
        <v>40</v>
      </c>
      <c r="E589" s="156" t="s">
        <v>439</v>
      </c>
      <c r="F589" s="156" t="s">
        <v>462</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3"/>
    </row>
    <row r="590" spans="1:13" ht="16.2" hidden="1" x14ac:dyDescent="0.4">
      <c r="A590" s="31" t="str">
        <f t="shared" si="12"/>
        <v>lt002_insrmntintrnl_trnsfr_rt</v>
      </c>
      <c r="B590" s="162" t="s">
        <v>32</v>
      </c>
      <c r="C590" s="157" t="s">
        <v>32</v>
      </c>
      <c r="D590" s="153" t="s">
        <v>40</v>
      </c>
      <c r="E590" s="156" t="s">
        <v>439</v>
      </c>
      <c r="F590" s="156" t="s">
        <v>463</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3"/>
    </row>
    <row r="591" spans="1:13" ht="16.2" hidden="1" x14ac:dyDescent="0.4">
      <c r="A591" s="31" t="str">
        <f t="shared" si="12"/>
        <v>lt002_insrmntgrss_cmmssn_expns</v>
      </c>
      <c r="B591" s="162" t="s">
        <v>32</v>
      </c>
      <c r="C591" s="157" t="s">
        <v>32</v>
      </c>
      <c r="D591" s="153" t="s">
        <v>40</v>
      </c>
      <c r="E591" s="156" t="s">
        <v>439</v>
      </c>
      <c r="F591" s="156" t="s">
        <v>464</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3"/>
    </row>
    <row r="592" spans="1:13" ht="16.2" hidden="1" x14ac:dyDescent="0.4">
      <c r="A592" s="31" t="str">
        <f t="shared" si="12"/>
        <v>lt002_insrmntgrss_cmmssn_expns_ccrr</v>
      </c>
      <c r="B592" s="162" t="s">
        <v>32</v>
      </c>
      <c r="C592" s="157" t="s">
        <v>32</v>
      </c>
      <c r="D592" s="153" t="s">
        <v>40</v>
      </c>
      <c r="E592" s="156" t="s">
        <v>439</v>
      </c>
      <c r="F592" s="156" t="s">
        <v>465</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3"/>
    </row>
    <row r="593" spans="1:14" ht="16.2" hidden="1" x14ac:dyDescent="0.4">
      <c r="A593" s="31" t="str">
        <f t="shared" si="12"/>
        <v>lt002_insrmntgrss_intrst_expns</v>
      </c>
      <c r="B593" s="162" t="s">
        <v>32</v>
      </c>
      <c r="C593" s="157" t="s">
        <v>32</v>
      </c>
      <c r="D593" s="153" t="s">
        <v>40</v>
      </c>
      <c r="E593" s="156" t="s">
        <v>439</v>
      </c>
      <c r="F593" s="156" t="s">
        <v>466</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3"/>
    </row>
    <row r="594" spans="1:14" ht="16.2" hidden="1" x14ac:dyDescent="0.4">
      <c r="A594" s="31" t="str">
        <f t="shared" si="12"/>
        <v>lt002_insrmntgrss_intrst_expns_ccrr</v>
      </c>
      <c r="B594" s="162" t="s">
        <v>32</v>
      </c>
      <c r="C594" s="157" t="s">
        <v>32</v>
      </c>
      <c r="D594" s="153" t="s">
        <v>40</v>
      </c>
      <c r="E594" s="156" t="s">
        <v>439</v>
      </c>
      <c r="F594" s="156" t="s">
        <v>467</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3"/>
    </row>
    <row r="595" spans="1:14" ht="16.2" hidden="1" x14ac:dyDescent="0.4">
      <c r="A595" s="31" t="str">
        <f t="shared" si="12"/>
        <v>lt002_insrmntgns_fnncl_trnsctn_exchng_dffrncs</v>
      </c>
      <c r="B595" s="162" t="s">
        <v>32</v>
      </c>
      <c r="C595" s="157" t="s">
        <v>32</v>
      </c>
      <c r="D595" s="153" t="s">
        <v>40</v>
      </c>
      <c r="E595" s="156" t="s">
        <v>439</v>
      </c>
      <c r="F595" s="156" t="s">
        <v>468</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3"/>
    </row>
    <row r="596" spans="1:14" ht="16.2" hidden="1" x14ac:dyDescent="0.4">
      <c r="A596" s="31" t="str">
        <f t="shared" si="12"/>
        <v>lt002_insrmntgns_fnncl_trnsctn_exchng_ccrr</v>
      </c>
      <c r="B596" s="162" t="s">
        <v>32</v>
      </c>
      <c r="C596" s="157" t="s">
        <v>32</v>
      </c>
      <c r="D596" s="153" t="s">
        <v>40</v>
      </c>
      <c r="E596" s="156" t="s">
        <v>439</v>
      </c>
      <c r="F596" s="156" t="s">
        <v>469</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3"/>
    </row>
    <row r="597" spans="1:14" ht="16.2" hidden="1" x14ac:dyDescent="0.4">
      <c r="A597" s="31" t="str">
        <f t="shared" si="12"/>
        <v>lt002_insrmntcnclld_instrmnt_stts</v>
      </c>
      <c r="B597" s="162" t="s">
        <v>32</v>
      </c>
      <c r="C597" s="157" t="s">
        <v>32</v>
      </c>
      <c r="D597" s="153" t="s">
        <v>40</v>
      </c>
      <c r="E597" s="156" t="s">
        <v>439</v>
      </c>
      <c r="F597" s="156" t="s">
        <v>470</v>
      </c>
      <c r="G597" s="155" t="str">
        <f>VLOOKUP(A597,Plano_V1!$A$584:$G$636,7,0)</f>
        <v>2. Em Teste</v>
      </c>
      <c r="H597" s="155" t="s">
        <v>177</v>
      </c>
      <c r="I597" s="164" t="s">
        <v>505</v>
      </c>
      <c r="J597" s="175">
        <f>IF(VLOOKUP(A597,'Aux - pivots1'!$A:$E,3,0)=0, "",VLOOKUP(A597,'Aux - pivots1'!$A:$E,3,0))</f>
        <v>45471</v>
      </c>
      <c r="K597" s="175">
        <f>IF(VLOOKUP(A597,'Aux - pivots1'!$A:$E,4,0)=0, "",VLOOKUP(A597,'Aux - pivots1'!$A:$E,4,0))</f>
        <v>45481</v>
      </c>
      <c r="L597" s="175">
        <f>IF(VLOOKUP(A597,'Aux - pivots1'!$A:$E,5,0)=0, "",VLOOKUP(A597,'Aux - pivots1'!$A:$E,5,0))</f>
        <v>45481</v>
      </c>
      <c r="M597" s="203"/>
    </row>
    <row r="598" spans="1:14" ht="16.2" hidden="1" x14ac:dyDescent="0.4">
      <c r="A598" s="31" t="str">
        <f t="shared" si="12"/>
        <v>lt002_insrmntsstnbl_indctr</v>
      </c>
      <c r="B598" s="162" t="s">
        <v>32</v>
      </c>
      <c r="C598" s="157" t="s">
        <v>32</v>
      </c>
      <c r="D598" s="153" t="s">
        <v>40</v>
      </c>
      <c r="E598" s="156" t="s">
        <v>439</v>
      </c>
      <c r="F598" s="156" t="s">
        <v>406</v>
      </c>
      <c r="G598" s="155" t="str">
        <f>VLOOKUP(A598,Plano_V1!$A$584:$G$636,7,0)</f>
        <v>2. Em Teste</v>
      </c>
      <c r="H598" s="155" t="s">
        <v>177</v>
      </c>
      <c r="I598" s="164" t="s">
        <v>505</v>
      </c>
      <c r="J598" s="175">
        <f>IF(VLOOKUP(A598,'Aux - pivots1'!$A:$E,3,0)=0, "",VLOOKUP(A598,'Aux - pivots1'!$A:$E,3,0))</f>
        <v>45471</v>
      </c>
      <c r="K598" s="175">
        <f>IF(VLOOKUP(A598,'Aux - pivots1'!$A:$E,4,0)=0, "",VLOOKUP(A598,'Aux - pivots1'!$A:$E,4,0))</f>
        <v>45481</v>
      </c>
      <c r="L598" s="175">
        <f>IF(VLOOKUP(A598,'Aux - pivots1'!$A:$E,5,0)=0, "",VLOOKUP(A598,'Aux - pivots1'!$A:$E,5,0))</f>
        <v>45481</v>
      </c>
      <c r="M598" s="203"/>
    </row>
    <row r="599" spans="1:14" ht="16.2" hidden="1" x14ac:dyDescent="0.4">
      <c r="A599" s="31" t="str">
        <f t="shared" si="12"/>
        <v>modesg_inp_emss_nacenome_regiao</v>
      </c>
      <c r="B599" s="162" t="s">
        <v>28</v>
      </c>
      <c r="C599" s="157" t="s">
        <v>178</v>
      </c>
      <c r="D599" s="153" t="s">
        <v>40</v>
      </c>
      <c r="E599" s="154" t="s">
        <v>211</v>
      </c>
      <c r="F599" s="153" t="s">
        <v>213</v>
      </c>
      <c r="G599" s="155" t="s">
        <v>476</v>
      </c>
      <c r="H599" s="155" t="s">
        <v>476</v>
      </c>
      <c r="I599" s="164"/>
      <c r="J599" s="175" t="str">
        <f>IF(VLOOKUP(A599,'Aux - pivots1'!$A:$E,3,0)=0, "",VLOOKUP(A599,'Aux - pivots1'!$A:$E,3,0))</f>
        <v/>
      </c>
      <c r="K599" s="175" t="str">
        <f>IF(VLOOKUP(A599,'Aux - pivots1'!$A:$E,4,0)=0, "",VLOOKUP(A599,'Aux - pivots1'!$A:$E,4,0))</f>
        <v/>
      </c>
      <c r="L599" s="175" t="str">
        <f>IF(VLOOKUP(A599,'Aux - pivots1'!$A:$E,5,0)=0, "",VLOOKUP(A599,'Aux - pivots1'!$A:$E,5,0))</f>
        <v/>
      </c>
      <c r="M599" s="203"/>
      <c r="N599" s="31"/>
    </row>
    <row r="600" spans="1:14" ht="16.2" hidden="1" x14ac:dyDescent="0.4">
      <c r="A600" s="31" t="str">
        <f t="shared" si="12"/>
        <v>modesg_inp_emss_nacearea_atividade</v>
      </c>
      <c r="B600" s="162" t="s">
        <v>28</v>
      </c>
      <c r="C600" s="157" t="s">
        <v>178</v>
      </c>
      <c r="D600" s="153" t="s">
        <v>40</v>
      </c>
      <c r="E600" s="154" t="s">
        <v>211</v>
      </c>
      <c r="F600" s="153" t="s">
        <v>506</v>
      </c>
      <c r="G600" s="155" t="s">
        <v>476</v>
      </c>
      <c r="H600" s="155" t="s">
        <v>476</v>
      </c>
      <c r="I600" s="164"/>
      <c r="J600" s="175" t="str">
        <f>IF(VLOOKUP(A600,'Aux - pivots1'!$A:$E,3,0)=0, "",VLOOKUP(A600,'Aux - pivots1'!$A:$E,3,0))</f>
        <v/>
      </c>
      <c r="K600" s="175" t="str">
        <f>IF(VLOOKUP(A600,'Aux - pivots1'!$A:$E,4,0)=0, "",VLOOKUP(A600,'Aux - pivots1'!$A:$E,4,0))</f>
        <v/>
      </c>
      <c r="L600" s="175" t="str">
        <f>IF(VLOOKUP(A600,'Aux - pivots1'!$A:$E,5,0)=0, "",VLOOKUP(A600,'Aux - pivots1'!$A:$E,5,0))</f>
        <v/>
      </c>
      <c r="M600" s="203"/>
      <c r="N600" s="31"/>
    </row>
    <row r="601" spans="1:14" ht="16.2" hidden="1" x14ac:dyDescent="0.4">
      <c r="A601" s="31" t="str">
        <f t="shared" si="12"/>
        <v>modesg_inp_emss_nacetipo_atividade</v>
      </c>
      <c r="B601" s="162" t="s">
        <v>28</v>
      </c>
      <c r="C601" s="157" t="s">
        <v>178</v>
      </c>
      <c r="D601" s="153" t="s">
        <v>40</v>
      </c>
      <c r="E601" s="154" t="s">
        <v>211</v>
      </c>
      <c r="F601" s="153" t="s">
        <v>507</v>
      </c>
      <c r="G601" s="155" t="s">
        <v>476</v>
      </c>
      <c r="H601" s="155" t="s">
        <v>476</v>
      </c>
      <c r="I601" s="164"/>
      <c r="J601" s="175" t="str">
        <f>IF(VLOOKUP(A601,'Aux - pivots1'!$A:$E,3,0)=0, "",VLOOKUP(A601,'Aux - pivots1'!$A:$E,3,0))</f>
        <v/>
      </c>
      <c r="K601" s="175" t="str">
        <f>IF(VLOOKUP(A601,'Aux - pivots1'!$A:$E,4,0)=0, "",VLOOKUP(A601,'Aux - pivots1'!$A:$E,4,0))</f>
        <v/>
      </c>
      <c r="L601" s="175" t="str">
        <f>IF(VLOOKUP(A601,'Aux - pivots1'!$A:$E,5,0)=0, "",VLOOKUP(A601,'Aux - pivots1'!$A:$E,5,0))</f>
        <v/>
      </c>
      <c r="M601" s="203"/>
      <c r="N601" s="31"/>
    </row>
    <row r="602" spans="1:14" ht="16.2" hidden="1" x14ac:dyDescent="0.4">
      <c r="A602" s="31" t="str">
        <f t="shared" si="12"/>
        <v>modesg_inp_emss_nacesub_tipo_atividade_1</v>
      </c>
      <c r="B602" s="162" t="s">
        <v>28</v>
      </c>
      <c r="C602" s="157" t="s">
        <v>178</v>
      </c>
      <c r="D602" s="153" t="s">
        <v>40</v>
      </c>
      <c r="E602" s="154" t="s">
        <v>211</v>
      </c>
      <c r="F602" s="153" t="s">
        <v>508</v>
      </c>
      <c r="G602" s="155" t="s">
        <v>476</v>
      </c>
      <c r="H602" s="155" t="s">
        <v>476</v>
      </c>
      <c r="I602" s="164"/>
      <c r="J602" s="175" t="str">
        <f>IF(VLOOKUP(A602,'Aux - pivots1'!$A:$E,3,0)=0, "",VLOOKUP(A602,'Aux - pivots1'!$A:$E,3,0))</f>
        <v/>
      </c>
      <c r="K602" s="175" t="str">
        <f>IF(VLOOKUP(A602,'Aux - pivots1'!$A:$E,4,0)=0, "",VLOOKUP(A602,'Aux - pivots1'!$A:$E,4,0))</f>
        <v/>
      </c>
      <c r="L602" s="175" t="str">
        <f>IF(VLOOKUP(A602,'Aux - pivots1'!$A:$E,5,0)=0, "",VLOOKUP(A602,'Aux - pivots1'!$A:$E,5,0))</f>
        <v/>
      </c>
      <c r="M602" s="203"/>
      <c r="N602" s="31"/>
    </row>
    <row r="603" spans="1:14" ht="16.2" hidden="1" x14ac:dyDescent="0.4">
      <c r="A603" s="31" t="str">
        <f t="shared" si="12"/>
        <v>modesg_inp_emss_nacesub_tipo_atividade_2</v>
      </c>
      <c r="B603" s="162" t="s">
        <v>28</v>
      </c>
      <c r="C603" s="157" t="s">
        <v>178</v>
      </c>
      <c r="D603" s="153" t="s">
        <v>40</v>
      </c>
      <c r="E603" s="154" t="s">
        <v>211</v>
      </c>
      <c r="F603" s="153" t="s">
        <v>509</v>
      </c>
      <c r="G603" s="155" t="s">
        <v>476</v>
      </c>
      <c r="H603" s="155" t="s">
        <v>476</v>
      </c>
      <c r="I603" s="164"/>
      <c r="J603" s="175" t="str">
        <f>IF(VLOOKUP(A603,'Aux - pivots1'!$A:$E,3,0)=0, "",VLOOKUP(A603,'Aux - pivots1'!$A:$E,3,0))</f>
        <v/>
      </c>
      <c r="K603" s="175" t="str">
        <f>IF(VLOOKUP(A603,'Aux - pivots1'!$A:$E,4,0)=0, "",VLOOKUP(A603,'Aux - pivots1'!$A:$E,4,0))</f>
        <v/>
      </c>
      <c r="L603" s="175" t="str">
        <f>IF(VLOOKUP(A603,'Aux - pivots1'!$A:$E,5,0)=0, "",VLOOKUP(A603,'Aux - pivots1'!$A:$E,5,0))</f>
        <v/>
      </c>
      <c r="M603" s="203"/>
      <c r="N603" s="31"/>
    </row>
    <row r="604" spans="1:14" ht="16.2" hidden="1" x14ac:dyDescent="0.4">
      <c r="A604" s="31" t="str">
        <f t="shared" si="12"/>
        <v>modesg_inp_emss_naceunidades_unidade_funcional</v>
      </c>
      <c r="B604" s="162" t="s">
        <v>28</v>
      </c>
      <c r="C604" s="157" t="s">
        <v>178</v>
      </c>
      <c r="D604" s="153" t="s">
        <v>40</v>
      </c>
      <c r="E604" s="154" t="s">
        <v>211</v>
      </c>
      <c r="F604" s="153" t="s">
        <v>510</v>
      </c>
      <c r="G604" s="155" t="s">
        <v>476</v>
      </c>
      <c r="H604" s="155" t="s">
        <v>476</v>
      </c>
      <c r="I604" s="164"/>
      <c r="J604" s="175" t="str">
        <f>IF(VLOOKUP(A604,'Aux - pivots1'!$A:$E,3,0)=0, "",VLOOKUP(A604,'Aux - pivots1'!$A:$E,3,0))</f>
        <v/>
      </c>
      <c r="K604" s="175" t="str">
        <f>IF(VLOOKUP(A604,'Aux - pivots1'!$A:$E,4,0)=0, "",VLOOKUP(A604,'Aux - pivots1'!$A:$E,4,0))</f>
        <v/>
      </c>
      <c r="L604" s="175" t="str">
        <f>IF(VLOOKUP(A604,'Aux - pivots1'!$A:$E,5,0)=0, "",VLOOKUP(A604,'Aux - pivots1'!$A:$E,5,0))</f>
        <v/>
      </c>
      <c r="M604" s="203"/>
      <c r="N604" s="31"/>
    </row>
    <row r="605" spans="1:14" ht="16.2" hidden="1" x14ac:dyDescent="0.4">
      <c r="A605" s="31" t="str">
        <f t="shared" si="12"/>
        <v>modesg_inp_emss_nacefator_emissao</v>
      </c>
      <c r="B605" s="162" t="s">
        <v>28</v>
      </c>
      <c r="C605" s="157" t="s">
        <v>178</v>
      </c>
      <c r="D605" s="153" t="s">
        <v>40</v>
      </c>
      <c r="E605" s="154" t="s">
        <v>211</v>
      </c>
      <c r="F605" s="153" t="s">
        <v>511</v>
      </c>
      <c r="G605" s="155" t="s">
        <v>476</v>
      </c>
      <c r="H605" s="155" t="s">
        <v>476</v>
      </c>
      <c r="I605" s="164"/>
      <c r="J605" s="175" t="str">
        <f>IF(VLOOKUP(A605,'Aux - pivots1'!$A:$E,3,0)=0, "",VLOOKUP(A605,'Aux - pivots1'!$A:$E,3,0))</f>
        <v/>
      </c>
      <c r="K605" s="175" t="str">
        <f>IF(VLOOKUP(A605,'Aux - pivots1'!$A:$E,4,0)=0, "",VLOOKUP(A605,'Aux - pivots1'!$A:$E,4,0))</f>
        <v/>
      </c>
      <c r="L605" s="175" t="str">
        <f>IF(VLOOKUP(A605,'Aux - pivots1'!$A:$E,5,0)=0, "",VLOOKUP(A605,'Aux - pivots1'!$A:$E,5,0))</f>
        <v/>
      </c>
      <c r="M605" s="203"/>
      <c r="N605" s="31"/>
    </row>
    <row r="606" spans="1:14" ht="16.2" hidden="1" x14ac:dyDescent="0.4">
      <c r="A606" s="31" t="str">
        <f t="shared" si="12"/>
        <v>modesg_inp_km_medios_emss_vclsmedia_scp1_emss</v>
      </c>
      <c r="B606" s="162" t="s">
        <v>28</v>
      </c>
      <c r="C606" s="157" t="s">
        <v>178</v>
      </c>
      <c r="D606" s="153" t="s">
        <v>40</v>
      </c>
      <c r="E606" s="154" t="s">
        <v>206</v>
      </c>
      <c r="F606" s="153" t="s">
        <v>512</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3"/>
      <c r="N606" s="31"/>
    </row>
    <row r="607" spans="1:14" ht="16.2" hidden="1" x14ac:dyDescent="0.4">
      <c r="A607" s="31" t="str">
        <f t="shared" si="12"/>
        <v>modesg_inp_km_medios_emss_vclsmedia_scp2_emss</v>
      </c>
      <c r="B607" s="162" t="s">
        <v>28</v>
      </c>
      <c r="C607" s="157" t="s">
        <v>178</v>
      </c>
      <c r="D607" s="153" t="s">
        <v>40</v>
      </c>
      <c r="E607" s="154" t="s">
        <v>206</v>
      </c>
      <c r="F607" s="153" t="s">
        <v>513</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3"/>
      <c r="N607" s="31"/>
    </row>
    <row r="608" spans="1:14" ht="16.2" hidden="1" x14ac:dyDescent="0.4">
      <c r="A608" s="31" t="str">
        <f t="shared" si="12"/>
        <v>modesg_inp_km_medios_emss_vclsmedia_scp3_emss</v>
      </c>
      <c r="B608" s="167" t="s">
        <v>28</v>
      </c>
      <c r="C608" s="168" t="s">
        <v>178</v>
      </c>
      <c r="D608" s="169" t="s">
        <v>40</v>
      </c>
      <c r="E608" s="170" t="s">
        <v>206</v>
      </c>
      <c r="F608" s="169" t="s">
        <v>514</v>
      </c>
      <c r="G608" s="171" t="s">
        <v>476</v>
      </c>
      <c r="H608" s="171" t="s">
        <v>476</v>
      </c>
      <c r="I608" s="172"/>
      <c r="J608" s="175" t="str">
        <f>IF(VLOOKUP(A608,'Aux - pivots1'!$A:$E,3,0)=0, "",VLOOKUP(A608,'Aux - pivots1'!$A:$E,3,0))</f>
        <v/>
      </c>
      <c r="K608" s="175" t="str">
        <f>IF(VLOOKUP(A608,'Aux - pivots1'!$A:$E,4,0)=0, "",VLOOKUP(A608,'Aux - pivots1'!$A:$E,4,0))</f>
        <v/>
      </c>
      <c r="L608" s="175" t="str">
        <f>IF(VLOOKUP(A608,'Aux - pivots1'!$A:$E,5,0)=0, "",VLOOKUP(A608,'Aux - pivots1'!$A:$E,5,0))</f>
        <v/>
      </c>
      <c r="M608" s="205"/>
      <c r="N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A6" sqref="A6"/>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5" t="s">
        <v>515</v>
      </c>
      <c r="B3" t="s">
        <v>516</v>
      </c>
      <c r="C3" t="s">
        <v>1842</v>
      </c>
      <c r="D3" t="s">
        <v>1843</v>
      </c>
      <c r="E3" t="s">
        <v>1844</v>
      </c>
    </row>
    <row r="4" spans="1:5" x14ac:dyDescent="0.25">
      <c r="A4" t="s">
        <v>517</v>
      </c>
      <c r="B4">
        <v>6</v>
      </c>
    </row>
    <row r="5" spans="1:5" x14ac:dyDescent="0.25">
      <c r="A5" t="s">
        <v>518</v>
      </c>
      <c r="B5">
        <v>6</v>
      </c>
    </row>
    <row r="6" spans="1:5" x14ac:dyDescent="0.25">
      <c r="A6" t="s">
        <v>519</v>
      </c>
      <c r="B6">
        <v>6</v>
      </c>
    </row>
    <row r="7" spans="1:5" x14ac:dyDescent="0.25">
      <c r="A7" t="s">
        <v>520</v>
      </c>
      <c r="B7">
        <v>6</v>
      </c>
    </row>
    <row r="8" spans="1:5" x14ac:dyDescent="0.25">
      <c r="A8" t="s">
        <v>521</v>
      </c>
      <c r="B8">
        <v>6</v>
      </c>
    </row>
    <row r="9" spans="1:5" x14ac:dyDescent="0.25">
      <c r="A9" t="s">
        <v>522</v>
      </c>
      <c r="B9">
        <v>6</v>
      </c>
    </row>
    <row r="10" spans="1:5" x14ac:dyDescent="0.25">
      <c r="A10" t="s">
        <v>523</v>
      </c>
      <c r="B10">
        <v>6</v>
      </c>
    </row>
    <row r="11" spans="1:5" x14ac:dyDescent="0.25">
      <c r="A11" t="s">
        <v>524</v>
      </c>
      <c r="B11">
        <v>6</v>
      </c>
    </row>
    <row r="12" spans="1:5" x14ac:dyDescent="0.25">
      <c r="A12" t="s">
        <v>525</v>
      </c>
      <c r="B12">
        <v>6</v>
      </c>
    </row>
    <row r="13" spans="1:5" x14ac:dyDescent="0.25">
      <c r="A13" t="s">
        <v>526</v>
      </c>
      <c r="B13">
        <v>6</v>
      </c>
    </row>
    <row r="14" spans="1:5" x14ac:dyDescent="0.25">
      <c r="A14" t="s">
        <v>527</v>
      </c>
      <c r="B14">
        <v>6</v>
      </c>
    </row>
    <row r="15" spans="1:5" x14ac:dyDescent="0.25">
      <c r="A15" t="s">
        <v>528</v>
      </c>
      <c r="B15">
        <v>6</v>
      </c>
    </row>
    <row r="16" spans="1:5" x14ac:dyDescent="0.25">
      <c r="A16" t="s">
        <v>529</v>
      </c>
      <c r="B16">
        <v>6</v>
      </c>
    </row>
    <row r="17" spans="1:2" x14ac:dyDescent="0.25">
      <c r="A17" t="s">
        <v>530</v>
      </c>
      <c r="B17">
        <v>1</v>
      </c>
    </row>
    <row r="18" spans="1:2" x14ac:dyDescent="0.25">
      <c r="A18" t="s">
        <v>531</v>
      </c>
      <c r="B18">
        <v>1</v>
      </c>
    </row>
    <row r="19" spans="1:2" x14ac:dyDescent="0.25">
      <c r="A19" t="s">
        <v>532</v>
      </c>
      <c r="B19">
        <v>1</v>
      </c>
    </row>
    <row r="20" spans="1:2" x14ac:dyDescent="0.25">
      <c r="A20" t="s">
        <v>533</v>
      </c>
      <c r="B20">
        <v>1</v>
      </c>
    </row>
    <row r="21" spans="1:2" x14ac:dyDescent="0.25">
      <c r="A21" t="s">
        <v>534</v>
      </c>
      <c r="B21">
        <v>1</v>
      </c>
    </row>
    <row r="22" spans="1:2" x14ac:dyDescent="0.25">
      <c r="A22" t="s">
        <v>535</v>
      </c>
      <c r="B22">
        <v>1</v>
      </c>
    </row>
    <row r="23" spans="1:2" x14ac:dyDescent="0.25">
      <c r="A23" t="s">
        <v>536</v>
      </c>
      <c r="B23">
        <v>1</v>
      </c>
    </row>
    <row r="24" spans="1:2" x14ac:dyDescent="0.25">
      <c r="A24" t="s">
        <v>537</v>
      </c>
      <c r="B24">
        <v>1</v>
      </c>
    </row>
    <row r="25" spans="1:2" x14ac:dyDescent="0.25">
      <c r="A25" t="s">
        <v>538</v>
      </c>
      <c r="B25">
        <v>0</v>
      </c>
    </row>
    <row r="26" spans="1:2" x14ac:dyDescent="0.25">
      <c r="A26" t="s">
        <v>539</v>
      </c>
      <c r="B26">
        <v>1</v>
      </c>
    </row>
    <row r="27" spans="1:2" x14ac:dyDescent="0.25">
      <c r="A27" t="s">
        <v>540</v>
      </c>
      <c r="B27">
        <v>1</v>
      </c>
    </row>
    <row r="28" spans="1:2" x14ac:dyDescent="0.25">
      <c r="A28" t="s">
        <v>541</v>
      </c>
      <c r="B28">
        <v>1</v>
      </c>
    </row>
    <row r="29" spans="1:2" x14ac:dyDescent="0.25">
      <c r="A29" t="s">
        <v>542</v>
      </c>
      <c r="B29">
        <v>1</v>
      </c>
    </row>
    <row r="30" spans="1:2" x14ac:dyDescent="0.25">
      <c r="A30" t="s">
        <v>543</v>
      </c>
      <c r="B30">
        <v>1</v>
      </c>
    </row>
    <row r="31" spans="1:2" x14ac:dyDescent="0.25">
      <c r="A31" t="s">
        <v>544</v>
      </c>
      <c r="B31">
        <v>1</v>
      </c>
    </row>
    <row r="32" spans="1:2" x14ac:dyDescent="0.25">
      <c r="A32" t="s">
        <v>545</v>
      </c>
      <c r="B32">
        <v>1</v>
      </c>
    </row>
    <row r="33" spans="1:5" x14ac:dyDescent="0.25">
      <c r="A33" t="s">
        <v>546</v>
      </c>
      <c r="B33">
        <v>1</v>
      </c>
    </row>
    <row r="34" spans="1:5" x14ac:dyDescent="0.25">
      <c r="A34" t="s">
        <v>547</v>
      </c>
      <c r="B34">
        <v>1</v>
      </c>
    </row>
    <row r="35" spans="1:5" x14ac:dyDescent="0.25">
      <c r="A35" t="s">
        <v>548</v>
      </c>
      <c r="B35">
        <v>1</v>
      </c>
    </row>
    <row r="36" spans="1:5" x14ac:dyDescent="0.25">
      <c r="A36" t="s">
        <v>549</v>
      </c>
      <c r="B36">
        <v>1</v>
      </c>
    </row>
    <row r="37" spans="1:5" x14ac:dyDescent="0.25">
      <c r="A37" t="s">
        <v>550</v>
      </c>
      <c r="B37">
        <v>1</v>
      </c>
    </row>
    <row r="38" spans="1:5" x14ac:dyDescent="0.25">
      <c r="A38" t="s">
        <v>551</v>
      </c>
      <c r="B38">
        <v>1</v>
      </c>
    </row>
    <row r="39" spans="1:5" x14ac:dyDescent="0.25">
      <c r="A39" t="s">
        <v>552</v>
      </c>
      <c r="B39">
        <v>1</v>
      </c>
    </row>
    <row r="40" spans="1:5" x14ac:dyDescent="0.25">
      <c r="A40" t="s">
        <v>553</v>
      </c>
      <c r="B40">
        <v>1</v>
      </c>
    </row>
    <row r="41" spans="1:5" x14ac:dyDescent="0.25">
      <c r="A41" t="s">
        <v>554</v>
      </c>
      <c r="B41">
        <v>1</v>
      </c>
    </row>
    <row r="42" spans="1:5" x14ac:dyDescent="0.25">
      <c r="A42" t="s">
        <v>555</v>
      </c>
      <c r="B42">
        <v>1</v>
      </c>
    </row>
    <row r="43" spans="1:5" x14ac:dyDescent="0.25">
      <c r="A43" t="s">
        <v>556</v>
      </c>
      <c r="B43">
        <v>1</v>
      </c>
    </row>
    <row r="44" spans="1:5" x14ac:dyDescent="0.25">
      <c r="A44" t="s">
        <v>557</v>
      </c>
      <c r="B44">
        <v>1</v>
      </c>
    </row>
    <row r="45" spans="1:5" x14ac:dyDescent="0.25">
      <c r="A45" t="s">
        <v>558</v>
      </c>
      <c r="B45">
        <v>0</v>
      </c>
    </row>
    <row r="46" spans="1:5" x14ac:dyDescent="0.25">
      <c r="A46" t="s">
        <v>559</v>
      </c>
      <c r="B46">
        <v>1</v>
      </c>
      <c r="C46" s="202">
        <v>45491</v>
      </c>
      <c r="D46" s="202">
        <v>45495</v>
      </c>
      <c r="E46" s="202">
        <v>45495</v>
      </c>
    </row>
    <row r="47" spans="1:5" x14ac:dyDescent="0.25">
      <c r="A47" t="s">
        <v>560</v>
      </c>
      <c r="B47">
        <v>1</v>
      </c>
      <c r="C47" s="202">
        <v>45491</v>
      </c>
      <c r="D47" s="202">
        <v>45495</v>
      </c>
      <c r="E47" s="202">
        <v>45495</v>
      </c>
    </row>
    <row r="48" spans="1:5" x14ac:dyDescent="0.25">
      <c r="A48" t="s">
        <v>561</v>
      </c>
      <c r="B48">
        <v>1</v>
      </c>
    </row>
    <row r="49" spans="1:2" x14ac:dyDescent="0.25">
      <c r="A49" t="s">
        <v>562</v>
      </c>
      <c r="B49">
        <v>1</v>
      </c>
    </row>
    <row r="50" spans="1:2" x14ac:dyDescent="0.25">
      <c r="A50" t="s">
        <v>1870</v>
      </c>
      <c r="B50">
        <v>6</v>
      </c>
    </row>
    <row r="51" spans="1:2" x14ac:dyDescent="0.25">
      <c r="A51" t="s">
        <v>563</v>
      </c>
      <c r="B51">
        <v>1</v>
      </c>
    </row>
    <row r="52" spans="1:2" x14ac:dyDescent="0.25">
      <c r="A52" t="s">
        <v>564</v>
      </c>
      <c r="B52">
        <v>1</v>
      </c>
    </row>
    <row r="53" spans="1:2" x14ac:dyDescent="0.25">
      <c r="A53" t="s">
        <v>565</v>
      </c>
      <c r="B53">
        <v>1</v>
      </c>
    </row>
    <row r="54" spans="1:2" x14ac:dyDescent="0.25">
      <c r="A54" t="s">
        <v>566</v>
      </c>
      <c r="B54">
        <v>1</v>
      </c>
    </row>
    <row r="55" spans="1:2" x14ac:dyDescent="0.25">
      <c r="A55" t="s">
        <v>1871</v>
      </c>
      <c r="B55">
        <v>6</v>
      </c>
    </row>
    <row r="56" spans="1:2" x14ac:dyDescent="0.25">
      <c r="A56" t="s">
        <v>567</v>
      </c>
      <c r="B56">
        <v>6</v>
      </c>
    </row>
    <row r="57" spans="1:2" x14ac:dyDescent="0.25">
      <c r="A57" t="s">
        <v>1872</v>
      </c>
      <c r="B57">
        <v>6</v>
      </c>
    </row>
    <row r="58" spans="1:2" x14ac:dyDescent="0.25">
      <c r="A58" t="s">
        <v>1873</v>
      </c>
      <c r="B58">
        <v>6</v>
      </c>
    </row>
    <row r="59" spans="1:2" x14ac:dyDescent="0.25">
      <c r="A59" t="s">
        <v>568</v>
      </c>
      <c r="B59">
        <v>6</v>
      </c>
    </row>
    <row r="60" spans="1:2" x14ac:dyDescent="0.25">
      <c r="A60" t="s">
        <v>1874</v>
      </c>
      <c r="B60">
        <v>6</v>
      </c>
    </row>
    <row r="61" spans="1:2" x14ac:dyDescent="0.25">
      <c r="A61" t="s">
        <v>569</v>
      </c>
      <c r="B61">
        <v>6</v>
      </c>
    </row>
    <row r="62" spans="1:2" x14ac:dyDescent="0.25">
      <c r="A62" t="s">
        <v>570</v>
      </c>
      <c r="B62">
        <v>6</v>
      </c>
    </row>
    <row r="63" spans="1:2" x14ac:dyDescent="0.25">
      <c r="A63" t="s">
        <v>571</v>
      </c>
      <c r="B63">
        <v>6</v>
      </c>
    </row>
    <row r="64" spans="1:2" x14ac:dyDescent="0.25">
      <c r="A64" t="s">
        <v>572</v>
      </c>
      <c r="B64">
        <v>6</v>
      </c>
    </row>
    <row r="65" spans="1:2" x14ac:dyDescent="0.25">
      <c r="A65" t="s">
        <v>573</v>
      </c>
      <c r="B65">
        <v>1</v>
      </c>
    </row>
    <row r="66" spans="1:2" x14ac:dyDescent="0.25">
      <c r="A66" t="s">
        <v>574</v>
      </c>
      <c r="B66">
        <v>1</v>
      </c>
    </row>
    <row r="67" spans="1:2" x14ac:dyDescent="0.25">
      <c r="A67" t="s">
        <v>575</v>
      </c>
      <c r="B67">
        <v>6</v>
      </c>
    </row>
    <row r="68" spans="1:2" x14ac:dyDescent="0.25">
      <c r="A68" t="s">
        <v>576</v>
      </c>
      <c r="B68">
        <v>1</v>
      </c>
    </row>
    <row r="69" spans="1:2" x14ac:dyDescent="0.25">
      <c r="A69" t="s">
        <v>577</v>
      </c>
      <c r="B69">
        <v>6</v>
      </c>
    </row>
    <row r="70" spans="1:2" x14ac:dyDescent="0.25">
      <c r="A70" t="s">
        <v>1875</v>
      </c>
      <c r="B70">
        <v>6</v>
      </c>
    </row>
    <row r="71" spans="1:2" x14ac:dyDescent="0.25">
      <c r="A71" t="s">
        <v>1876</v>
      </c>
      <c r="B71">
        <v>6</v>
      </c>
    </row>
    <row r="72" spans="1:2" x14ac:dyDescent="0.25">
      <c r="A72" t="s">
        <v>578</v>
      </c>
      <c r="B72">
        <v>4</v>
      </c>
    </row>
    <row r="73" spans="1:2" x14ac:dyDescent="0.25">
      <c r="A73" t="s">
        <v>579</v>
      </c>
      <c r="B73">
        <v>1</v>
      </c>
    </row>
    <row r="74" spans="1:2" x14ac:dyDescent="0.25">
      <c r="A74" t="s">
        <v>580</v>
      </c>
      <c r="B74">
        <v>1</v>
      </c>
    </row>
    <row r="75" spans="1:2" x14ac:dyDescent="0.25">
      <c r="A75" t="s">
        <v>581</v>
      </c>
      <c r="B75">
        <v>4</v>
      </c>
    </row>
    <row r="76" spans="1:2" x14ac:dyDescent="0.25">
      <c r="A76" t="s">
        <v>582</v>
      </c>
      <c r="B76">
        <v>1</v>
      </c>
    </row>
    <row r="77" spans="1:2" x14ac:dyDescent="0.25">
      <c r="A77" t="s">
        <v>583</v>
      </c>
      <c r="B77">
        <v>6</v>
      </c>
    </row>
    <row r="78" spans="1:2" x14ac:dyDescent="0.25">
      <c r="A78" t="s">
        <v>584</v>
      </c>
      <c r="B78">
        <v>1</v>
      </c>
    </row>
    <row r="79" spans="1:2" x14ac:dyDescent="0.25">
      <c r="A79" t="s">
        <v>585</v>
      </c>
      <c r="B79">
        <v>1</v>
      </c>
    </row>
    <row r="80" spans="1:2" x14ac:dyDescent="0.25">
      <c r="A80" t="s">
        <v>586</v>
      </c>
      <c r="B80">
        <v>1</v>
      </c>
    </row>
    <row r="81" spans="1:2" x14ac:dyDescent="0.25">
      <c r="A81" t="s">
        <v>587</v>
      </c>
      <c r="B81">
        <v>1</v>
      </c>
    </row>
    <row r="82" spans="1:2" x14ac:dyDescent="0.25">
      <c r="A82" t="s">
        <v>588</v>
      </c>
      <c r="B82">
        <v>1</v>
      </c>
    </row>
    <row r="83" spans="1:2" x14ac:dyDescent="0.25">
      <c r="A83" t="s">
        <v>589</v>
      </c>
      <c r="B83">
        <v>1</v>
      </c>
    </row>
    <row r="84" spans="1:2" x14ac:dyDescent="0.25">
      <c r="A84" t="s">
        <v>590</v>
      </c>
      <c r="B84">
        <v>1</v>
      </c>
    </row>
    <row r="85" spans="1:2" x14ac:dyDescent="0.25">
      <c r="A85" t="s">
        <v>591</v>
      </c>
      <c r="B85">
        <v>1</v>
      </c>
    </row>
    <row r="86" spans="1:2" x14ac:dyDescent="0.25">
      <c r="A86" t="s">
        <v>592</v>
      </c>
      <c r="B86">
        <v>1</v>
      </c>
    </row>
    <row r="87" spans="1:2" x14ac:dyDescent="0.25">
      <c r="A87" t="s">
        <v>593</v>
      </c>
      <c r="B87">
        <v>1</v>
      </c>
    </row>
    <row r="88" spans="1:2" x14ac:dyDescent="0.25">
      <c r="A88" t="s">
        <v>594</v>
      </c>
      <c r="B88">
        <v>1</v>
      </c>
    </row>
    <row r="89" spans="1:2" x14ac:dyDescent="0.25">
      <c r="A89" t="s">
        <v>595</v>
      </c>
      <c r="B89">
        <v>4</v>
      </c>
    </row>
    <row r="90" spans="1:2" x14ac:dyDescent="0.25">
      <c r="A90" t="s">
        <v>596</v>
      </c>
      <c r="B90">
        <v>1</v>
      </c>
    </row>
    <row r="91" spans="1:2" x14ac:dyDescent="0.25">
      <c r="A91" t="s">
        <v>597</v>
      </c>
      <c r="B91">
        <v>1</v>
      </c>
    </row>
    <row r="92" spans="1:2" x14ac:dyDescent="0.25">
      <c r="A92" t="s">
        <v>598</v>
      </c>
      <c r="B92">
        <v>1</v>
      </c>
    </row>
    <row r="93" spans="1:2" x14ac:dyDescent="0.25">
      <c r="A93" t="s">
        <v>599</v>
      </c>
      <c r="B93">
        <v>1</v>
      </c>
    </row>
    <row r="94" spans="1:2" x14ac:dyDescent="0.25">
      <c r="A94" t="s">
        <v>600</v>
      </c>
      <c r="B94">
        <v>1</v>
      </c>
    </row>
    <row r="95" spans="1:2" x14ac:dyDescent="0.25">
      <c r="A95" t="s">
        <v>601</v>
      </c>
      <c r="B95">
        <v>1</v>
      </c>
    </row>
    <row r="96" spans="1:2" x14ac:dyDescent="0.25">
      <c r="A96" t="s">
        <v>602</v>
      </c>
      <c r="B96">
        <v>1</v>
      </c>
    </row>
    <row r="97" spans="1:2" x14ac:dyDescent="0.25">
      <c r="A97" t="s">
        <v>603</v>
      </c>
      <c r="B97">
        <v>1</v>
      </c>
    </row>
    <row r="98" spans="1:2" x14ac:dyDescent="0.25">
      <c r="A98" t="s">
        <v>604</v>
      </c>
      <c r="B98">
        <v>6</v>
      </c>
    </row>
    <row r="99" spans="1:2" x14ac:dyDescent="0.25">
      <c r="A99" t="s">
        <v>605</v>
      </c>
      <c r="B99">
        <v>1</v>
      </c>
    </row>
    <row r="100" spans="1:2" x14ac:dyDescent="0.25">
      <c r="A100" t="s">
        <v>606</v>
      </c>
      <c r="B100">
        <v>1</v>
      </c>
    </row>
    <row r="101" spans="1:2" x14ac:dyDescent="0.25">
      <c r="A101" t="s">
        <v>607</v>
      </c>
      <c r="B101">
        <v>1</v>
      </c>
    </row>
    <row r="102" spans="1:2" x14ac:dyDescent="0.25">
      <c r="A102" t="s">
        <v>608</v>
      </c>
      <c r="B102">
        <v>1</v>
      </c>
    </row>
    <row r="103" spans="1:2" x14ac:dyDescent="0.25">
      <c r="A103" t="s">
        <v>609</v>
      </c>
      <c r="B103">
        <v>6</v>
      </c>
    </row>
    <row r="104" spans="1:2" x14ac:dyDescent="0.25">
      <c r="A104" t="s">
        <v>610</v>
      </c>
      <c r="B104">
        <v>1</v>
      </c>
    </row>
    <row r="105" spans="1:2" x14ac:dyDescent="0.25">
      <c r="A105" t="s">
        <v>611</v>
      </c>
      <c r="B105">
        <v>1</v>
      </c>
    </row>
    <row r="106" spans="1:2" x14ac:dyDescent="0.25">
      <c r="A106" t="s">
        <v>612</v>
      </c>
      <c r="B106">
        <v>1</v>
      </c>
    </row>
    <row r="107" spans="1:2" x14ac:dyDescent="0.25">
      <c r="A107" t="s">
        <v>613</v>
      </c>
      <c r="B107">
        <v>6</v>
      </c>
    </row>
    <row r="108" spans="1:2" x14ac:dyDescent="0.25">
      <c r="A108" t="s">
        <v>614</v>
      </c>
      <c r="B108">
        <v>1</v>
      </c>
    </row>
    <row r="109" spans="1:2" x14ac:dyDescent="0.25">
      <c r="A109" t="s">
        <v>615</v>
      </c>
      <c r="B109">
        <v>1</v>
      </c>
    </row>
    <row r="110" spans="1:2" x14ac:dyDescent="0.25">
      <c r="A110" t="s">
        <v>616</v>
      </c>
      <c r="B110">
        <v>1</v>
      </c>
    </row>
    <row r="111" spans="1:2" x14ac:dyDescent="0.25">
      <c r="A111" t="s">
        <v>617</v>
      </c>
      <c r="B111">
        <v>1</v>
      </c>
    </row>
    <row r="112" spans="1:2" x14ac:dyDescent="0.25">
      <c r="A112" t="s">
        <v>618</v>
      </c>
      <c r="B112">
        <v>1</v>
      </c>
    </row>
    <row r="113" spans="1:4" x14ac:dyDescent="0.25">
      <c r="A113" t="s">
        <v>619</v>
      </c>
      <c r="B113">
        <v>1</v>
      </c>
    </row>
    <row r="114" spans="1:4" x14ac:dyDescent="0.25">
      <c r="A114" t="s">
        <v>620</v>
      </c>
      <c r="B114">
        <v>1</v>
      </c>
    </row>
    <row r="115" spans="1:4" x14ac:dyDescent="0.25">
      <c r="A115" t="s">
        <v>621</v>
      </c>
      <c r="B115">
        <v>1</v>
      </c>
    </row>
    <row r="116" spans="1:4" x14ac:dyDescent="0.25">
      <c r="A116" t="s">
        <v>622</v>
      </c>
      <c r="B116">
        <v>1</v>
      </c>
    </row>
    <row r="117" spans="1:4" x14ac:dyDescent="0.25">
      <c r="A117" t="s">
        <v>623</v>
      </c>
      <c r="B117">
        <v>1</v>
      </c>
    </row>
    <row r="118" spans="1:4" x14ac:dyDescent="0.25">
      <c r="A118" t="s">
        <v>624</v>
      </c>
      <c r="B118">
        <v>1</v>
      </c>
    </row>
    <row r="119" spans="1:4" x14ac:dyDescent="0.25">
      <c r="A119" t="s">
        <v>625</v>
      </c>
      <c r="B119">
        <v>1</v>
      </c>
    </row>
    <row r="120" spans="1:4" x14ac:dyDescent="0.25">
      <c r="A120" t="s">
        <v>626</v>
      </c>
      <c r="B120">
        <v>1</v>
      </c>
    </row>
    <row r="121" spans="1:4" x14ac:dyDescent="0.25">
      <c r="A121" t="s">
        <v>627</v>
      </c>
      <c r="B121">
        <v>1</v>
      </c>
    </row>
    <row r="122" spans="1:4" x14ac:dyDescent="0.25">
      <c r="A122" t="s">
        <v>628</v>
      </c>
      <c r="B122">
        <v>1</v>
      </c>
    </row>
    <row r="123" spans="1:4" x14ac:dyDescent="0.25">
      <c r="A123" t="s">
        <v>629</v>
      </c>
      <c r="B123">
        <v>1</v>
      </c>
    </row>
    <row r="124" spans="1:4" x14ac:dyDescent="0.25">
      <c r="A124" t="s">
        <v>630</v>
      </c>
      <c r="B124">
        <v>1</v>
      </c>
    </row>
    <row r="125" spans="1:4" x14ac:dyDescent="0.25">
      <c r="A125" t="s">
        <v>631</v>
      </c>
      <c r="B125">
        <v>1</v>
      </c>
    </row>
    <row r="126" spans="1:4" x14ac:dyDescent="0.25">
      <c r="A126" t="s">
        <v>632</v>
      </c>
      <c r="B126">
        <v>0</v>
      </c>
    </row>
    <row r="127" spans="1:4" x14ac:dyDescent="0.25">
      <c r="A127" t="s">
        <v>633</v>
      </c>
      <c r="B127">
        <v>1</v>
      </c>
    </row>
    <row r="128" spans="1:4" x14ac:dyDescent="0.25">
      <c r="A128" t="s">
        <v>634</v>
      </c>
      <c r="B128">
        <v>1</v>
      </c>
      <c r="C128" s="202">
        <v>45512</v>
      </c>
      <c r="D128" s="202">
        <v>45526</v>
      </c>
    </row>
    <row r="129" spans="1:2" x14ac:dyDescent="0.25">
      <c r="A129" t="s">
        <v>635</v>
      </c>
      <c r="B129">
        <v>1</v>
      </c>
    </row>
    <row r="130" spans="1:2" x14ac:dyDescent="0.25">
      <c r="A130" t="s">
        <v>636</v>
      </c>
      <c r="B130">
        <v>1</v>
      </c>
    </row>
    <row r="131" spans="1:2" x14ac:dyDescent="0.25">
      <c r="A131" t="s">
        <v>637</v>
      </c>
      <c r="B131">
        <v>1</v>
      </c>
    </row>
    <row r="132" spans="1:2" x14ac:dyDescent="0.25">
      <c r="A132" t="s">
        <v>638</v>
      </c>
      <c r="B132">
        <v>1</v>
      </c>
    </row>
    <row r="133" spans="1:2" x14ac:dyDescent="0.25">
      <c r="A133" t="s">
        <v>639</v>
      </c>
      <c r="B133">
        <v>1</v>
      </c>
    </row>
    <row r="134" spans="1:2" x14ac:dyDescent="0.25">
      <c r="A134" t="s">
        <v>640</v>
      </c>
      <c r="B134">
        <v>1</v>
      </c>
    </row>
    <row r="135" spans="1:2" x14ac:dyDescent="0.25">
      <c r="A135" t="s">
        <v>641</v>
      </c>
      <c r="B135">
        <v>1</v>
      </c>
    </row>
    <row r="136" spans="1:2" x14ac:dyDescent="0.25">
      <c r="A136" t="s">
        <v>642</v>
      </c>
      <c r="B136">
        <v>0</v>
      </c>
    </row>
    <row r="137" spans="1:2" x14ac:dyDescent="0.25">
      <c r="A137" t="s">
        <v>643</v>
      </c>
      <c r="B137">
        <v>0</v>
      </c>
    </row>
    <row r="138" spans="1:2" x14ac:dyDescent="0.25">
      <c r="A138" t="s">
        <v>644</v>
      </c>
      <c r="B138">
        <v>1</v>
      </c>
    </row>
    <row r="139" spans="1:2" x14ac:dyDescent="0.25">
      <c r="A139" t="s">
        <v>645</v>
      </c>
      <c r="B139">
        <v>0</v>
      </c>
    </row>
    <row r="140" spans="1:2" x14ac:dyDescent="0.25">
      <c r="A140" t="s">
        <v>646</v>
      </c>
      <c r="B140">
        <v>1</v>
      </c>
    </row>
    <row r="141" spans="1:2" x14ac:dyDescent="0.25">
      <c r="A141" t="s">
        <v>647</v>
      </c>
      <c r="B141">
        <v>1</v>
      </c>
    </row>
    <row r="142" spans="1:2" x14ac:dyDescent="0.25">
      <c r="A142" t="s">
        <v>648</v>
      </c>
      <c r="B142">
        <v>1</v>
      </c>
    </row>
    <row r="143" spans="1:2" x14ac:dyDescent="0.25">
      <c r="A143" t="s">
        <v>649</v>
      </c>
      <c r="B143">
        <v>1</v>
      </c>
    </row>
    <row r="144" spans="1:2" x14ac:dyDescent="0.25">
      <c r="A144" t="s">
        <v>650</v>
      </c>
      <c r="B144">
        <v>1</v>
      </c>
    </row>
    <row r="145" spans="1:2" x14ac:dyDescent="0.25">
      <c r="A145" t="s">
        <v>651</v>
      </c>
      <c r="B145">
        <v>1</v>
      </c>
    </row>
    <row r="146" spans="1:2" x14ac:dyDescent="0.25">
      <c r="A146" t="s">
        <v>652</v>
      </c>
      <c r="B146">
        <v>1</v>
      </c>
    </row>
    <row r="147" spans="1:2" x14ac:dyDescent="0.25">
      <c r="A147" t="s">
        <v>653</v>
      </c>
      <c r="B147">
        <v>1</v>
      </c>
    </row>
    <row r="148" spans="1:2" x14ac:dyDescent="0.25">
      <c r="A148" t="s">
        <v>654</v>
      </c>
      <c r="B148">
        <v>1</v>
      </c>
    </row>
    <row r="149" spans="1:2" x14ac:dyDescent="0.25">
      <c r="A149" t="s">
        <v>655</v>
      </c>
      <c r="B149">
        <v>1</v>
      </c>
    </row>
    <row r="150" spans="1:2" x14ac:dyDescent="0.25">
      <c r="A150" t="s">
        <v>656</v>
      </c>
      <c r="B150">
        <v>1</v>
      </c>
    </row>
    <row r="151" spans="1:2" x14ac:dyDescent="0.25">
      <c r="A151" t="s">
        <v>657</v>
      </c>
      <c r="B151">
        <v>0</v>
      </c>
    </row>
    <row r="152" spans="1:2" x14ac:dyDescent="0.25">
      <c r="A152" t="s">
        <v>658</v>
      </c>
      <c r="B152">
        <v>1</v>
      </c>
    </row>
    <row r="153" spans="1:2" x14ac:dyDescent="0.25">
      <c r="A153" t="s">
        <v>659</v>
      </c>
      <c r="B153">
        <v>1</v>
      </c>
    </row>
    <row r="154" spans="1:2" x14ac:dyDescent="0.25">
      <c r="A154" t="s">
        <v>660</v>
      </c>
      <c r="B154">
        <v>1</v>
      </c>
    </row>
    <row r="155" spans="1:2" x14ac:dyDescent="0.25">
      <c r="A155" t="s">
        <v>661</v>
      </c>
      <c r="B155">
        <v>1</v>
      </c>
    </row>
    <row r="156" spans="1:2" x14ac:dyDescent="0.25">
      <c r="A156" t="s">
        <v>662</v>
      </c>
      <c r="B156">
        <v>1</v>
      </c>
    </row>
    <row r="157" spans="1:2" x14ac:dyDescent="0.25">
      <c r="A157" t="s">
        <v>663</v>
      </c>
      <c r="B157">
        <v>0</v>
      </c>
    </row>
    <row r="158" spans="1:2" x14ac:dyDescent="0.25">
      <c r="A158" t="s">
        <v>664</v>
      </c>
      <c r="B158">
        <v>1</v>
      </c>
    </row>
    <row r="159" spans="1:2" x14ac:dyDescent="0.25">
      <c r="A159" t="s">
        <v>665</v>
      </c>
      <c r="B159">
        <v>0</v>
      </c>
    </row>
    <row r="160" spans="1:2" x14ac:dyDescent="0.25">
      <c r="A160" t="s">
        <v>666</v>
      </c>
      <c r="B160">
        <v>1</v>
      </c>
    </row>
    <row r="161" spans="1:2" x14ac:dyDescent="0.25">
      <c r="A161" t="s">
        <v>667</v>
      </c>
      <c r="B161">
        <v>1</v>
      </c>
    </row>
    <row r="162" spans="1:2" x14ac:dyDescent="0.25">
      <c r="A162" t="s">
        <v>668</v>
      </c>
      <c r="B162">
        <v>1</v>
      </c>
    </row>
    <row r="163" spans="1:2" x14ac:dyDescent="0.25">
      <c r="A163" t="s">
        <v>669</v>
      </c>
      <c r="B163">
        <v>1</v>
      </c>
    </row>
    <row r="164" spans="1:2" x14ac:dyDescent="0.25">
      <c r="A164" t="s">
        <v>670</v>
      </c>
      <c r="B164">
        <v>1</v>
      </c>
    </row>
    <row r="165" spans="1:2" x14ac:dyDescent="0.25">
      <c r="A165" t="s">
        <v>671</v>
      </c>
      <c r="B165">
        <v>1</v>
      </c>
    </row>
    <row r="166" spans="1:2" x14ac:dyDescent="0.25">
      <c r="A166" t="s">
        <v>672</v>
      </c>
      <c r="B166">
        <v>1</v>
      </c>
    </row>
    <row r="167" spans="1:2" x14ac:dyDescent="0.25">
      <c r="A167" t="s">
        <v>673</v>
      </c>
      <c r="B167">
        <v>1</v>
      </c>
    </row>
    <row r="168" spans="1:2" x14ac:dyDescent="0.25">
      <c r="A168" t="s">
        <v>674</v>
      </c>
      <c r="B168">
        <v>1</v>
      </c>
    </row>
    <row r="169" spans="1:2" x14ac:dyDescent="0.25">
      <c r="A169" t="s">
        <v>675</v>
      </c>
      <c r="B169">
        <v>1</v>
      </c>
    </row>
    <row r="170" spans="1:2" x14ac:dyDescent="0.25">
      <c r="A170" t="s">
        <v>676</v>
      </c>
      <c r="B170">
        <v>0</v>
      </c>
    </row>
    <row r="171" spans="1:2" x14ac:dyDescent="0.25">
      <c r="A171" t="s">
        <v>677</v>
      </c>
      <c r="B171">
        <v>1</v>
      </c>
    </row>
    <row r="172" spans="1:2" x14ac:dyDescent="0.25">
      <c r="A172" t="s">
        <v>678</v>
      </c>
      <c r="B172">
        <v>1</v>
      </c>
    </row>
    <row r="173" spans="1:2" x14ac:dyDescent="0.25">
      <c r="A173" t="s">
        <v>679</v>
      </c>
      <c r="B173">
        <v>1</v>
      </c>
    </row>
    <row r="174" spans="1:2" x14ac:dyDescent="0.25">
      <c r="A174" t="s">
        <v>680</v>
      </c>
      <c r="B174">
        <v>1</v>
      </c>
    </row>
    <row r="175" spans="1:2" x14ac:dyDescent="0.25">
      <c r="A175" t="s">
        <v>681</v>
      </c>
      <c r="B175">
        <v>1</v>
      </c>
    </row>
    <row r="176" spans="1:2" x14ac:dyDescent="0.25">
      <c r="A176" t="s">
        <v>682</v>
      </c>
      <c r="B176">
        <v>1</v>
      </c>
    </row>
    <row r="177" spans="1:5" x14ac:dyDescent="0.25">
      <c r="A177" t="s">
        <v>683</v>
      </c>
      <c r="B177">
        <v>1</v>
      </c>
    </row>
    <row r="178" spans="1:5" x14ac:dyDescent="0.25">
      <c r="A178" t="s">
        <v>684</v>
      </c>
      <c r="B178">
        <v>1</v>
      </c>
    </row>
    <row r="179" spans="1:5" x14ac:dyDescent="0.25">
      <c r="A179" t="s">
        <v>685</v>
      </c>
      <c r="B179">
        <v>1</v>
      </c>
    </row>
    <row r="180" spans="1:5" x14ac:dyDescent="0.25">
      <c r="A180" t="s">
        <v>686</v>
      </c>
      <c r="B180">
        <v>1</v>
      </c>
    </row>
    <row r="181" spans="1:5" x14ac:dyDescent="0.25">
      <c r="A181" t="s">
        <v>687</v>
      </c>
      <c r="B181">
        <v>2</v>
      </c>
    </row>
    <row r="182" spans="1:5" x14ac:dyDescent="0.25">
      <c r="A182" t="s">
        <v>688</v>
      </c>
      <c r="B182">
        <v>2</v>
      </c>
    </row>
    <row r="183" spans="1:5" x14ac:dyDescent="0.25">
      <c r="A183" t="s">
        <v>689</v>
      </c>
      <c r="B183">
        <v>2</v>
      </c>
    </row>
    <row r="184" spans="1:5" x14ac:dyDescent="0.25">
      <c r="A184" t="s">
        <v>690</v>
      </c>
      <c r="B184">
        <v>2</v>
      </c>
    </row>
    <row r="185" spans="1:5" x14ac:dyDescent="0.25">
      <c r="A185" t="s">
        <v>691</v>
      </c>
      <c r="B185">
        <v>1</v>
      </c>
    </row>
    <row r="186" spans="1:5" x14ac:dyDescent="0.25">
      <c r="A186" t="s">
        <v>692</v>
      </c>
      <c r="B186">
        <v>2</v>
      </c>
      <c r="C186" s="202">
        <v>45471</v>
      </c>
      <c r="D186" s="202">
        <v>45481</v>
      </c>
      <c r="E186" s="202">
        <v>45481</v>
      </c>
    </row>
    <row r="187" spans="1:5" x14ac:dyDescent="0.25">
      <c r="A187" t="s">
        <v>693</v>
      </c>
      <c r="B187">
        <v>1</v>
      </c>
    </row>
    <row r="188" spans="1:5" x14ac:dyDescent="0.25">
      <c r="A188" t="s">
        <v>694</v>
      </c>
      <c r="B188">
        <v>1</v>
      </c>
    </row>
    <row r="189" spans="1:5" x14ac:dyDescent="0.25">
      <c r="A189" t="s">
        <v>695</v>
      </c>
      <c r="B189">
        <v>1</v>
      </c>
    </row>
    <row r="190" spans="1:5" x14ac:dyDescent="0.25">
      <c r="A190" t="s">
        <v>696</v>
      </c>
      <c r="B190">
        <v>1</v>
      </c>
    </row>
    <row r="191" spans="1:5" x14ac:dyDescent="0.25">
      <c r="A191" t="s">
        <v>697</v>
      </c>
      <c r="B191">
        <v>1</v>
      </c>
    </row>
    <row r="192" spans="1:5" x14ac:dyDescent="0.25">
      <c r="A192" t="s">
        <v>698</v>
      </c>
      <c r="B192">
        <v>1</v>
      </c>
    </row>
    <row r="193" spans="1:2" x14ac:dyDescent="0.25">
      <c r="A193" t="s">
        <v>699</v>
      </c>
      <c r="B193">
        <v>2</v>
      </c>
    </row>
    <row r="194" spans="1:2" x14ac:dyDescent="0.25">
      <c r="A194" t="s">
        <v>700</v>
      </c>
      <c r="B194">
        <v>2</v>
      </c>
    </row>
    <row r="195" spans="1:2" x14ac:dyDescent="0.25">
      <c r="A195" t="s">
        <v>701</v>
      </c>
      <c r="B195">
        <v>2</v>
      </c>
    </row>
    <row r="196" spans="1:2" x14ac:dyDescent="0.25">
      <c r="A196" t="s">
        <v>702</v>
      </c>
      <c r="B196">
        <v>2</v>
      </c>
    </row>
    <row r="197" spans="1:2" x14ac:dyDescent="0.25">
      <c r="A197" t="s">
        <v>703</v>
      </c>
      <c r="B197">
        <v>2</v>
      </c>
    </row>
    <row r="198" spans="1:2" x14ac:dyDescent="0.25">
      <c r="A198" t="s">
        <v>704</v>
      </c>
      <c r="B198">
        <v>2</v>
      </c>
    </row>
    <row r="199" spans="1:2" x14ac:dyDescent="0.25">
      <c r="A199" t="s">
        <v>705</v>
      </c>
      <c r="B199">
        <v>2</v>
      </c>
    </row>
    <row r="200" spans="1:2" x14ac:dyDescent="0.25">
      <c r="A200" t="s">
        <v>706</v>
      </c>
      <c r="B200">
        <v>2</v>
      </c>
    </row>
    <row r="201" spans="1:2" x14ac:dyDescent="0.25">
      <c r="A201" t="s">
        <v>707</v>
      </c>
      <c r="B201">
        <v>2</v>
      </c>
    </row>
    <row r="202" spans="1:2" x14ac:dyDescent="0.25">
      <c r="A202" t="s">
        <v>708</v>
      </c>
      <c r="B202">
        <v>2</v>
      </c>
    </row>
    <row r="203" spans="1:2" x14ac:dyDescent="0.25">
      <c r="A203" t="s">
        <v>709</v>
      </c>
      <c r="B203">
        <v>1</v>
      </c>
    </row>
    <row r="204" spans="1:2" x14ac:dyDescent="0.25">
      <c r="A204" t="s">
        <v>710</v>
      </c>
      <c r="B204">
        <v>2</v>
      </c>
    </row>
    <row r="205" spans="1:2" x14ac:dyDescent="0.25">
      <c r="A205" t="s">
        <v>711</v>
      </c>
      <c r="B205">
        <v>2</v>
      </c>
    </row>
    <row r="206" spans="1:2" x14ac:dyDescent="0.25">
      <c r="A206" t="s">
        <v>712</v>
      </c>
      <c r="B206">
        <v>2</v>
      </c>
    </row>
    <row r="207" spans="1:2" x14ac:dyDescent="0.25">
      <c r="A207" t="s">
        <v>713</v>
      </c>
      <c r="B207">
        <v>2</v>
      </c>
    </row>
    <row r="208" spans="1:2" x14ac:dyDescent="0.25">
      <c r="A208" t="s">
        <v>714</v>
      </c>
      <c r="B208">
        <v>1</v>
      </c>
    </row>
    <row r="209" spans="1:2" x14ac:dyDescent="0.25">
      <c r="A209" t="s">
        <v>715</v>
      </c>
      <c r="B209">
        <v>1</v>
      </c>
    </row>
    <row r="210" spans="1:2" x14ac:dyDescent="0.25">
      <c r="A210" t="s">
        <v>716</v>
      </c>
      <c r="B210">
        <v>2</v>
      </c>
    </row>
    <row r="211" spans="1:2" x14ac:dyDescent="0.25">
      <c r="A211" t="s">
        <v>717</v>
      </c>
      <c r="B211">
        <v>1</v>
      </c>
    </row>
    <row r="212" spans="1:2" x14ac:dyDescent="0.25">
      <c r="A212" t="s">
        <v>718</v>
      </c>
      <c r="B212">
        <v>2</v>
      </c>
    </row>
    <row r="213" spans="1:2" x14ac:dyDescent="0.25">
      <c r="A213" t="s">
        <v>719</v>
      </c>
      <c r="B213">
        <v>1</v>
      </c>
    </row>
    <row r="214" spans="1:2" x14ac:dyDescent="0.25">
      <c r="A214" t="s">
        <v>720</v>
      </c>
      <c r="B214">
        <v>1</v>
      </c>
    </row>
    <row r="215" spans="1:2" x14ac:dyDescent="0.25">
      <c r="A215" t="s">
        <v>721</v>
      </c>
      <c r="B215">
        <v>2</v>
      </c>
    </row>
    <row r="216" spans="1:2" x14ac:dyDescent="0.25">
      <c r="A216" t="s">
        <v>722</v>
      </c>
      <c r="B216">
        <v>2</v>
      </c>
    </row>
    <row r="217" spans="1:2" x14ac:dyDescent="0.25">
      <c r="A217" t="s">
        <v>723</v>
      </c>
      <c r="B217">
        <v>2</v>
      </c>
    </row>
    <row r="218" spans="1:2" x14ac:dyDescent="0.25">
      <c r="A218" t="s">
        <v>724</v>
      </c>
      <c r="B218">
        <v>2</v>
      </c>
    </row>
    <row r="219" spans="1:2" x14ac:dyDescent="0.25">
      <c r="A219" t="s">
        <v>725</v>
      </c>
      <c r="B219">
        <v>2</v>
      </c>
    </row>
    <row r="220" spans="1:2" x14ac:dyDescent="0.25">
      <c r="A220" t="s">
        <v>726</v>
      </c>
      <c r="B220">
        <v>1</v>
      </c>
    </row>
    <row r="221" spans="1:2" x14ac:dyDescent="0.25">
      <c r="A221" t="s">
        <v>727</v>
      </c>
      <c r="B221">
        <v>1</v>
      </c>
    </row>
    <row r="222" spans="1:2" x14ac:dyDescent="0.25">
      <c r="A222" t="s">
        <v>728</v>
      </c>
      <c r="B222">
        <v>1</v>
      </c>
    </row>
    <row r="223" spans="1:2" x14ac:dyDescent="0.25">
      <c r="A223" t="s">
        <v>729</v>
      </c>
      <c r="B223">
        <v>1</v>
      </c>
    </row>
    <row r="224" spans="1:2" x14ac:dyDescent="0.25">
      <c r="A224" t="s">
        <v>730</v>
      </c>
      <c r="B224">
        <v>1</v>
      </c>
    </row>
    <row r="225" spans="1:5" x14ac:dyDescent="0.25">
      <c r="A225" t="s">
        <v>731</v>
      </c>
      <c r="B225">
        <v>3</v>
      </c>
    </row>
    <row r="226" spans="1:5" x14ac:dyDescent="0.25">
      <c r="A226" t="s">
        <v>732</v>
      </c>
      <c r="B226">
        <v>2</v>
      </c>
      <c r="C226" s="202">
        <v>45471</v>
      </c>
      <c r="D226" s="202">
        <v>45481</v>
      </c>
      <c r="E226" s="202">
        <v>45481</v>
      </c>
    </row>
    <row r="227" spans="1:5" x14ac:dyDescent="0.25">
      <c r="A227" t="s">
        <v>733</v>
      </c>
      <c r="B227">
        <v>1</v>
      </c>
    </row>
    <row r="228" spans="1:5" x14ac:dyDescent="0.25">
      <c r="A228" t="s">
        <v>734</v>
      </c>
      <c r="B228">
        <v>1</v>
      </c>
    </row>
    <row r="229" spans="1:5" x14ac:dyDescent="0.25">
      <c r="A229" t="s">
        <v>735</v>
      </c>
      <c r="B229">
        <v>1</v>
      </c>
    </row>
    <row r="230" spans="1:5" x14ac:dyDescent="0.25">
      <c r="A230" t="s">
        <v>736</v>
      </c>
      <c r="B230">
        <v>1</v>
      </c>
    </row>
    <row r="231" spans="1:5" x14ac:dyDescent="0.25">
      <c r="A231" t="s">
        <v>737</v>
      </c>
      <c r="B231">
        <v>1</v>
      </c>
    </row>
    <row r="232" spans="1:5" x14ac:dyDescent="0.25">
      <c r="A232" t="s">
        <v>738</v>
      </c>
      <c r="B232">
        <v>1</v>
      </c>
    </row>
    <row r="233" spans="1:5" x14ac:dyDescent="0.25">
      <c r="A233" t="s">
        <v>739</v>
      </c>
      <c r="B233">
        <v>1</v>
      </c>
    </row>
    <row r="234" spans="1:5" x14ac:dyDescent="0.25">
      <c r="A234" t="s">
        <v>740</v>
      </c>
      <c r="B234">
        <v>1</v>
      </c>
    </row>
    <row r="235" spans="1:5" x14ac:dyDescent="0.25">
      <c r="A235" t="s">
        <v>741</v>
      </c>
      <c r="B235">
        <v>1</v>
      </c>
    </row>
    <row r="236" spans="1:5" x14ac:dyDescent="0.25">
      <c r="A236" t="s">
        <v>742</v>
      </c>
      <c r="B236">
        <v>1</v>
      </c>
    </row>
    <row r="237" spans="1:5" x14ac:dyDescent="0.25">
      <c r="A237" t="s">
        <v>743</v>
      </c>
      <c r="B237">
        <v>7</v>
      </c>
    </row>
    <row r="238" spans="1:5" x14ac:dyDescent="0.25">
      <c r="A238" t="s">
        <v>744</v>
      </c>
      <c r="B238">
        <v>7</v>
      </c>
    </row>
    <row r="239" spans="1:5" x14ac:dyDescent="0.25">
      <c r="A239" t="s">
        <v>745</v>
      </c>
      <c r="B239">
        <v>7</v>
      </c>
    </row>
    <row r="240" spans="1:5" x14ac:dyDescent="0.25">
      <c r="A240" t="s">
        <v>746</v>
      </c>
      <c r="B240">
        <v>1</v>
      </c>
    </row>
    <row r="241" spans="1:2" x14ac:dyDescent="0.25">
      <c r="A241" t="s">
        <v>747</v>
      </c>
      <c r="B241">
        <v>7</v>
      </c>
    </row>
    <row r="242" spans="1:2" x14ac:dyDescent="0.25">
      <c r="A242" t="s">
        <v>748</v>
      </c>
      <c r="B242">
        <v>1</v>
      </c>
    </row>
    <row r="243" spans="1:2" x14ac:dyDescent="0.25">
      <c r="A243" t="s">
        <v>749</v>
      </c>
      <c r="B243">
        <v>1</v>
      </c>
    </row>
    <row r="244" spans="1:2" x14ac:dyDescent="0.25">
      <c r="A244" t="s">
        <v>750</v>
      </c>
      <c r="B244">
        <v>1</v>
      </c>
    </row>
    <row r="245" spans="1:2" x14ac:dyDescent="0.25">
      <c r="A245" t="s">
        <v>751</v>
      </c>
      <c r="B245">
        <v>1</v>
      </c>
    </row>
    <row r="246" spans="1:2" x14ac:dyDescent="0.25">
      <c r="A246" t="s">
        <v>752</v>
      </c>
      <c r="B246">
        <v>1</v>
      </c>
    </row>
    <row r="247" spans="1:2" x14ac:dyDescent="0.25">
      <c r="A247" t="s">
        <v>753</v>
      </c>
      <c r="B247">
        <v>1</v>
      </c>
    </row>
    <row r="248" spans="1:2" x14ac:dyDescent="0.25">
      <c r="A248" t="s">
        <v>754</v>
      </c>
      <c r="B248">
        <v>7</v>
      </c>
    </row>
    <row r="249" spans="1:2" x14ac:dyDescent="0.25">
      <c r="A249" t="s">
        <v>755</v>
      </c>
      <c r="B249">
        <v>7</v>
      </c>
    </row>
    <row r="250" spans="1:2" x14ac:dyDescent="0.25">
      <c r="A250" t="s">
        <v>756</v>
      </c>
      <c r="B250">
        <v>7</v>
      </c>
    </row>
    <row r="251" spans="1:2" x14ac:dyDescent="0.25">
      <c r="A251" t="s">
        <v>757</v>
      </c>
      <c r="B251">
        <v>7</v>
      </c>
    </row>
    <row r="252" spans="1:2" x14ac:dyDescent="0.25">
      <c r="A252" t="s">
        <v>758</v>
      </c>
      <c r="B252">
        <v>1</v>
      </c>
    </row>
    <row r="253" spans="1:2" x14ac:dyDescent="0.25">
      <c r="A253" t="s">
        <v>759</v>
      </c>
      <c r="B253">
        <v>1</v>
      </c>
    </row>
    <row r="254" spans="1:2" x14ac:dyDescent="0.25">
      <c r="A254" t="s">
        <v>760</v>
      </c>
      <c r="B254">
        <v>1</v>
      </c>
    </row>
    <row r="255" spans="1:2" x14ac:dyDescent="0.25">
      <c r="A255" t="s">
        <v>761</v>
      </c>
      <c r="B255">
        <v>7</v>
      </c>
    </row>
    <row r="256" spans="1:2" x14ac:dyDescent="0.25">
      <c r="A256" t="s">
        <v>762</v>
      </c>
      <c r="B256">
        <v>7</v>
      </c>
    </row>
    <row r="257" spans="1:2" x14ac:dyDescent="0.25">
      <c r="A257" t="s">
        <v>763</v>
      </c>
      <c r="B257">
        <v>7</v>
      </c>
    </row>
    <row r="258" spans="1:2" x14ac:dyDescent="0.25">
      <c r="A258" t="s">
        <v>764</v>
      </c>
      <c r="B258">
        <v>7</v>
      </c>
    </row>
    <row r="259" spans="1:2" x14ac:dyDescent="0.25">
      <c r="A259" t="s">
        <v>765</v>
      </c>
      <c r="B259">
        <v>7</v>
      </c>
    </row>
    <row r="260" spans="1:2" x14ac:dyDescent="0.25">
      <c r="A260" t="s">
        <v>766</v>
      </c>
      <c r="B260">
        <v>1</v>
      </c>
    </row>
    <row r="261" spans="1:2" x14ac:dyDescent="0.25">
      <c r="A261" t="s">
        <v>767</v>
      </c>
      <c r="B261">
        <v>7</v>
      </c>
    </row>
    <row r="262" spans="1:2" x14ac:dyDescent="0.25">
      <c r="A262" t="s">
        <v>768</v>
      </c>
      <c r="B262">
        <v>1</v>
      </c>
    </row>
    <row r="263" spans="1:2" x14ac:dyDescent="0.25">
      <c r="A263" t="s">
        <v>769</v>
      </c>
      <c r="B263">
        <v>1</v>
      </c>
    </row>
    <row r="264" spans="1:2" x14ac:dyDescent="0.25">
      <c r="A264" t="s">
        <v>770</v>
      </c>
      <c r="B264">
        <v>7</v>
      </c>
    </row>
    <row r="265" spans="1:2" x14ac:dyDescent="0.25">
      <c r="A265" t="s">
        <v>771</v>
      </c>
      <c r="B265">
        <v>7</v>
      </c>
    </row>
    <row r="266" spans="1:2" x14ac:dyDescent="0.25">
      <c r="A266" t="s">
        <v>772</v>
      </c>
      <c r="B266">
        <v>7</v>
      </c>
    </row>
    <row r="267" spans="1:2" x14ac:dyDescent="0.25">
      <c r="A267" t="s">
        <v>773</v>
      </c>
      <c r="B267">
        <v>1</v>
      </c>
    </row>
    <row r="268" spans="1:2" x14ac:dyDescent="0.25">
      <c r="A268" t="s">
        <v>774</v>
      </c>
      <c r="B268">
        <v>1</v>
      </c>
    </row>
    <row r="269" spans="1:2" x14ac:dyDescent="0.25">
      <c r="A269" t="s">
        <v>775</v>
      </c>
      <c r="B269">
        <v>1</v>
      </c>
    </row>
    <row r="270" spans="1:2" x14ac:dyDescent="0.25">
      <c r="A270" t="s">
        <v>776</v>
      </c>
      <c r="B270">
        <v>1</v>
      </c>
    </row>
    <row r="271" spans="1:2" x14ac:dyDescent="0.25">
      <c r="A271" t="s">
        <v>777</v>
      </c>
      <c r="B271">
        <v>7</v>
      </c>
    </row>
    <row r="272" spans="1:2" x14ac:dyDescent="0.25">
      <c r="A272" t="s">
        <v>778</v>
      </c>
      <c r="B272">
        <v>7</v>
      </c>
    </row>
    <row r="273" spans="1:2" x14ac:dyDescent="0.25">
      <c r="A273" t="s">
        <v>779</v>
      </c>
      <c r="B273">
        <v>7</v>
      </c>
    </row>
    <row r="274" spans="1:2" x14ac:dyDescent="0.25">
      <c r="A274" t="s">
        <v>780</v>
      </c>
      <c r="B274">
        <v>7</v>
      </c>
    </row>
    <row r="275" spans="1:2" x14ac:dyDescent="0.25">
      <c r="A275" t="s">
        <v>781</v>
      </c>
      <c r="B275">
        <v>1</v>
      </c>
    </row>
    <row r="276" spans="1:2" x14ac:dyDescent="0.25">
      <c r="A276" t="s">
        <v>782</v>
      </c>
      <c r="B276">
        <v>1</v>
      </c>
    </row>
    <row r="277" spans="1:2" x14ac:dyDescent="0.25">
      <c r="A277" t="s">
        <v>783</v>
      </c>
      <c r="B277">
        <v>7</v>
      </c>
    </row>
    <row r="278" spans="1:2" x14ac:dyDescent="0.25">
      <c r="A278" t="s">
        <v>784</v>
      </c>
      <c r="B278">
        <v>7</v>
      </c>
    </row>
    <row r="279" spans="1:2" x14ac:dyDescent="0.25">
      <c r="A279" t="s">
        <v>785</v>
      </c>
      <c r="B279">
        <v>7</v>
      </c>
    </row>
    <row r="280" spans="1:2" x14ac:dyDescent="0.25">
      <c r="A280" t="s">
        <v>786</v>
      </c>
      <c r="B280">
        <v>7</v>
      </c>
    </row>
    <row r="281" spans="1:2" x14ac:dyDescent="0.25">
      <c r="A281" t="s">
        <v>787</v>
      </c>
      <c r="B281">
        <v>7</v>
      </c>
    </row>
    <row r="282" spans="1:2" x14ac:dyDescent="0.25">
      <c r="A282" t="s">
        <v>788</v>
      </c>
      <c r="B282">
        <v>7</v>
      </c>
    </row>
    <row r="283" spans="1:2" x14ac:dyDescent="0.25">
      <c r="A283" t="s">
        <v>789</v>
      </c>
      <c r="B283">
        <v>7</v>
      </c>
    </row>
    <row r="284" spans="1:2" x14ac:dyDescent="0.25">
      <c r="A284" t="s">
        <v>790</v>
      </c>
      <c r="B284">
        <v>7</v>
      </c>
    </row>
    <row r="285" spans="1:2" x14ac:dyDescent="0.25">
      <c r="A285" t="s">
        <v>791</v>
      </c>
      <c r="B285">
        <v>7</v>
      </c>
    </row>
    <row r="286" spans="1:2" x14ac:dyDescent="0.25">
      <c r="A286" t="s">
        <v>792</v>
      </c>
      <c r="B286">
        <v>7</v>
      </c>
    </row>
    <row r="287" spans="1:2" x14ac:dyDescent="0.25">
      <c r="A287" t="s">
        <v>793</v>
      </c>
      <c r="B287">
        <v>1</v>
      </c>
    </row>
    <row r="288" spans="1:2" x14ac:dyDescent="0.25">
      <c r="A288" t="s">
        <v>794</v>
      </c>
      <c r="B288">
        <v>1</v>
      </c>
    </row>
    <row r="289" spans="1:2" x14ac:dyDescent="0.25">
      <c r="A289" t="s">
        <v>795</v>
      </c>
      <c r="B289">
        <v>7</v>
      </c>
    </row>
    <row r="290" spans="1:2" x14ac:dyDescent="0.25">
      <c r="A290" t="s">
        <v>796</v>
      </c>
      <c r="B290">
        <v>7</v>
      </c>
    </row>
    <row r="291" spans="1:2" x14ac:dyDescent="0.25">
      <c r="A291" t="s">
        <v>797</v>
      </c>
      <c r="B291">
        <v>1</v>
      </c>
    </row>
    <row r="292" spans="1:2" x14ac:dyDescent="0.25">
      <c r="A292" t="s">
        <v>798</v>
      </c>
      <c r="B292">
        <v>7</v>
      </c>
    </row>
    <row r="293" spans="1:2" x14ac:dyDescent="0.25">
      <c r="A293" t="s">
        <v>799</v>
      </c>
      <c r="B293">
        <v>7</v>
      </c>
    </row>
    <row r="294" spans="1:2" x14ac:dyDescent="0.25">
      <c r="A294" t="s">
        <v>800</v>
      </c>
      <c r="B294">
        <v>7</v>
      </c>
    </row>
    <row r="295" spans="1:2" x14ac:dyDescent="0.25">
      <c r="A295" t="s">
        <v>801</v>
      </c>
      <c r="B295">
        <v>7</v>
      </c>
    </row>
    <row r="296" spans="1:2" x14ac:dyDescent="0.25">
      <c r="A296" t="s">
        <v>802</v>
      </c>
      <c r="B296">
        <v>7</v>
      </c>
    </row>
    <row r="297" spans="1:2" x14ac:dyDescent="0.25">
      <c r="A297" t="s">
        <v>803</v>
      </c>
      <c r="B297">
        <v>7</v>
      </c>
    </row>
    <row r="298" spans="1:2" x14ac:dyDescent="0.25">
      <c r="A298" t="s">
        <v>804</v>
      </c>
      <c r="B298">
        <v>7</v>
      </c>
    </row>
    <row r="299" spans="1:2" x14ac:dyDescent="0.25">
      <c r="A299" t="s">
        <v>805</v>
      </c>
      <c r="B299">
        <v>7</v>
      </c>
    </row>
    <row r="300" spans="1:2" x14ac:dyDescent="0.25">
      <c r="A300" t="s">
        <v>806</v>
      </c>
      <c r="B300">
        <v>1</v>
      </c>
    </row>
    <row r="301" spans="1:2" x14ac:dyDescent="0.25">
      <c r="A301" t="s">
        <v>807</v>
      </c>
      <c r="B301">
        <v>7</v>
      </c>
    </row>
    <row r="302" spans="1:2" x14ac:dyDescent="0.25">
      <c r="A302" t="s">
        <v>808</v>
      </c>
      <c r="B302">
        <v>7</v>
      </c>
    </row>
    <row r="303" spans="1:2" x14ac:dyDescent="0.25">
      <c r="A303" t="s">
        <v>809</v>
      </c>
      <c r="B303">
        <v>7</v>
      </c>
    </row>
    <row r="304" spans="1:2" x14ac:dyDescent="0.25">
      <c r="A304" t="s">
        <v>810</v>
      </c>
      <c r="B304">
        <v>7</v>
      </c>
    </row>
    <row r="305" spans="1:2" x14ac:dyDescent="0.25">
      <c r="A305" t="s">
        <v>811</v>
      </c>
      <c r="B305">
        <v>7</v>
      </c>
    </row>
    <row r="306" spans="1:2" x14ac:dyDescent="0.25">
      <c r="A306" t="s">
        <v>812</v>
      </c>
      <c r="B306">
        <v>4</v>
      </c>
    </row>
    <row r="307" spans="1:2" x14ac:dyDescent="0.25">
      <c r="A307" t="s">
        <v>813</v>
      </c>
      <c r="B307">
        <v>1</v>
      </c>
    </row>
    <row r="308" spans="1:2" x14ac:dyDescent="0.25">
      <c r="A308" t="s">
        <v>814</v>
      </c>
      <c r="B308">
        <v>7</v>
      </c>
    </row>
    <row r="309" spans="1:2" x14ac:dyDescent="0.25">
      <c r="A309" t="s">
        <v>815</v>
      </c>
      <c r="B309">
        <v>7</v>
      </c>
    </row>
    <row r="310" spans="1:2" x14ac:dyDescent="0.25">
      <c r="A310" t="s">
        <v>816</v>
      </c>
      <c r="B310">
        <v>7</v>
      </c>
    </row>
    <row r="311" spans="1:2" x14ac:dyDescent="0.25">
      <c r="A311" t="s">
        <v>817</v>
      </c>
      <c r="B311">
        <v>7</v>
      </c>
    </row>
    <row r="312" spans="1:2" x14ac:dyDescent="0.25">
      <c r="A312" t="s">
        <v>818</v>
      </c>
      <c r="B312">
        <v>7</v>
      </c>
    </row>
    <row r="313" spans="1:2" x14ac:dyDescent="0.25">
      <c r="A313" t="s">
        <v>819</v>
      </c>
      <c r="B313">
        <v>4</v>
      </c>
    </row>
    <row r="314" spans="1:2" x14ac:dyDescent="0.25">
      <c r="A314" t="s">
        <v>820</v>
      </c>
      <c r="B314">
        <v>4</v>
      </c>
    </row>
    <row r="315" spans="1:2" x14ac:dyDescent="0.25">
      <c r="A315" t="s">
        <v>821</v>
      </c>
      <c r="B315">
        <v>0</v>
      </c>
    </row>
    <row r="316" spans="1:2" x14ac:dyDescent="0.25">
      <c r="A316" t="s">
        <v>822</v>
      </c>
      <c r="B316">
        <v>0</v>
      </c>
    </row>
    <row r="317" spans="1:2" x14ac:dyDescent="0.25">
      <c r="A317" t="s">
        <v>823</v>
      </c>
      <c r="B317">
        <v>0</v>
      </c>
    </row>
    <row r="318" spans="1:2" x14ac:dyDescent="0.25">
      <c r="A318" t="s">
        <v>824</v>
      </c>
      <c r="B318">
        <v>0</v>
      </c>
    </row>
    <row r="319" spans="1:2" x14ac:dyDescent="0.25">
      <c r="A319" t="s">
        <v>825</v>
      </c>
      <c r="B319">
        <v>7</v>
      </c>
    </row>
    <row r="320" spans="1:2" x14ac:dyDescent="0.25">
      <c r="A320" t="s">
        <v>826</v>
      </c>
      <c r="B320">
        <v>7</v>
      </c>
    </row>
    <row r="321" spans="1:2" x14ac:dyDescent="0.25">
      <c r="A321" t="s">
        <v>827</v>
      </c>
      <c r="B321">
        <v>7</v>
      </c>
    </row>
    <row r="322" spans="1:2" x14ac:dyDescent="0.25">
      <c r="A322" t="s">
        <v>828</v>
      </c>
      <c r="B322">
        <v>4</v>
      </c>
    </row>
    <row r="323" spans="1:2" x14ac:dyDescent="0.25">
      <c r="A323" t="s">
        <v>829</v>
      </c>
      <c r="B323">
        <v>4</v>
      </c>
    </row>
    <row r="324" spans="1:2" x14ac:dyDescent="0.25">
      <c r="A324" t="s">
        <v>830</v>
      </c>
      <c r="B324">
        <v>4</v>
      </c>
    </row>
    <row r="325" spans="1:2" x14ac:dyDescent="0.25">
      <c r="A325" t="s">
        <v>831</v>
      </c>
      <c r="B325">
        <v>4</v>
      </c>
    </row>
    <row r="326" spans="1:2" x14ac:dyDescent="0.25">
      <c r="A326" t="s">
        <v>832</v>
      </c>
      <c r="B326">
        <v>4</v>
      </c>
    </row>
    <row r="327" spans="1:2" x14ac:dyDescent="0.25">
      <c r="A327" t="s">
        <v>833</v>
      </c>
      <c r="B327">
        <v>7</v>
      </c>
    </row>
    <row r="328" spans="1:2" x14ac:dyDescent="0.25">
      <c r="A328" t="s">
        <v>834</v>
      </c>
      <c r="B328">
        <v>7</v>
      </c>
    </row>
    <row r="329" spans="1:2" x14ac:dyDescent="0.25">
      <c r="A329" t="s">
        <v>835</v>
      </c>
      <c r="B329">
        <v>4</v>
      </c>
    </row>
    <row r="330" spans="1:2" x14ac:dyDescent="0.25">
      <c r="A330" t="s">
        <v>836</v>
      </c>
      <c r="B330">
        <v>1</v>
      </c>
    </row>
    <row r="331" spans="1:2" x14ac:dyDescent="0.25">
      <c r="A331" t="s">
        <v>837</v>
      </c>
      <c r="B331">
        <v>1</v>
      </c>
    </row>
    <row r="332" spans="1:2" x14ac:dyDescent="0.25">
      <c r="A332" t="s">
        <v>838</v>
      </c>
      <c r="B332">
        <v>1</v>
      </c>
    </row>
    <row r="333" spans="1:2" x14ac:dyDescent="0.25">
      <c r="A333" t="s">
        <v>839</v>
      </c>
      <c r="B333">
        <v>1</v>
      </c>
    </row>
    <row r="334" spans="1:2" x14ac:dyDescent="0.25">
      <c r="A334" t="s">
        <v>840</v>
      </c>
      <c r="B334">
        <v>1</v>
      </c>
    </row>
    <row r="335" spans="1:2" x14ac:dyDescent="0.25">
      <c r="A335" t="s">
        <v>841</v>
      </c>
      <c r="B335">
        <v>1</v>
      </c>
    </row>
    <row r="336" spans="1:2" x14ac:dyDescent="0.25">
      <c r="A336" t="s">
        <v>842</v>
      </c>
      <c r="B336">
        <v>1</v>
      </c>
    </row>
    <row r="337" spans="1:2" x14ac:dyDescent="0.25">
      <c r="A337" t="s">
        <v>843</v>
      </c>
      <c r="B337">
        <v>1</v>
      </c>
    </row>
    <row r="338" spans="1:2" x14ac:dyDescent="0.25">
      <c r="A338" t="s">
        <v>844</v>
      </c>
      <c r="B338">
        <v>1</v>
      </c>
    </row>
    <row r="339" spans="1:2" x14ac:dyDescent="0.25">
      <c r="A339" t="s">
        <v>845</v>
      </c>
      <c r="B339">
        <v>1</v>
      </c>
    </row>
    <row r="340" spans="1:2" x14ac:dyDescent="0.25">
      <c r="A340" t="s">
        <v>846</v>
      </c>
      <c r="B340">
        <v>7</v>
      </c>
    </row>
    <row r="341" spans="1:2" x14ac:dyDescent="0.25">
      <c r="A341" t="s">
        <v>847</v>
      </c>
      <c r="B341">
        <v>7</v>
      </c>
    </row>
    <row r="342" spans="1:2" x14ac:dyDescent="0.25">
      <c r="A342" t="s">
        <v>848</v>
      </c>
      <c r="B342">
        <v>7</v>
      </c>
    </row>
    <row r="343" spans="1:2" x14ac:dyDescent="0.25">
      <c r="A343" t="s">
        <v>849</v>
      </c>
      <c r="B343">
        <v>7</v>
      </c>
    </row>
    <row r="344" spans="1:2" x14ac:dyDescent="0.25">
      <c r="A344" t="s">
        <v>850</v>
      </c>
      <c r="B344">
        <v>7</v>
      </c>
    </row>
    <row r="345" spans="1:2" x14ac:dyDescent="0.25">
      <c r="A345" t="s">
        <v>851</v>
      </c>
      <c r="B345">
        <v>7</v>
      </c>
    </row>
    <row r="346" spans="1:2" x14ac:dyDescent="0.25">
      <c r="A346" t="s">
        <v>852</v>
      </c>
      <c r="B346">
        <v>7</v>
      </c>
    </row>
    <row r="347" spans="1:2" x14ac:dyDescent="0.25">
      <c r="A347" t="s">
        <v>853</v>
      </c>
      <c r="B347">
        <v>7</v>
      </c>
    </row>
    <row r="348" spans="1:2" x14ac:dyDescent="0.25">
      <c r="A348" t="s">
        <v>854</v>
      </c>
      <c r="B348">
        <v>7</v>
      </c>
    </row>
    <row r="349" spans="1:2" x14ac:dyDescent="0.25">
      <c r="A349" t="s">
        <v>855</v>
      </c>
      <c r="B349">
        <v>7</v>
      </c>
    </row>
    <row r="350" spans="1:2" x14ac:dyDescent="0.25">
      <c r="A350" t="s">
        <v>856</v>
      </c>
      <c r="B350">
        <v>7</v>
      </c>
    </row>
    <row r="351" spans="1:2" x14ac:dyDescent="0.25">
      <c r="A351" t="s">
        <v>857</v>
      </c>
      <c r="B351">
        <v>7</v>
      </c>
    </row>
    <row r="352" spans="1:2" x14ac:dyDescent="0.25">
      <c r="A352" t="s">
        <v>858</v>
      </c>
      <c r="B352">
        <v>7</v>
      </c>
    </row>
    <row r="353" spans="1:5" x14ac:dyDescent="0.25">
      <c r="A353" t="s">
        <v>859</v>
      </c>
      <c r="B353">
        <v>7</v>
      </c>
    </row>
    <row r="354" spans="1:5" x14ac:dyDescent="0.25">
      <c r="A354" t="s">
        <v>860</v>
      </c>
      <c r="B354">
        <v>7</v>
      </c>
    </row>
    <row r="355" spans="1:5" x14ac:dyDescent="0.25">
      <c r="A355" t="s">
        <v>861</v>
      </c>
      <c r="B355">
        <v>7</v>
      </c>
    </row>
    <row r="356" spans="1:5" x14ac:dyDescent="0.25">
      <c r="A356" t="s">
        <v>862</v>
      </c>
      <c r="B356">
        <v>7</v>
      </c>
    </row>
    <row r="357" spans="1:5" x14ac:dyDescent="0.25">
      <c r="A357" t="s">
        <v>863</v>
      </c>
      <c r="B357">
        <v>7</v>
      </c>
    </row>
    <row r="358" spans="1:5" x14ac:dyDescent="0.25">
      <c r="A358" t="s">
        <v>864</v>
      </c>
      <c r="B358">
        <v>7</v>
      </c>
    </row>
    <row r="359" spans="1:5" x14ac:dyDescent="0.25">
      <c r="A359" t="s">
        <v>865</v>
      </c>
      <c r="B359">
        <v>1</v>
      </c>
    </row>
    <row r="360" spans="1:5" x14ac:dyDescent="0.25">
      <c r="A360" t="s">
        <v>866</v>
      </c>
      <c r="B360">
        <v>1</v>
      </c>
    </row>
    <row r="361" spans="1:5" x14ac:dyDescent="0.25">
      <c r="A361" t="s">
        <v>867</v>
      </c>
      <c r="B361">
        <v>1</v>
      </c>
    </row>
    <row r="362" spans="1:5" x14ac:dyDescent="0.25">
      <c r="A362" t="s">
        <v>868</v>
      </c>
      <c r="B362">
        <v>1</v>
      </c>
    </row>
    <row r="363" spans="1:5" x14ac:dyDescent="0.25">
      <c r="A363" t="s">
        <v>869</v>
      </c>
      <c r="B363">
        <v>1</v>
      </c>
    </row>
    <row r="364" spans="1:5" x14ac:dyDescent="0.25">
      <c r="A364" t="s">
        <v>870</v>
      </c>
      <c r="B364">
        <v>1</v>
      </c>
    </row>
    <row r="365" spans="1:5" x14ac:dyDescent="0.25">
      <c r="A365" t="s">
        <v>871</v>
      </c>
      <c r="B365">
        <v>1</v>
      </c>
    </row>
    <row r="366" spans="1:5" x14ac:dyDescent="0.25">
      <c r="A366" t="s">
        <v>872</v>
      </c>
      <c r="B366">
        <v>1</v>
      </c>
    </row>
    <row r="367" spans="1:5" x14ac:dyDescent="0.25">
      <c r="A367" t="s">
        <v>1856</v>
      </c>
      <c r="B367">
        <v>1</v>
      </c>
      <c r="D367" s="202">
        <v>45534</v>
      </c>
      <c r="E367" s="202">
        <v>45534</v>
      </c>
    </row>
    <row r="368" spans="1:5" x14ac:dyDescent="0.25">
      <c r="A368" t="s">
        <v>1857</v>
      </c>
      <c r="B368">
        <v>1</v>
      </c>
      <c r="D368" s="202">
        <v>45534</v>
      </c>
      <c r="E368" s="202">
        <v>45534</v>
      </c>
    </row>
    <row r="369" spans="1:5" x14ac:dyDescent="0.25">
      <c r="A369" t="s">
        <v>873</v>
      </c>
      <c r="B369">
        <v>1</v>
      </c>
      <c r="D369" s="202">
        <v>45534</v>
      </c>
      <c r="E369" s="202">
        <v>45534</v>
      </c>
    </row>
    <row r="370" spans="1:5" x14ac:dyDescent="0.25">
      <c r="A370" t="s">
        <v>874</v>
      </c>
      <c r="B370">
        <v>0</v>
      </c>
      <c r="D370" s="202">
        <v>45534</v>
      </c>
      <c r="E370" s="202">
        <v>45534</v>
      </c>
    </row>
    <row r="371" spans="1:5" x14ac:dyDescent="0.25">
      <c r="A371" t="s">
        <v>875</v>
      </c>
      <c r="B371">
        <v>1</v>
      </c>
      <c r="D371" s="202">
        <v>45534</v>
      </c>
      <c r="E371" s="202">
        <v>45534</v>
      </c>
    </row>
    <row r="372" spans="1:5" x14ac:dyDescent="0.25">
      <c r="A372" t="s">
        <v>876</v>
      </c>
      <c r="B372">
        <v>1</v>
      </c>
      <c r="D372" s="202">
        <v>45534</v>
      </c>
      <c r="E372" s="202">
        <v>45534</v>
      </c>
    </row>
    <row r="373" spans="1:5" x14ac:dyDescent="0.25">
      <c r="A373" t="s">
        <v>877</v>
      </c>
      <c r="B373">
        <v>1</v>
      </c>
      <c r="D373" s="202">
        <v>45534</v>
      </c>
      <c r="E373" s="202">
        <v>45534</v>
      </c>
    </row>
    <row r="374" spans="1:5" x14ac:dyDescent="0.25">
      <c r="A374" t="s">
        <v>878</v>
      </c>
      <c r="B374">
        <v>1</v>
      </c>
      <c r="D374" s="202">
        <v>45534</v>
      </c>
      <c r="E374" s="202">
        <v>45534</v>
      </c>
    </row>
    <row r="375" spans="1:5" x14ac:dyDescent="0.25">
      <c r="A375" t="s">
        <v>879</v>
      </c>
      <c r="B375">
        <v>1</v>
      </c>
      <c r="D375" s="202">
        <v>45534</v>
      </c>
      <c r="E375" s="202">
        <v>45534</v>
      </c>
    </row>
    <row r="376" spans="1:5" x14ac:dyDescent="0.25">
      <c r="A376" t="s">
        <v>880</v>
      </c>
      <c r="B376">
        <v>1</v>
      </c>
      <c r="D376" s="202">
        <v>45534</v>
      </c>
      <c r="E376" s="202">
        <v>45534</v>
      </c>
    </row>
    <row r="377" spans="1:5" x14ac:dyDescent="0.25">
      <c r="A377" t="s">
        <v>1858</v>
      </c>
      <c r="B377">
        <v>1</v>
      </c>
      <c r="D377" s="202">
        <v>45534</v>
      </c>
      <c r="E377" s="202">
        <v>45534</v>
      </c>
    </row>
    <row r="378" spans="1:5" x14ac:dyDescent="0.25">
      <c r="A378" t="s">
        <v>881</v>
      </c>
      <c r="B378">
        <v>1</v>
      </c>
      <c r="D378" s="202">
        <v>45534</v>
      </c>
      <c r="E378" s="202">
        <v>45534</v>
      </c>
    </row>
    <row r="379" spans="1:5" x14ac:dyDescent="0.25">
      <c r="A379" t="s">
        <v>882</v>
      </c>
      <c r="B379">
        <v>1</v>
      </c>
      <c r="D379" s="202">
        <v>45534</v>
      </c>
      <c r="E379" s="202">
        <v>45534</v>
      </c>
    </row>
    <row r="380" spans="1:5" x14ac:dyDescent="0.25">
      <c r="A380" t="s">
        <v>883</v>
      </c>
      <c r="B380">
        <v>1</v>
      </c>
      <c r="D380" s="202">
        <v>45534</v>
      </c>
      <c r="E380" s="202">
        <v>45534</v>
      </c>
    </row>
    <row r="381" spans="1:5" x14ac:dyDescent="0.25">
      <c r="A381" t="s">
        <v>884</v>
      </c>
      <c r="B381">
        <v>1</v>
      </c>
      <c r="D381" s="202">
        <v>45534</v>
      </c>
      <c r="E381" s="202">
        <v>45534</v>
      </c>
    </row>
    <row r="382" spans="1:5" x14ac:dyDescent="0.25">
      <c r="A382" t="s">
        <v>885</v>
      </c>
      <c r="B382">
        <v>1</v>
      </c>
      <c r="D382" s="202">
        <v>45534</v>
      </c>
      <c r="E382" s="202">
        <v>45534</v>
      </c>
    </row>
    <row r="383" spans="1:5" x14ac:dyDescent="0.25">
      <c r="A383" t="s">
        <v>886</v>
      </c>
      <c r="B383">
        <v>1</v>
      </c>
      <c r="D383" s="202">
        <v>45534</v>
      </c>
      <c r="E383" s="202">
        <v>45534</v>
      </c>
    </row>
    <row r="384" spans="1:5" x14ac:dyDescent="0.25">
      <c r="A384" t="s">
        <v>1859</v>
      </c>
      <c r="B384">
        <v>1</v>
      </c>
      <c r="D384" s="202">
        <v>45534</v>
      </c>
      <c r="E384" s="202">
        <v>45534</v>
      </c>
    </row>
    <row r="385" spans="1:5" x14ac:dyDescent="0.25">
      <c r="A385" t="s">
        <v>887</v>
      </c>
      <c r="B385">
        <v>1</v>
      </c>
      <c r="D385" s="202">
        <v>45534</v>
      </c>
      <c r="E385" s="202">
        <v>45534</v>
      </c>
    </row>
    <row r="386" spans="1:5" x14ac:dyDescent="0.25">
      <c r="A386" t="s">
        <v>888</v>
      </c>
      <c r="B386">
        <v>1</v>
      </c>
      <c r="D386" s="202">
        <v>45534</v>
      </c>
      <c r="E386" s="202">
        <v>45534</v>
      </c>
    </row>
    <row r="387" spans="1:5" x14ac:dyDescent="0.25">
      <c r="A387" t="s">
        <v>889</v>
      </c>
      <c r="B387">
        <v>0</v>
      </c>
    </row>
    <row r="388" spans="1:5" x14ac:dyDescent="0.25">
      <c r="A388" t="s">
        <v>1829</v>
      </c>
      <c r="B388">
        <v>1</v>
      </c>
      <c r="D388" s="202">
        <v>45534</v>
      </c>
      <c r="E388" s="202">
        <v>45534</v>
      </c>
    </row>
    <row r="389" spans="1:5" x14ac:dyDescent="0.25">
      <c r="A389" t="s">
        <v>890</v>
      </c>
      <c r="B389">
        <v>1</v>
      </c>
      <c r="D389" s="202">
        <v>45534</v>
      </c>
      <c r="E389" s="202">
        <v>45534</v>
      </c>
    </row>
    <row r="390" spans="1:5" x14ac:dyDescent="0.25">
      <c r="A390" t="s">
        <v>891</v>
      </c>
      <c r="B390">
        <v>1</v>
      </c>
      <c r="D390" s="202">
        <v>45534</v>
      </c>
      <c r="E390" s="202">
        <v>45534</v>
      </c>
    </row>
    <row r="391" spans="1:5" x14ac:dyDescent="0.25">
      <c r="A391" t="s">
        <v>892</v>
      </c>
      <c r="B391">
        <v>0</v>
      </c>
    </row>
    <row r="392" spans="1:5" x14ac:dyDescent="0.25">
      <c r="A392" t="s">
        <v>893</v>
      </c>
      <c r="B392">
        <v>1</v>
      </c>
      <c r="D392" s="202">
        <v>45534</v>
      </c>
      <c r="E392" s="202">
        <v>45534</v>
      </c>
    </row>
    <row r="393" spans="1:5" x14ac:dyDescent="0.25">
      <c r="A393" t="s">
        <v>1830</v>
      </c>
      <c r="B393">
        <v>1</v>
      </c>
      <c r="D393" s="202">
        <v>45534</v>
      </c>
      <c r="E393" s="202">
        <v>45534</v>
      </c>
    </row>
    <row r="394" spans="1:5" x14ac:dyDescent="0.25">
      <c r="A394" t="s">
        <v>894</v>
      </c>
      <c r="B394">
        <v>1</v>
      </c>
      <c r="D394" s="202">
        <v>45534</v>
      </c>
      <c r="E394" s="202">
        <v>45534</v>
      </c>
    </row>
    <row r="395" spans="1:5" x14ac:dyDescent="0.25">
      <c r="A395" t="s">
        <v>895</v>
      </c>
      <c r="B395">
        <v>0</v>
      </c>
    </row>
    <row r="396" spans="1:5" x14ac:dyDescent="0.25">
      <c r="A396" t="s">
        <v>1831</v>
      </c>
      <c r="B396">
        <v>1</v>
      </c>
      <c r="D396" s="202">
        <v>45534</v>
      </c>
      <c r="E396" s="202">
        <v>45534</v>
      </c>
    </row>
    <row r="397" spans="1:5" x14ac:dyDescent="0.25">
      <c r="A397" t="s">
        <v>896</v>
      </c>
      <c r="B397">
        <v>1</v>
      </c>
      <c r="D397" s="202">
        <v>45534</v>
      </c>
      <c r="E397" s="202">
        <v>45534</v>
      </c>
    </row>
    <row r="398" spans="1:5" x14ac:dyDescent="0.25">
      <c r="A398" t="s">
        <v>897</v>
      </c>
      <c r="B398">
        <v>1</v>
      </c>
      <c r="D398" s="202">
        <v>45534</v>
      </c>
      <c r="E398" s="202">
        <v>45534</v>
      </c>
    </row>
    <row r="399" spans="1:5" x14ac:dyDescent="0.25">
      <c r="A399" t="s">
        <v>898</v>
      </c>
      <c r="B399">
        <v>6</v>
      </c>
      <c r="D399" s="202">
        <v>45534</v>
      </c>
      <c r="E399" s="202">
        <v>45534</v>
      </c>
    </row>
    <row r="400" spans="1:5" x14ac:dyDescent="0.25">
      <c r="A400" t="s">
        <v>899</v>
      </c>
      <c r="B400">
        <v>6</v>
      </c>
      <c r="D400" s="202">
        <v>45534</v>
      </c>
      <c r="E400" s="202">
        <v>45534</v>
      </c>
    </row>
    <row r="401" spans="1:5" x14ac:dyDescent="0.25">
      <c r="A401" t="s">
        <v>900</v>
      </c>
      <c r="B401">
        <v>6</v>
      </c>
      <c r="D401" s="202">
        <v>45534</v>
      </c>
      <c r="E401" s="202">
        <v>45534</v>
      </c>
    </row>
    <row r="402" spans="1:5" x14ac:dyDescent="0.25">
      <c r="A402" t="s">
        <v>901</v>
      </c>
      <c r="B402">
        <v>0</v>
      </c>
    </row>
    <row r="403" spans="1:5" x14ac:dyDescent="0.25">
      <c r="A403" t="s">
        <v>902</v>
      </c>
      <c r="B403">
        <v>0</v>
      </c>
    </row>
    <row r="404" spans="1:5" x14ac:dyDescent="0.25">
      <c r="A404" t="s">
        <v>903</v>
      </c>
      <c r="B404">
        <v>0</v>
      </c>
    </row>
    <row r="405" spans="1:5" x14ac:dyDescent="0.25">
      <c r="A405" t="s">
        <v>904</v>
      </c>
      <c r="B405">
        <v>1</v>
      </c>
      <c r="D405" s="202">
        <v>45534</v>
      </c>
      <c r="E405" s="202">
        <v>45534</v>
      </c>
    </row>
    <row r="406" spans="1:5" x14ac:dyDescent="0.25">
      <c r="A406" t="s">
        <v>905</v>
      </c>
      <c r="B406">
        <v>1</v>
      </c>
      <c r="D406" s="202">
        <v>45534</v>
      </c>
      <c r="E406" s="202">
        <v>45534</v>
      </c>
    </row>
    <row r="407" spans="1:5" x14ac:dyDescent="0.25">
      <c r="A407" t="s">
        <v>906</v>
      </c>
      <c r="B407">
        <v>0</v>
      </c>
    </row>
    <row r="408" spans="1:5" x14ac:dyDescent="0.25">
      <c r="A408" t="s">
        <v>907</v>
      </c>
      <c r="B408">
        <v>1</v>
      </c>
    </row>
    <row r="409" spans="1:5" x14ac:dyDescent="0.25">
      <c r="A409" t="s">
        <v>908</v>
      </c>
      <c r="B409">
        <v>1</v>
      </c>
    </row>
    <row r="410" spans="1:5" x14ac:dyDescent="0.25">
      <c r="A410" t="s">
        <v>909</v>
      </c>
      <c r="B410">
        <v>1</v>
      </c>
    </row>
    <row r="411" spans="1:5" x14ac:dyDescent="0.25">
      <c r="A411" t="s">
        <v>910</v>
      </c>
      <c r="B411">
        <v>1</v>
      </c>
    </row>
    <row r="412" spans="1:5" x14ac:dyDescent="0.25">
      <c r="A412" t="s">
        <v>911</v>
      </c>
      <c r="B412">
        <v>1</v>
      </c>
    </row>
    <row r="413" spans="1:5" x14ac:dyDescent="0.25">
      <c r="A413" t="s">
        <v>912</v>
      </c>
      <c r="B413">
        <v>1</v>
      </c>
    </row>
    <row r="414" spans="1:5" x14ac:dyDescent="0.25">
      <c r="A414" t="s">
        <v>913</v>
      </c>
      <c r="B414">
        <v>1</v>
      </c>
    </row>
    <row r="415" spans="1:5" x14ac:dyDescent="0.25">
      <c r="A415" t="s">
        <v>914</v>
      </c>
      <c r="B415">
        <v>1</v>
      </c>
    </row>
    <row r="416" spans="1:5" x14ac:dyDescent="0.25">
      <c r="A416" t="s">
        <v>915</v>
      </c>
      <c r="B416">
        <v>1</v>
      </c>
    </row>
    <row r="417" spans="1:5" x14ac:dyDescent="0.25">
      <c r="A417" t="s">
        <v>916</v>
      </c>
      <c r="B417">
        <v>1</v>
      </c>
    </row>
    <row r="418" spans="1:5" x14ac:dyDescent="0.25">
      <c r="A418" t="s">
        <v>917</v>
      </c>
      <c r="B418">
        <v>1</v>
      </c>
    </row>
    <row r="419" spans="1:5" x14ac:dyDescent="0.25">
      <c r="A419" t="s">
        <v>918</v>
      </c>
      <c r="B419">
        <v>1</v>
      </c>
    </row>
    <row r="420" spans="1:5" x14ac:dyDescent="0.25">
      <c r="A420" t="s">
        <v>919</v>
      </c>
      <c r="B420">
        <v>1</v>
      </c>
    </row>
    <row r="421" spans="1:5" x14ac:dyDescent="0.25">
      <c r="A421" t="s">
        <v>920</v>
      </c>
      <c r="B421">
        <v>1</v>
      </c>
    </row>
    <row r="422" spans="1:5" x14ac:dyDescent="0.25">
      <c r="A422" t="s">
        <v>921</v>
      </c>
      <c r="B422">
        <v>1</v>
      </c>
    </row>
    <row r="423" spans="1:5" x14ac:dyDescent="0.25">
      <c r="A423" t="s">
        <v>922</v>
      </c>
      <c r="B423">
        <v>1</v>
      </c>
      <c r="C423" s="202">
        <v>45491</v>
      </c>
      <c r="E423" s="202">
        <v>45499</v>
      </c>
    </row>
    <row r="424" spans="1:5" x14ac:dyDescent="0.25">
      <c r="A424" t="s">
        <v>923</v>
      </c>
      <c r="B424">
        <v>1</v>
      </c>
      <c r="C424" s="202">
        <v>45491</v>
      </c>
      <c r="E424" s="202">
        <v>45499</v>
      </c>
    </row>
    <row r="425" spans="1:5" x14ac:dyDescent="0.25">
      <c r="A425" t="s">
        <v>924</v>
      </c>
      <c r="B425">
        <v>1</v>
      </c>
    </row>
    <row r="426" spans="1:5" x14ac:dyDescent="0.25">
      <c r="A426" t="s">
        <v>925</v>
      </c>
      <c r="B426">
        <v>1</v>
      </c>
      <c r="D426" s="202">
        <v>45534</v>
      </c>
      <c r="E426" s="202">
        <v>45534</v>
      </c>
    </row>
    <row r="427" spans="1:5" x14ac:dyDescent="0.25">
      <c r="A427" t="s">
        <v>926</v>
      </c>
      <c r="B427">
        <v>1</v>
      </c>
      <c r="D427" s="202">
        <v>45534</v>
      </c>
      <c r="E427" s="202">
        <v>45534</v>
      </c>
    </row>
    <row r="428" spans="1:5" x14ac:dyDescent="0.25">
      <c r="A428" t="s">
        <v>927</v>
      </c>
      <c r="B428">
        <v>1</v>
      </c>
      <c r="C428" s="202">
        <v>45471</v>
      </c>
      <c r="D428" s="202">
        <v>45534</v>
      </c>
      <c r="E428" s="202">
        <v>45534</v>
      </c>
    </row>
    <row r="429" spans="1:5" x14ac:dyDescent="0.25">
      <c r="A429" t="s">
        <v>928</v>
      </c>
      <c r="B429">
        <v>1</v>
      </c>
      <c r="D429" s="202">
        <v>45534</v>
      </c>
      <c r="E429" s="202">
        <v>45534</v>
      </c>
    </row>
    <row r="430" spans="1:5" x14ac:dyDescent="0.25">
      <c r="A430" t="s">
        <v>929</v>
      </c>
      <c r="B430">
        <v>1</v>
      </c>
      <c r="D430" s="202">
        <v>45534</v>
      </c>
      <c r="E430" s="202">
        <v>45534</v>
      </c>
    </row>
    <row r="431" spans="1:5" x14ac:dyDescent="0.25">
      <c r="A431" t="s">
        <v>930</v>
      </c>
      <c r="B431">
        <v>1</v>
      </c>
      <c r="D431" s="202">
        <v>45534</v>
      </c>
      <c r="E431" s="202">
        <v>45534</v>
      </c>
    </row>
    <row r="432" spans="1:5" x14ac:dyDescent="0.25">
      <c r="A432" t="s">
        <v>931</v>
      </c>
      <c r="B432">
        <v>1</v>
      </c>
      <c r="D432" s="202">
        <v>45534</v>
      </c>
      <c r="E432" s="202">
        <v>45534</v>
      </c>
    </row>
    <row r="433" spans="1:5" x14ac:dyDescent="0.25">
      <c r="A433" t="s">
        <v>932</v>
      </c>
      <c r="B433">
        <v>1</v>
      </c>
      <c r="D433" s="202">
        <v>45534</v>
      </c>
      <c r="E433" s="202">
        <v>45534</v>
      </c>
    </row>
    <row r="434" spans="1:5" x14ac:dyDescent="0.25">
      <c r="A434" t="s">
        <v>933</v>
      </c>
      <c r="B434">
        <v>1</v>
      </c>
      <c r="D434" s="202">
        <v>45534</v>
      </c>
      <c r="E434" s="202">
        <v>45534</v>
      </c>
    </row>
    <row r="435" spans="1:5" x14ac:dyDescent="0.25">
      <c r="A435" t="s">
        <v>934</v>
      </c>
      <c r="B435">
        <v>1</v>
      </c>
      <c r="D435" s="202">
        <v>45534</v>
      </c>
      <c r="E435" s="202">
        <v>45534</v>
      </c>
    </row>
    <row r="436" spans="1:5" x14ac:dyDescent="0.25">
      <c r="A436" t="s">
        <v>935</v>
      </c>
      <c r="B436">
        <v>1</v>
      </c>
      <c r="D436" s="202">
        <v>45534</v>
      </c>
      <c r="E436" s="202">
        <v>45534</v>
      </c>
    </row>
    <row r="437" spans="1:5" x14ac:dyDescent="0.25">
      <c r="A437" t="s">
        <v>936</v>
      </c>
      <c r="B437">
        <v>1</v>
      </c>
      <c r="D437" s="202">
        <v>45534</v>
      </c>
      <c r="E437" s="202">
        <v>45534</v>
      </c>
    </row>
    <row r="438" spans="1:5" x14ac:dyDescent="0.25">
      <c r="A438" t="s">
        <v>937</v>
      </c>
      <c r="B438">
        <v>1</v>
      </c>
      <c r="D438" s="202">
        <v>45534</v>
      </c>
      <c r="E438" s="202">
        <v>45534</v>
      </c>
    </row>
    <row r="439" spans="1:5" x14ac:dyDescent="0.25">
      <c r="A439" t="s">
        <v>1846</v>
      </c>
      <c r="B439">
        <v>1</v>
      </c>
      <c r="D439" s="202">
        <v>45534</v>
      </c>
      <c r="E439" s="202">
        <v>45534</v>
      </c>
    </row>
    <row r="440" spans="1:5" x14ac:dyDescent="0.25">
      <c r="A440" t="s">
        <v>938</v>
      </c>
      <c r="B440">
        <v>1</v>
      </c>
      <c r="D440" s="202">
        <v>45534</v>
      </c>
      <c r="E440" s="202">
        <v>45534</v>
      </c>
    </row>
    <row r="441" spans="1:5" x14ac:dyDescent="0.25">
      <c r="A441" t="s">
        <v>939</v>
      </c>
      <c r="B441">
        <v>1</v>
      </c>
      <c r="D441" s="202">
        <v>45534</v>
      </c>
      <c r="E441" s="202">
        <v>45534</v>
      </c>
    </row>
    <row r="442" spans="1:5" x14ac:dyDescent="0.25">
      <c r="A442" t="s">
        <v>940</v>
      </c>
      <c r="B442">
        <v>1</v>
      </c>
      <c r="D442" s="202">
        <v>45534</v>
      </c>
      <c r="E442" s="202">
        <v>45534</v>
      </c>
    </row>
    <row r="443" spans="1:5" x14ac:dyDescent="0.25">
      <c r="A443" t="s">
        <v>941</v>
      </c>
      <c r="B443">
        <v>1</v>
      </c>
      <c r="D443" s="202">
        <v>45534</v>
      </c>
      <c r="E443" s="202">
        <v>45534</v>
      </c>
    </row>
    <row r="444" spans="1:5" x14ac:dyDescent="0.25">
      <c r="A444" t="s">
        <v>942</v>
      </c>
      <c r="B444">
        <v>1</v>
      </c>
      <c r="D444" s="202">
        <v>45534</v>
      </c>
      <c r="E444" s="202">
        <v>45534</v>
      </c>
    </row>
    <row r="445" spans="1:5" x14ac:dyDescent="0.25">
      <c r="A445" t="s">
        <v>943</v>
      </c>
      <c r="B445">
        <v>0</v>
      </c>
    </row>
    <row r="446" spans="1:5" x14ac:dyDescent="0.25">
      <c r="A446" t="s">
        <v>944</v>
      </c>
      <c r="B446">
        <v>0</v>
      </c>
    </row>
    <row r="447" spans="1:5" x14ac:dyDescent="0.25">
      <c r="A447" t="s">
        <v>945</v>
      </c>
      <c r="B447">
        <v>0</v>
      </c>
    </row>
    <row r="448" spans="1:5" x14ac:dyDescent="0.25">
      <c r="A448" t="s">
        <v>946</v>
      </c>
      <c r="B448">
        <v>1</v>
      </c>
      <c r="D448" s="202">
        <v>45534</v>
      </c>
      <c r="E448" s="202">
        <v>45534</v>
      </c>
    </row>
    <row r="449" spans="1:5" x14ac:dyDescent="0.25">
      <c r="A449" t="s">
        <v>947</v>
      </c>
      <c r="B449">
        <v>1</v>
      </c>
      <c r="D449" s="202">
        <v>45534</v>
      </c>
      <c r="E449" s="202">
        <v>45534</v>
      </c>
    </row>
    <row r="450" spans="1:5" x14ac:dyDescent="0.25">
      <c r="A450" t="s">
        <v>948</v>
      </c>
      <c r="B450">
        <v>1</v>
      </c>
      <c r="D450" s="202">
        <v>45534</v>
      </c>
      <c r="E450" s="202">
        <v>45534</v>
      </c>
    </row>
    <row r="451" spans="1:5" x14ac:dyDescent="0.25">
      <c r="A451" t="s">
        <v>1841</v>
      </c>
      <c r="B451">
        <v>1</v>
      </c>
      <c r="D451" s="202">
        <v>45534</v>
      </c>
      <c r="E451" s="202">
        <v>45534</v>
      </c>
    </row>
    <row r="452" spans="1:5" x14ac:dyDescent="0.25">
      <c r="A452" t="s">
        <v>949</v>
      </c>
      <c r="B452">
        <v>1</v>
      </c>
      <c r="D452" s="202">
        <v>45534</v>
      </c>
      <c r="E452" s="202">
        <v>45534</v>
      </c>
    </row>
    <row r="453" spans="1:5" x14ac:dyDescent="0.25">
      <c r="A453" t="s">
        <v>950</v>
      </c>
      <c r="B453">
        <v>1</v>
      </c>
      <c r="D453" s="202">
        <v>45534</v>
      </c>
      <c r="E453" s="202">
        <v>45534</v>
      </c>
    </row>
    <row r="454" spans="1:5" x14ac:dyDescent="0.25">
      <c r="A454" t="s">
        <v>951</v>
      </c>
      <c r="B454">
        <v>1</v>
      </c>
      <c r="D454" s="202">
        <v>45534</v>
      </c>
      <c r="E454" s="202">
        <v>45534</v>
      </c>
    </row>
    <row r="455" spans="1:5" x14ac:dyDescent="0.25">
      <c r="A455" t="s">
        <v>952</v>
      </c>
      <c r="B455">
        <v>1</v>
      </c>
      <c r="D455" s="202">
        <v>45534</v>
      </c>
      <c r="E455" s="202">
        <v>45534</v>
      </c>
    </row>
    <row r="456" spans="1:5" x14ac:dyDescent="0.25">
      <c r="A456" t="s">
        <v>953</v>
      </c>
      <c r="B456">
        <v>1</v>
      </c>
      <c r="D456" s="202">
        <v>45534</v>
      </c>
      <c r="E456" s="202">
        <v>45534</v>
      </c>
    </row>
    <row r="457" spans="1:5" x14ac:dyDescent="0.25">
      <c r="A457" t="s">
        <v>954</v>
      </c>
      <c r="B457">
        <v>1</v>
      </c>
      <c r="D457" s="202">
        <v>45534</v>
      </c>
      <c r="E457" s="202">
        <v>45534</v>
      </c>
    </row>
    <row r="458" spans="1:5" x14ac:dyDescent="0.25">
      <c r="A458" t="s">
        <v>955</v>
      </c>
      <c r="B458">
        <v>1</v>
      </c>
      <c r="D458" s="202">
        <v>45534</v>
      </c>
      <c r="E458" s="202">
        <v>45534</v>
      </c>
    </row>
    <row r="459" spans="1:5" x14ac:dyDescent="0.25">
      <c r="A459" t="s">
        <v>956</v>
      </c>
      <c r="B459">
        <v>1</v>
      </c>
      <c r="D459" s="202">
        <v>45534</v>
      </c>
      <c r="E459" s="202">
        <v>45534</v>
      </c>
    </row>
    <row r="460" spans="1:5" x14ac:dyDescent="0.25">
      <c r="A460" t="s">
        <v>957</v>
      </c>
      <c r="B460">
        <v>1</v>
      </c>
      <c r="D460" s="202">
        <v>45534</v>
      </c>
      <c r="E460" s="202">
        <v>45534</v>
      </c>
    </row>
    <row r="461" spans="1:5" x14ac:dyDescent="0.25">
      <c r="A461" t="s">
        <v>958</v>
      </c>
      <c r="B461">
        <v>1</v>
      </c>
      <c r="D461" s="202">
        <v>45534</v>
      </c>
      <c r="E461" s="202">
        <v>45534</v>
      </c>
    </row>
    <row r="462" spans="1:5" x14ac:dyDescent="0.25">
      <c r="A462" t="s">
        <v>959</v>
      </c>
      <c r="B462">
        <v>1</v>
      </c>
      <c r="D462" s="202">
        <v>45534</v>
      </c>
      <c r="E462" s="202">
        <v>45534</v>
      </c>
    </row>
    <row r="463" spans="1:5" x14ac:dyDescent="0.25">
      <c r="A463" t="s">
        <v>960</v>
      </c>
      <c r="B463">
        <v>1</v>
      </c>
      <c r="D463" s="202">
        <v>45534</v>
      </c>
      <c r="E463" s="202">
        <v>45534</v>
      </c>
    </row>
    <row r="464" spans="1:5" x14ac:dyDescent="0.25">
      <c r="A464" t="s">
        <v>961</v>
      </c>
      <c r="B464">
        <v>1</v>
      </c>
      <c r="D464" s="202">
        <v>45534</v>
      </c>
      <c r="E464" s="202">
        <v>45534</v>
      </c>
    </row>
    <row r="465" spans="1:5" x14ac:dyDescent="0.25">
      <c r="A465" t="s">
        <v>962</v>
      </c>
      <c r="B465">
        <v>1</v>
      </c>
      <c r="D465" s="202">
        <v>45534</v>
      </c>
      <c r="E465" s="202">
        <v>45534</v>
      </c>
    </row>
    <row r="466" spans="1:5" x14ac:dyDescent="0.25">
      <c r="A466" t="s">
        <v>963</v>
      </c>
      <c r="B466">
        <v>1</v>
      </c>
      <c r="D466" s="202">
        <v>45534</v>
      </c>
      <c r="E466" s="202">
        <v>45534</v>
      </c>
    </row>
    <row r="467" spans="1:5" x14ac:dyDescent="0.25">
      <c r="A467" t="s">
        <v>964</v>
      </c>
      <c r="B467">
        <v>1</v>
      </c>
      <c r="D467" s="202">
        <v>45534</v>
      </c>
      <c r="E467" s="202">
        <v>45534</v>
      </c>
    </row>
    <row r="468" spans="1:5" x14ac:dyDescent="0.25">
      <c r="A468" t="s">
        <v>965</v>
      </c>
      <c r="B468">
        <v>1</v>
      </c>
      <c r="D468" s="202">
        <v>45534</v>
      </c>
      <c r="E468" s="202">
        <v>45534</v>
      </c>
    </row>
    <row r="469" spans="1:5" x14ac:dyDescent="0.25">
      <c r="A469" t="s">
        <v>966</v>
      </c>
      <c r="B469">
        <v>1</v>
      </c>
      <c r="D469" s="202">
        <v>45534</v>
      </c>
      <c r="E469" s="202">
        <v>45534</v>
      </c>
    </row>
    <row r="470" spans="1:5" x14ac:dyDescent="0.25">
      <c r="A470" t="s">
        <v>967</v>
      </c>
      <c r="B470">
        <v>1</v>
      </c>
      <c r="D470" s="202">
        <v>45534</v>
      </c>
      <c r="E470" s="202">
        <v>45534</v>
      </c>
    </row>
    <row r="471" spans="1:5" x14ac:dyDescent="0.25">
      <c r="A471" t="s">
        <v>968</v>
      </c>
      <c r="B471">
        <v>1</v>
      </c>
      <c r="D471" s="202">
        <v>45534</v>
      </c>
      <c r="E471" s="202">
        <v>45534</v>
      </c>
    </row>
    <row r="472" spans="1:5" x14ac:dyDescent="0.25">
      <c r="A472" t="s">
        <v>969</v>
      </c>
      <c r="B472">
        <v>1</v>
      </c>
      <c r="D472" s="202">
        <v>45534</v>
      </c>
      <c r="E472" s="202">
        <v>45534</v>
      </c>
    </row>
    <row r="473" spans="1:5" x14ac:dyDescent="0.25">
      <c r="A473" t="s">
        <v>970</v>
      </c>
      <c r="B473">
        <v>1</v>
      </c>
      <c r="D473" s="202">
        <v>45534</v>
      </c>
      <c r="E473" s="202">
        <v>45534</v>
      </c>
    </row>
    <row r="474" spans="1:5" x14ac:dyDescent="0.25">
      <c r="A474" t="s">
        <v>971</v>
      </c>
      <c r="B474">
        <v>1</v>
      </c>
      <c r="D474" s="202">
        <v>45534</v>
      </c>
      <c r="E474" s="202">
        <v>45534</v>
      </c>
    </row>
    <row r="475" spans="1:5" x14ac:dyDescent="0.25">
      <c r="A475" t="s">
        <v>972</v>
      </c>
      <c r="B475">
        <v>1</v>
      </c>
      <c r="D475" s="202">
        <v>45534</v>
      </c>
      <c r="E475" s="202">
        <v>45534</v>
      </c>
    </row>
    <row r="476" spans="1:5" x14ac:dyDescent="0.25">
      <c r="A476" t="s">
        <v>973</v>
      </c>
      <c r="B476">
        <v>1</v>
      </c>
      <c r="D476" s="202">
        <v>45534</v>
      </c>
      <c r="E476" s="202">
        <v>45534</v>
      </c>
    </row>
    <row r="477" spans="1:5" x14ac:dyDescent="0.25">
      <c r="A477" t="s">
        <v>974</v>
      </c>
      <c r="B477">
        <v>1</v>
      </c>
      <c r="D477" s="202">
        <v>45534</v>
      </c>
      <c r="E477" s="202">
        <v>45534</v>
      </c>
    </row>
    <row r="478" spans="1:5" x14ac:dyDescent="0.25">
      <c r="A478" t="s">
        <v>975</v>
      </c>
      <c r="B478">
        <v>1</v>
      </c>
      <c r="D478" s="202">
        <v>45534</v>
      </c>
      <c r="E478" s="202">
        <v>45534</v>
      </c>
    </row>
    <row r="479" spans="1:5" x14ac:dyDescent="0.25">
      <c r="A479" t="s">
        <v>976</v>
      </c>
      <c r="B479">
        <v>1</v>
      </c>
      <c r="D479" s="202">
        <v>45534</v>
      </c>
      <c r="E479" s="202">
        <v>45534</v>
      </c>
    </row>
    <row r="480" spans="1:5" x14ac:dyDescent="0.25">
      <c r="A480" t="s">
        <v>977</v>
      </c>
      <c r="B480">
        <v>1</v>
      </c>
      <c r="D480" s="202">
        <v>45534</v>
      </c>
      <c r="E480" s="202">
        <v>45534</v>
      </c>
    </row>
    <row r="481" spans="1:5" x14ac:dyDescent="0.25">
      <c r="A481" t="s">
        <v>978</v>
      </c>
      <c r="B481">
        <v>1</v>
      </c>
      <c r="D481" s="202">
        <v>45534</v>
      </c>
      <c r="E481" s="202">
        <v>45534</v>
      </c>
    </row>
    <row r="482" spans="1:5" x14ac:dyDescent="0.25">
      <c r="A482" t="s">
        <v>979</v>
      </c>
      <c r="B482">
        <v>1</v>
      </c>
      <c r="D482" s="202">
        <v>45534</v>
      </c>
      <c r="E482" s="202">
        <v>45534</v>
      </c>
    </row>
    <row r="483" spans="1:5" x14ac:dyDescent="0.25">
      <c r="A483" t="s">
        <v>1819</v>
      </c>
      <c r="B483">
        <v>1</v>
      </c>
      <c r="D483" s="202">
        <v>45534</v>
      </c>
      <c r="E483" s="202">
        <v>45534</v>
      </c>
    </row>
    <row r="484" spans="1:5" x14ac:dyDescent="0.25">
      <c r="A484" t="s">
        <v>980</v>
      </c>
      <c r="B484">
        <v>1</v>
      </c>
      <c r="D484" s="202">
        <v>45534</v>
      </c>
      <c r="E484" s="202">
        <v>45534</v>
      </c>
    </row>
    <row r="485" spans="1:5" x14ac:dyDescent="0.25">
      <c r="A485" t="s">
        <v>981</v>
      </c>
      <c r="B485">
        <v>1</v>
      </c>
      <c r="D485" s="202">
        <v>45534</v>
      </c>
      <c r="E485" s="202">
        <v>45534</v>
      </c>
    </row>
    <row r="486" spans="1:5" x14ac:dyDescent="0.25">
      <c r="A486" t="s">
        <v>982</v>
      </c>
      <c r="B486">
        <v>1</v>
      </c>
      <c r="D486" s="202">
        <v>45534</v>
      </c>
      <c r="E486" s="202">
        <v>45534</v>
      </c>
    </row>
    <row r="487" spans="1:5" x14ac:dyDescent="0.25">
      <c r="A487" t="s">
        <v>983</v>
      </c>
      <c r="B487">
        <v>1</v>
      </c>
      <c r="D487" s="202">
        <v>45534</v>
      </c>
      <c r="E487" s="202">
        <v>45534</v>
      </c>
    </row>
    <row r="488" spans="1:5" x14ac:dyDescent="0.25">
      <c r="A488" t="s">
        <v>984</v>
      </c>
      <c r="B488">
        <v>1</v>
      </c>
      <c r="D488" s="202">
        <v>45534</v>
      </c>
      <c r="E488" s="202">
        <v>45534</v>
      </c>
    </row>
    <row r="489" spans="1:5" x14ac:dyDescent="0.25">
      <c r="A489" t="s">
        <v>985</v>
      </c>
      <c r="B489">
        <v>1</v>
      </c>
      <c r="D489" s="202">
        <v>45534</v>
      </c>
      <c r="E489" s="202">
        <v>45534</v>
      </c>
    </row>
    <row r="490" spans="1:5" x14ac:dyDescent="0.25">
      <c r="A490" t="s">
        <v>986</v>
      </c>
      <c r="B490">
        <v>1</v>
      </c>
      <c r="D490" s="202">
        <v>45534</v>
      </c>
      <c r="E490" s="202">
        <v>45534</v>
      </c>
    </row>
    <row r="491" spans="1:5" x14ac:dyDescent="0.25">
      <c r="A491" t="s">
        <v>987</v>
      </c>
      <c r="B491">
        <v>1</v>
      </c>
      <c r="D491" s="202">
        <v>45534</v>
      </c>
      <c r="E491" s="202">
        <v>45534</v>
      </c>
    </row>
    <row r="492" spans="1:5" x14ac:dyDescent="0.25">
      <c r="A492" t="s">
        <v>988</v>
      </c>
      <c r="B492">
        <v>1</v>
      </c>
      <c r="D492" s="202">
        <v>45534</v>
      </c>
      <c r="E492" s="202">
        <v>45534</v>
      </c>
    </row>
    <row r="493" spans="1:5" x14ac:dyDescent="0.25">
      <c r="A493" t="s">
        <v>989</v>
      </c>
      <c r="B493">
        <v>1</v>
      </c>
      <c r="D493" s="202">
        <v>45534</v>
      </c>
      <c r="E493" s="202">
        <v>45534</v>
      </c>
    </row>
    <row r="494" spans="1:5" x14ac:dyDescent="0.25">
      <c r="A494" t="s">
        <v>990</v>
      </c>
      <c r="B494">
        <v>1</v>
      </c>
      <c r="D494" s="202">
        <v>45534</v>
      </c>
      <c r="E494" s="202">
        <v>45534</v>
      </c>
    </row>
    <row r="495" spans="1:5" x14ac:dyDescent="0.25">
      <c r="A495" t="s">
        <v>991</v>
      </c>
      <c r="B495">
        <v>1</v>
      </c>
      <c r="D495" s="202">
        <v>45534</v>
      </c>
      <c r="E495" s="202">
        <v>45534</v>
      </c>
    </row>
    <row r="496" spans="1:5" x14ac:dyDescent="0.25">
      <c r="A496" t="s">
        <v>992</v>
      </c>
      <c r="B496">
        <v>1</v>
      </c>
    </row>
    <row r="497" spans="1:3" x14ac:dyDescent="0.25">
      <c r="A497" t="s">
        <v>993</v>
      </c>
      <c r="B497">
        <v>1</v>
      </c>
    </row>
    <row r="498" spans="1:3" x14ac:dyDescent="0.25">
      <c r="A498" t="s">
        <v>994</v>
      </c>
      <c r="B498">
        <v>1</v>
      </c>
    </row>
    <row r="499" spans="1:3" x14ac:dyDescent="0.25">
      <c r="A499" t="s">
        <v>995</v>
      </c>
      <c r="B499">
        <v>1</v>
      </c>
    </row>
    <row r="500" spans="1:3" x14ac:dyDescent="0.25">
      <c r="A500" t="s">
        <v>996</v>
      </c>
      <c r="B500">
        <v>1</v>
      </c>
    </row>
    <row r="501" spans="1:3" x14ac:dyDescent="0.25">
      <c r="A501" t="s">
        <v>997</v>
      </c>
      <c r="B501">
        <v>1</v>
      </c>
    </row>
    <row r="502" spans="1:3" x14ac:dyDescent="0.25">
      <c r="A502" t="s">
        <v>998</v>
      </c>
      <c r="B502">
        <v>1</v>
      </c>
    </row>
    <row r="503" spans="1:3" x14ac:dyDescent="0.25">
      <c r="A503" t="s">
        <v>999</v>
      </c>
      <c r="B503">
        <v>1</v>
      </c>
    </row>
    <row r="504" spans="1:3" x14ac:dyDescent="0.25">
      <c r="A504" t="s">
        <v>1000</v>
      </c>
      <c r="B504">
        <v>1</v>
      </c>
    </row>
    <row r="505" spans="1:3" x14ac:dyDescent="0.25">
      <c r="A505" t="s">
        <v>1001</v>
      </c>
      <c r="B505">
        <v>1</v>
      </c>
    </row>
    <row r="506" spans="1:3" x14ac:dyDescent="0.25">
      <c r="A506" t="s">
        <v>1002</v>
      </c>
      <c r="B506">
        <v>1</v>
      </c>
    </row>
    <row r="507" spans="1:3" x14ac:dyDescent="0.25">
      <c r="A507" t="s">
        <v>1003</v>
      </c>
      <c r="B507">
        <v>4</v>
      </c>
      <c r="C507" s="202">
        <v>45561</v>
      </c>
    </row>
    <row r="508" spans="1:3" x14ac:dyDescent="0.25">
      <c r="A508" t="s">
        <v>1004</v>
      </c>
      <c r="B508">
        <v>4</v>
      </c>
      <c r="C508" s="202">
        <v>45561</v>
      </c>
    </row>
    <row r="509" spans="1:3" x14ac:dyDescent="0.25">
      <c r="A509" t="s">
        <v>1005</v>
      </c>
      <c r="B509">
        <v>1</v>
      </c>
    </row>
    <row r="510" spans="1:3" x14ac:dyDescent="0.25">
      <c r="A510" t="s">
        <v>1006</v>
      </c>
      <c r="B510">
        <v>4</v>
      </c>
      <c r="C510" s="202">
        <v>45561</v>
      </c>
    </row>
    <row r="511" spans="1:3" x14ac:dyDescent="0.25">
      <c r="A511" t="s">
        <v>1007</v>
      </c>
      <c r="B511">
        <v>4</v>
      </c>
      <c r="C511" s="202">
        <v>45561</v>
      </c>
    </row>
    <row r="512" spans="1:3" x14ac:dyDescent="0.25">
      <c r="A512" t="s">
        <v>1008</v>
      </c>
      <c r="B512">
        <v>2</v>
      </c>
      <c r="C512" s="202">
        <v>45560</v>
      </c>
    </row>
    <row r="513" spans="1:3" x14ac:dyDescent="0.25">
      <c r="A513" t="s">
        <v>1009</v>
      </c>
      <c r="B513">
        <v>2</v>
      </c>
      <c r="C513" s="202">
        <v>45560</v>
      </c>
    </row>
    <row r="514" spans="1:3" x14ac:dyDescent="0.25">
      <c r="A514" t="s">
        <v>1010</v>
      </c>
      <c r="B514">
        <v>2</v>
      </c>
      <c r="C514" s="202">
        <v>45560</v>
      </c>
    </row>
    <row r="515" spans="1:3" x14ac:dyDescent="0.25">
      <c r="A515" t="s">
        <v>1011</v>
      </c>
      <c r="B515">
        <v>1</v>
      </c>
    </row>
    <row r="516" spans="1:3" x14ac:dyDescent="0.25">
      <c r="A516" t="s">
        <v>1012</v>
      </c>
      <c r="B516">
        <v>2</v>
      </c>
      <c r="C516" s="202">
        <v>45560</v>
      </c>
    </row>
    <row r="517" spans="1:3" x14ac:dyDescent="0.25">
      <c r="A517" t="s">
        <v>1013</v>
      </c>
      <c r="B517">
        <v>2</v>
      </c>
      <c r="C517" s="202">
        <v>45560</v>
      </c>
    </row>
    <row r="518" spans="1:3" x14ac:dyDescent="0.25">
      <c r="A518" t="s">
        <v>1014</v>
      </c>
      <c r="B518">
        <v>1</v>
      </c>
    </row>
    <row r="519" spans="1:3" x14ac:dyDescent="0.25">
      <c r="A519" t="s">
        <v>1015</v>
      </c>
      <c r="B519">
        <v>2</v>
      </c>
      <c r="C519" s="202">
        <v>45560</v>
      </c>
    </row>
    <row r="520" spans="1:3" x14ac:dyDescent="0.25">
      <c r="A520" t="s">
        <v>1016</v>
      </c>
      <c r="B520">
        <v>2</v>
      </c>
      <c r="C520" s="202">
        <v>45560</v>
      </c>
    </row>
    <row r="521" spans="1:3" x14ac:dyDescent="0.25">
      <c r="A521" t="s">
        <v>1017</v>
      </c>
      <c r="B521">
        <v>2</v>
      </c>
      <c r="C521" s="202">
        <v>45560</v>
      </c>
    </row>
    <row r="522" spans="1:3" x14ac:dyDescent="0.25">
      <c r="A522" t="s">
        <v>1018</v>
      </c>
      <c r="B522">
        <v>4</v>
      </c>
      <c r="C522" s="202">
        <v>45561</v>
      </c>
    </row>
    <row r="523" spans="1:3" x14ac:dyDescent="0.25">
      <c r="A523" t="s">
        <v>1019</v>
      </c>
      <c r="B523">
        <v>4</v>
      </c>
      <c r="C523" s="202">
        <v>45561</v>
      </c>
    </row>
    <row r="524" spans="1:3" x14ac:dyDescent="0.25">
      <c r="A524" t="s">
        <v>1020</v>
      </c>
      <c r="B524">
        <v>4</v>
      </c>
      <c r="C524" s="202">
        <v>45561</v>
      </c>
    </row>
    <row r="525" spans="1:3" x14ac:dyDescent="0.25">
      <c r="A525" t="s">
        <v>1021</v>
      </c>
      <c r="B525">
        <v>4</v>
      </c>
      <c r="C525" s="202">
        <v>45561</v>
      </c>
    </row>
    <row r="526" spans="1:3" x14ac:dyDescent="0.25">
      <c r="A526" t="s">
        <v>1022</v>
      </c>
      <c r="B526">
        <v>4</v>
      </c>
      <c r="C526" s="202">
        <v>45561</v>
      </c>
    </row>
    <row r="527" spans="1:3" x14ac:dyDescent="0.25">
      <c r="A527" t="s">
        <v>1023</v>
      </c>
      <c r="B527">
        <v>4</v>
      </c>
      <c r="C527" s="202">
        <v>45561</v>
      </c>
    </row>
    <row r="528" spans="1:3" x14ac:dyDescent="0.25">
      <c r="A528" t="s">
        <v>1024</v>
      </c>
      <c r="B528">
        <v>4</v>
      </c>
      <c r="C528" s="202">
        <v>45561</v>
      </c>
    </row>
    <row r="529" spans="1:4" x14ac:dyDescent="0.25">
      <c r="A529" t="s">
        <v>1025</v>
      </c>
      <c r="B529">
        <v>4</v>
      </c>
      <c r="C529" s="202">
        <v>45561</v>
      </c>
    </row>
    <row r="530" spans="1:4" x14ac:dyDescent="0.25">
      <c r="A530" t="s">
        <v>1026</v>
      </c>
      <c r="B530">
        <v>4</v>
      </c>
      <c r="C530" s="202">
        <v>45561</v>
      </c>
    </row>
    <row r="531" spans="1:4" x14ac:dyDescent="0.25">
      <c r="A531" t="s">
        <v>1027</v>
      </c>
      <c r="B531">
        <v>4</v>
      </c>
      <c r="C531" s="202">
        <v>45561</v>
      </c>
    </row>
    <row r="532" spans="1:4" x14ac:dyDescent="0.25">
      <c r="A532" t="s">
        <v>1028</v>
      </c>
      <c r="B532">
        <v>4</v>
      </c>
      <c r="C532" s="202">
        <v>45561</v>
      </c>
    </row>
    <row r="533" spans="1:4" x14ac:dyDescent="0.25">
      <c r="A533" t="s">
        <v>1029</v>
      </c>
      <c r="B533">
        <v>4</v>
      </c>
      <c r="C533" s="202">
        <v>45561</v>
      </c>
    </row>
    <row r="534" spans="1:4" x14ac:dyDescent="0.25">
      <c r="A534" t="s">
        <v>1030</v>
      </c>
      <c r="B534">
        <v>4</v>
      </c>
      <c r="C534" s="202">
        <v>45561</v>
      </c>
    </row>
    <row r="535" spans="1:4" x14ac:dyDescent="0.25">
      <c r="A535" t="s">
        <v>1031</v>
      </c>
      <c r="B535">
        <v>4</v>
      </c>
      <c r="C535" s="202">
        <v>45561</v>
      </c>
    </row>
    <row r="536" spans="1:4" x14ac:dyDescent="0.25">
      <c r="A536" t="s">
        <v>1032</v>
      </c>
      <c r="B536">
        <v>6</v>
      </c>
      <c r="C536" s="202">
        <v>45561</v>
      </c>
    </row>
    <row r="537" spans="1:4" x14ac:dyDescent="0.25">
      <c r="A537" t="s">
        <v>1033</v>
      </c>
      <c r="B537">
        <v>6</v>
      </c>
      <c r="C537" s="202">
        <v>45553</v>
      </c>
      <c r="D537" s="202">
        <v>45565</v>
      </c>
    </row>
    <row r="538" spans="1:4" x14ac:dyDescent="0.25">
      <c r="A538" t="s">
        <v>1034</v>
      </c>
      <c r="B538">
        <v>6</v>
      </c>
      <c r="C538" s="202">
        <v>45553</v>
      </c>
      <c r="D538" s="202">
        <v>45565</v>
      </c>
    </row>
    <row r="539" spans="1:4" x14ac:dyDescent="0.25">
      <c r="A539" t="s">
        <v>1035</v>
      </c>
      <c r="B539">
        <v>4</v>
      </c>
      <c r="C539" s="202">
        <v>45561</v>
      </c>
    </row>
    <row r="540" spans="1:4" x14ac:dyDescent="0.25">
      <c r="A540" t="s">
        <v>1036</v>
      </c>
      <c r="B540">
        <v>4</v>
      </c>
      <c r="C540" s="202">
        <v>45561</v>
      </c>
    </row>
    <row r="541" spans="1:4" x14ac:dyDescent="0.25">
      <c r="A541" t="s">
        <v>1037</v>
      </c>
      <c r="B541">
        <v>1</v>
      </c>
      <c r="C541" s="202">
        <v>45512</v>
      </c>
    </row>
    <row r="542" spans="1:4" x14ac:dyDescent="0.25">
      <c r="A542" t="s">
        <v>1038</v>
      </c>
      <c r="B542">
        <v>4</v>
      </c>
      <c r="C542" s="202">
        <v>45561</v>
      </c>
    </row>
    <row r="543" spans="1:4" x14ac:dyDescent="0.25">
      <c r="A543" t="s">
        <v>1039</v>
      </c>
      <c r="B543">
        <v>6</v>
      </c>
      <c r="C543" s="202">
        <v>45553</v>
      </c>
      <c r="D543" s="202">
        <v>45565</v>
      </c>
    </row>
    <row r="544" spans="1:4" x14ac:dyDescent="0.25">
      <c r="A544" t="s">
        <v>1040</v>
      </c>
      <c r="B544">
        <v>6</v>
      </c>
      <c r="C544" s="202">
        <v>45553</v>
      </c>
      <c r="D544" s="202">
        <v>45565</v>
      </c>
    </row>
    <row r="545" spans="1:3" x14ac:dyDescent="0.25">
      <c r="A545" t="s">
        <v>1041</v>
      </c>
      <c r="B545">
        <v>4</v>
      </c>
      <c r="C545" s="202">
        <v>45561</v>
      </c>
    </row>
    <row r="546" spans="1:3" x14ac:dyDescent="0.25">
      <c r="A546" t="s">
        <v>1042</v>
      </c>
      <c r="B546">
        <v>4</v>
      </c>
      <c r="C546" s="202">
        <v>45561</v>
      </c>
    </row>
    <row r="547" spans="1:3" x14ac:dyDescent="0.25">
      <c r="A547" t="s">
        <v>1043</v>
      </c>
      <c r="B547">
        <v>2</v>
      </c>
    </row>
    <row r="548" spans="1:3" x14ac:dyDescent="0.25">
      <c r="A548" t="s">
        <v>1044</v>
      </c>
      <c r="B548">
        <v>2</v>
      </c>
    </row>
    <row r="549" spans="1:3" x14ac:dyDescent="0.25">
      <c r="A549" t="s">
        <v>1045</v>
      </c>
      <c r="B549">
        <v>2</v>
      </c>
    </row>
    <row r="550" spans="1:3" x14ac:dyDescent="0.25">
      <c r="A550" t="s">
        <v>1046</v>
      </c>
      <c r="B550">
        <v>1</v>
      </c>
    </row>
    <row r="551" spans="1:3" x14ac:dyDescent="0.25">
      <c r="A551" t="s">
        <v>1047</v>
      </c>
      <c r="B551">
        <v>2</v>
      </c>
    </row>
    <row r="552" spans="1:3" x14ac:dyDescent="0.25">
      <c r="A552" t="s">
        <v>1048</v>
      </c>
      <c r="B552">
        <v>2</v>
      </c>
    </row>
    <row r="553" spans="1:3" x14ac:dyDescent="0.25">
      <c r="A553" t="s">
        <v>1049</v>
      </c>
      <c r="B553">
        <v>2</v>
      </c>
    </row>
    <row r="554" spans="1:3" x14ac:dyDescent="0.25">
      <c r="A554" t="s">
        <v>1050</v>
      </c>
      <c r="B554">
        <v>2</v>
      </c>
    </row>
    <row r="555" spans="1:3" x14ac:dyDescent="0.25">
      <c r="A555" t="s">
        <v>1051</v>
      </c>
      <c r="B555">
        <v>1</v>
      </c>
    </row>
    <row r="556" spans="1:3" x14ac:dyDescent="0.25">
      <c r="A556" t="s">
        <v>1052</v>
      </c>
      <c r="B556">
        <v>1</v>
      </c>
    </row>
    <row r="557" spans="1:3" x14ac:dyDescent="0.25">
      <c r="A557" t="s">
        <v>1053</v>
      </c>
      <c r="B557">
        <v>1</v>
      </c>
    </row>
    <row r="558" spans="1:3" x14ac:dyDescent="0.25">
      <c r="A558" t="s">
        <v>1054</v>
      </c>
      <c r="B558">
        <v>1</v>
      </c>
    </row>
    <row r="559" spans="1:3" x14ac:dyDescent="0.25">
      <c r="A559" t="s">
        <v>1055</v>
      </c>
      <c r="B559">
        <v>6</v>
      </c>
      <c r="C559" s="202">
        <v>45559</v>
      </c>
    </row>
    <row r="560" spans="1:3" x14ac:dyDescent="0.25">
      <c r="A560" t="s">
        <v>1056</v>
      </c>
      <c r="B560">
        <v>6</v>
      </c>
      <c r="C560" s="202">
        <v>45560</v>
      </c>
    </row>
    <row r="561" spans="1:3" x14ac:dyDescent="0.25">
      <c r="A561" t="s">
        <v>1057</v>
      </c>
      <c r="B561">
        <v>6</v>
      </c>
      <c r="C561" s="202">
        <v>45559</v>
      </c>
    </row>
    <row r="562" spans="1:3" x14ac:dyDescent="0.25">
      <c r="A562" t="s">
        <v>1058</v>
      </c>
      <c r="B562">
        <v>6</v>
      </c>
      <c r="C562" s="202">
        <v>45559</v>
      </c>
    </row>
    <row r="563" spans="1:3" x14ac:dyDescent="0.25">
      <c r="A563" t="s">
        <v>1059</v>
      </c>
      <c r="B563">
        <v>6</v>
      </c>
      <c r="C563" s="202">
        <v>45559</v>
      </c>
    </row>
    <row r="564" spans="1:3" x14ac:dyDescent="0.25">
      <c r="A564" t="s">
        <v>1060</v>
      </c>
      <c r="B564">
        <v>1</v>
      </c>
    </row>
    <row r="565" spans="1:3" x14ac:dyDescent="0.25">
      <c r="A565" t="s">
        <v>1061</v>
      </c>
      <c r="B565">
        <v>6</v>
      </c>
      <c r="C565" s="202">
        <v>45559</v>
      </c>
    </row>
    <row r="566" spans="1:3" x14ac:dyDescent="0.25">
      <c r="A566" t="s">
        <v>1062</v>
      </c>
      <c r="B566">
        <v>6</v>
      </c>
      <c r="C566" s="202">
        <v>45559</v>
      </c>
    </row>
    <row r="567" spans="1:3" x14ac:dyDescent="0.25">
      <c r="A567" t="s">
        <v>1063</v>
      </c>
      <c r="B567">
        <v>6</v>
      </c>
      <c r="C567" s="202">
        <v>45559</v>
      </c>
    </row>
    <row r="568" spans="1:3" x14ac:dyDescent="0.25">
      <c r="A568" t="s">
        <v>1064</v>
      </c>
      <c r="B568">
        <v>1</v>
      </c>
    </row>
    <row r="569" spans="1:3" x14ac:dyDescent="0.25">
      <c r="A569" t="s">
        <v>1065</v>
      </c>
      <c r="B569">
        <v>1</v>
      </c>
    </row>
    <row r="570" spans="1:3" x14ac:dyDescent="0.25">
      <c r="A570" t="s">
        <v>1066</v>
      </c>
      <c r="B570">
        <v>1</v>
      </c>
    </row>
    <row r="571" spans="1:3" x14ac:dyDescent="0.25">
      <c r="A571" t="s">
        <v>1067</v>
      </c>
      <c r="B571">
        <v>4</v>
      </c>
      <c r="C571" s="202">
        <v>45561</v>
      </c>
    </row>
    <row r="572" spans="1:3" x14ac:dyDescent="0.25">
      <c r="A572" t="s">
        <v>1068</v>
      </c>
      <c r="B572">
        <v>4</v>
      </c>
      <c r="C572" s="202">
        <v>45561</v>
      </c>
    </row>
    <row r="573" spans="1:3" x14ac:dyDescent="0.25">
      <c r="A573" t="s">
        <v>1069</v>
      </c>
      <c r="B573">
        <v>4</v>
      </c>
      <c r="C573" s="202">
        <v>45561</v>
      </c>
    </row>
    <row r="574" spans="1:3" x14ac:dyDescent="0.25">
      <c r="A574" t="s">
        <v>1070</v>
      </c>
      <c r="B574">
        <v>4</v>
      </c>
      <c r="C574" s="202">
        <v>45561</v>
      </c>
    </row>
    <row r="575" spans="1:3" x14ac:dyDescent="0.25">
      <c r="A575" t="s">
        <v>1071</v>
      </c>
      <c r="B575">
        <v>4</v>
      </c>
      <c r="C575" s="202">
        <v>45561</v>
      </c>
    </row>
    <row r="576" spans="1:3" x14ac:dyDescent="0.25">
      <c r="A576" t="s">
        <v>1072</v>
      </c>
      <c r="B576">
        <v>4</v>
      </c>
      <c r="C576" s="202">
        <v>45561</v>
      </c>
    </row>
    <row r="577" spans="1:4" x14ac:dyDescent="0.25">
      <c r="A577" t="s">
        <v>1073</v>
      </c>
      <c r="B577">
        <v>4</v>
      </c>
      <c r="C577" s="202">
        <v>45561</v>
      </c>
      <c r="D577" s="202">
        <v>45565</v>
      </c>
    </row>
    <row r="578" spans="1:4" x14ac:dyDescent="0.25">
      <c r="A578" t="s">
        <v>1074</v>
      </c>
      <c r="B578">
        <v>4</v>
      </c>
      <c r="C578" s="202">
        <v>45561</v>
      </c>
    </row>
    <row r="579" spans="1:4" x14ac:dyDescent="0.25">
      <c r="A579" t="s">
        <v>1075</v>
      </c>
      <c r="B579">
        <v>4</v>
      </c>
      <c r="C579" s="202">
        <v>45561</v>
      </c>
    </row>
    <row r="580" spans="1:4" x14ac:dyDescent="0.25">
      <c r="A580" t="s">
        <v>1076</v>
      </c>
      <c r="B580">
        <v>4</v>
      </c>
      <c r="C580" s="202">
        <v>45561</v>
      </c>
    </row>
    <row r="581" spans="1:4" x14ac:dyDescent="0.25">
      <c r="A581" t="s">
        <v>1077</v>
      </c>
      <c r="B581">
        <v>4</v>
      </c>
      <c r="C581" s="202">
        <v>45561</v>
      </c>
    </row>
    <row r="582" spans="1:4" x14ac:dyDescent="0.25">
      <c r="A582" t="s">
        <v>1078</v>
      </c>
      <c r="B582">
        <v>0</v>
      </c>
      <c r="C582" s="202">
        <v>45561</v>
      </c>
    </row>
    <row r="583" spans="1:4" x14ac:dyDescent="0.25">
      <c r="A583" t="s">
        <v>1079</v>
      </c>
      <c r="B583">
        <v>1</v>
      </c>
    </row>
    <row r="584" spans="1:4" x14ac:dyDescent="0.25">
      <c r="A584" t="s">
        <v>1080</v>
      </c>
      <c r="B584">
        <v>4</v>
      </c>
      <c r="C584" s="202">
        <v>45561</v>
      </c>
    </row>
    <row r="585" spans="1:4" x14ac:dyDescent="0.25">
      <c r="A585" t="s">
        <v>1081</v>
      </c>
      <c r="B585">
        <v>4</v>
      </c>
      <c r="C585" s="202">
        <v>45561</v>
      </c>
    </row>
    <row r="586" spans="1:4" x14ac:dyDescent="0.25">
      <c r="A586" t="s">
        <v>1082</v>
      </c>
      <c r="B586">
        <v>1</v>
      </c>
    </row>
    <row r="587" spans="1:4" x14ac:dyDescent="0.25">
      <c r="A587" t="s">
        <v>1083</v>
      </c>
      <c r="B587">
        <v>1</v>
      </c>
    </row>
    <row r="588" spans="1:4" x14ac:dyDescent="0.25">
      <c r="A588" t="s">
        <v>1084</v>
      </c>
      <c r="B588">
        <v>6</v>
      </c>
    </row>
    <row r="589" spans="1:4" x14ac:dyDescent="0.25">
      <c r="A589" t="s">
        <v>1085</v>
      </c>
      <c r="B589">
        <v>1</v>
      </c>
    </row>
    <row r="590" spans="1:4" x14ac:dyDescent="0.25">
      <c r="A590" t="s">
        <v>1086</v>
      </c>
      <c r="B590">
        <v>1</v>
      </c>
    </row>
    <row r="591" spans="1:4" x14ac:dyDescent="0.25">
      <c r="A591" t="s">
        <v>1087</v>
      </c>
      <c r="B591">
        <v>1</v>
      </c>
    </row>
    <row r="592" spans="1:4" x14ac:dyDescent="0.25">
      <c r="A592" t="s">
        <v>1088</v>
      </c>
      <c r="B592">
        <v>1</v>
      </c>
    </row>
    <row r="593" spans="1:3" x14ac:dyDescent="0.25">
      <c r="A593" t="s">
        <v>1089</v>
      </c>
      <c r="B593">
        <v>1</v>
      </c>
    </row>
    <row r="594" spans="1:3" x14ac:dyDescent="0.25">
      <c r="A594" t="s">
        <v>1090</v>
      </c>
      <c r="B594">
        <v>1</v>
      </c>
    </row>
    <row r="595" spans="1:3" x14ac:dyDescent="0.25">
      <c r="A595" t="s">
        <v>1091</v>
      </c>
      <c r="B595">
        <v>6</v>
      </c>
    </row>
    <row r="596" spans="1:3" x14ac:dyDescent="0.25">
      <c r="A596" t="s">
        <v>1092</v>
      </c>
      <c r="B596">
        <v>6</v>
      </c>
    </row>
    <row r="597" spans="1:3" x14ac:dyDescent="0.25">
      <c r="A597" t="s">
        <v>1093</v>
      </c>
      <c r="B597">
        <v>6</v>
      </c>
    </row>
    <row r="598" spans="1:3" x14ac:dyDescent="0.25">
      <c r="A598" t="s">
        <v>1094</v>
      </c>
      <c r="B598">
        <v>6</v>
      </c>
      <c r="C598" s="202">
        <v>45561</v>
      </c>
    </row>
    <row r="599" spans="1:3" x14ac:dyDescent="0.25">
      <c r="A599" t="s">
        <v>1095</v>
      </c>
      <c r="B599">
        <v>6</v>
      </c>
      <c r="C599" s="202">
        <v>45561</v>
      </c>
    </row>
    <row r="600" spans="1:3" x14ac:dyDescent="0.25">
      <c r="A600" t="s">
        <v>1096</v>
      </c>
      <c r="B600">
        <v>1</v>
      </c>
    </row>
    <row r="601" spans="1:3" x14ac:dyDescent="0.25">
      <c r="A601" t="s">
        <v>1097</v>
      </c>
      <c r="B601">
        <v>1</v>
      </c>
    </row>
    <row r="602" spans="1:3" x14ac:dyDescent="0.25">
      <c r="A602" t="s">
        <v>1098</v>
      </c>
      <c r="B602">
        <v>1</v>
      </c>
    </row>
    <row r="603" spans="1:3" x14ac:dyDescent="0.25">
      <c r="A603" t="s">
        <v>1099</v>
      </c>
      <c r="B603">
        <v>6</v>
      </c>
    </row>
    <row r="604" spans="1:3" x14ac:dyDescent="0.25">
      <c r="A604" t="s">
        <v>1100</v>
      </c>
      <c r="B604">
        <v>6</v>
      </c>
    </row>
    <row r="605" spans="1:3" x14ac:dyDescent="0.25">
      <c r="A605" t="s">
        <v>1101</v>
      </c>
      <c r="B605">
        <v>6</v>
      </c>
    </row>
    <row r="606" spans="1:3" x14ac:dyDescent="0.25">
      <c r="A606" t="s">
        <v>1862</v>
      </c>
      <c r="B606">
        <v>0</v>
      </c>
      <c r="C606" s="202">
        <v>45561</v>
      </c>
    </row>
    <row r="607" spans="1:3" x14ac:dyDescent="0.25">
      <c r="A607" t="s">
        <v>1102</v>
      </c>
      <c r="B607">
        <v>4</v>
      </c>
    </row>
    <row r="608" spans="1:3" x14ac:dyDescent="0.25">
      <c r="A608" t="s">
        <v>1103</v>
      </c>
      <c r="B608">
        <v>6</v>
      </c>
    </row>
    <row r="609" spans="1:5" x14ac:dyDescent="0.25">
      <c r="A609" t="s">
        <v>1104</v>
      </c>
      <c r="B609">
        <v>6</v>
      </c>
    </row>
    <row r="610" spans="1:5" x14ac:dyDescent="0.25">
      <c r="A610" t="s">
        <v>1105</v>
      </c>
      <c r="B610">
        <v>6</v>
      </c>
    </row>
    <row r="611" spans="1:5" x14ac:dyDescent="0.25">
      <c r="A611" t="s">
        <v>1106</v>
      </c>
      <c r="B611">
        <v>6</v>
      </c>
    </row>
    <row r="612" spans="1:5" x14ac:dyDescent="0.25">
      <c r="A612" t="s">
        <v>1863</v>
      </c>
      <c r="B612">
        <v>0</v>
      </c>
      <c r="C612" s="202">
        <v>45561</v>
      </c>
    </row>
    <row r="613" spans="1:5" x14ac:dyDescent="0.25">
      <c r="A613" t="s">
        <v>1107</v>
      </c>
      <c r="B613">
        <v>1</v>
      </c>
    </row>
    <row r="614" spans="1:5" x14ac:dyDescent="0.25">
      <c r="A614" t="s">
        <v>1108</v>
      </c>
      <c r="B614">
        <v>6</v>
      </c>
    </row>
    <row r="615" spans="1:5" x14ac:dyDescent="0.25">
      <c r="A615" t="s">
        <v>1109</v>
      </c>
      <c r="B615">
        <v>6</v>
      </c>
    </row>
    <row r="616" spans="1:5" x14ac:dyDescent="0.25">
      <c r="A616" t="s">
        <v>1110</v>
      </c>
      <c r="B616">
        <v>6</v>
      </c>
    </row>
    <row r="617" spans="1:5" x14ac:dyDescent="0.25">
      <c r="A617" t="s">
        <v>1111</v>
      </c>
      <c r="B617">
        <v>7</v>
      </c>
      <c r="C617" s="202">
        <v>45561</v>
      </c>
      <c r="D617" s="202">
        <v>45565</v>
      </c>
      <c r="E617" s="202">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69921875" customWidth="1"/>
    <col min="3" max="3" width="15.8984375" customWidth="1"/>
    <col min="4" max="4" width="11.3984375" customWidth="1"/>
    <col min="5" max="5" width="38.296875" customWidth="1"/>
    <col min="6" max="6" width="11.5" customWidth="1"/>
    <col min="7" max="7" width="37.1992187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5" t="s">
        <v>1112</v>
      </c>
      <c r="C2" s="12"/>
      <c r="D2" s="12"/>
      <c r="E2" s="12"/>
      <c r="F2" s="12"/>
      <c r="G2" s="12"/>
      <c r="H2" s="12"/>
      <c r="I2" s="12"/>
      <c r="J2" s="12"/>
      <c r="K2" s="12"/>
      <c r="L2" s="12"/>
    </row>
    <row r="5" spans="2:12" x14ac:dyDescent="0.25">
      <c r="B5" s="55" t="s">
        <v>13</v>
      </c>
      <c r="C5" t="s" vm="3">
        <v>28</v>
      </c>
    </row>
    <row r="6" spans="2:12" x14ac:dyDescent="0.25">
      <c r="B6" s="55" t="s">
        <v>14</v>
      </c>
      <c r="C6" t="s" vm="4">
        <v>1113</v>
      </c>
    </row>
    <row r="7" spans="2:12" x14ac:dyDescent="0.25">
      <c r="B7" s="55" t="s">
        <v>15</v>
      </c>
      <c r="C7" t="s" vm="5">
        <v>40</v>
      </c>
    </row>
    <row r="9" spans="2:12" x14ac:dyDescent="0.25">
      <c r="B9" s="55" t="s">
        <v>1114</v>
      </c>
      <c r="C9" s="55" t="s">
        <v>1115</v>
      </c>
    </row>
    <row r="10" spans="2:12" x14ac:dyDescent="0.25">
      <c r="B10" s="55" t="s">
        <v>1116</v>
      </c>
      <c r="C10" t="s">
        <v>476</v>
      </c>
      <c r="D10" t="s">
        <v>477</v>
      </c>
      <c r="E10" t="s">
        <v>479</v>
      </c>
      <c r="F10" t="s">
        <v>482</v>
      </c>
      <c r="G10" t="s">
        <v>1111</v>
      </c>
    </row>
    <row r="11" spans="2:12" x14ac:dyDescent="0.25">
      <c r="B11" s="56" t="s">
        <v>86</v>
      </c>
      <c r="C11">
        <v>1</v>
      </c>
      <c r="D11">
        <v>14</v>
      </c>
      <c r="G11">
        <v>15</v>
      </c>
    </row>
    <row r="12" spans="2:12" x14ac:dyDescent="0.25">
      <c r="B12" s="56" t="s">
        <v>56</v>
      </c>
      <c r="C12">
        <v>3</v>
      </c>
      <c r="D12">
        <v>17</v>
      </c>
      <c r="G12">
        <v>20</v>
      </c>
    </row>
    <row r="13" spans="2:12" x14ac:dyDescent="0.25">
      <c r="B13" s="56" t="s">
        <v>55</v>
      </c>
      <c r="C13">
        <v>4</v>
      </c>
      <c r="D13">
        <v>13</v>
      </c>
      <c r="G13">
        <v>17</v>
      </c>
    </row>
    <row r="14" spans="2:12" x14ac:dyDescent="0.25">
      <c r="B14" s="56" t="s">
        <v>120</v>
      </c>
      <c r="D14">
        <v>50</v>
      </c>
      <c r="E14">
        <v>3</v>
      </c>
      <c r="F14">
        <v>12</v>
      </c>
      <c r="G14">
        <v>65</v>
      </c>
    </row>
    <row r="15" spans="2:12" x14ac:dyDescent="0.25">
      <c r="B15" s="56" t="s">
        <v>92</v>
      </c>
      <c r="C15">
        <v>2</v>
      </c>
      <c r="D15">
        <v>30</v>
      </c>
      <c r="G15">
        <v>32</v>
      </c>
    </row>
    <row r="16" spans="2:12" x14ac:dyDescent="0.25">
      <c r="B16" s="56" t="s">
        <v>37</v>
      </c>
      <c r="F16">
        <v>12</v>
      </c>
      <c r="G16">
        <v>12</v>
      </c>
    </row>
    <row r="17" spans="2:7" x14ac:dyDescent="0.25">
      <c r="B17" s="56" t="s">
        <v>1111</v>
      </c>
      <c r="C17">
        <v>10</v>
      </c>
      <c r="D17">
        <v>124</v>
      </c>
      <c r="E17">
        <v>3</v>
      </c>
      <c r="F17">
        <v>24</v>
      </c>
      <c r="G17">
        <v>161</v>
      </c>
    </row>
    <row r="23" spans="2:7" x14ac:dyDescent="0.25">
      <c r="B23" s="55" t="s">
        <v>13</v>
      </c>
      <c r="C23" t="s" vm="3">
        <v>28</v>
      </c>
    </row>
    <row r="24" spans="2:7" x14ac:dyDescent="0.25">
      <c r="B24" s="55" t="s">
        <v>14</v>
      </c>
      <c r="C24" t="s" vm="4">
        <v>1113</v>
      </c>
    </row>
    <row r="25" spans="2:7" x14ac:dyDescent="0.25">
      <c r="B25" s="55" t="s">
        <v>15</v>
      </c>
      <c r="C25" t="s" vm="5">
        <v>40</v>
      </c>
    </row>
    <row r="27" spans="2:7" x14ac:dyDescent="0.25">
      <c r="B27" s="55" t="s">
        <v>1116</v>
      </c>
      <c r="C27" t="s">
        <v>1114</v>
      </c>
    </row>
    <row r="28" spans="2:7" x14ac:dyDescent="0.25">
      <c r="B28" s="56" t="s">
        <v>476</v>
      </c>
      <c r="C28">
        <v>10</v>
      </c>
    </row>
    <row r="29" spans="2:7" x14ac:dyDescent="0.25">
      <c r="B29" s="56" t="s">
        <v>477</v>
      </c>
      <c r="C29">
        <v>124</v>
      </c>
    </row>
    <row r="30" spans="2:7" x14ac:dyDescent="0.25">
      <c r="B30" s="56" t="s">
        <v>479</v>
      </c>
      <c r="C30">
        <v>3</v>
      </c>
    </row>
    <row r="31" spans="2:7" x14ac:dyDescent="0.25">
      <c r="B31" s="56" t="s">
        <v>482</v>
      </c>
      <c r="C31">
        <v>24</v>
      </c>
    </row>
    <row r="32" spans="2:7" x14ac:dyDescent="0.25">
      <c r="B32" s="56" t="s">
        <v>1111</v>
      </c>
      <c r="C32">
        <v>161</v>
      </c>
    </row>
    <row r="42" spans="2:16" ht="22.2" x14ac:dyDescent="0.55000000000000004">
      <c r="B42" s="145" t="s">
        <v>489</v>
      </c>
      <c r="C42" s="12"/>
      <c r="D42" s="12"/>
      <c r="E42" s="12"/>
      <c r="F42" s="12"/>
      <c r="G42" s="12"/>
      <c r="H42" s="12"/>
      <c r="I42" s="12"/>
      <c r="J42" s="12"/>
      <c r="K42" s="12"/>
      <c r="L42" s="12"/>
      <c r="M42" s="12"/>
      <c r="N42" s="12"/>
      <c r="O42" s="12"/>
      <c r="P42" s="12"/>
    </row>
    <row r="44" spans="2:16" x14ac:dyDescent="0.25">
      <c r="B44" s="55" t="s">
        <v>13</v>
      </c>
      <c r="C44" t="s" vm="3">
        <v>28</v>
      </c>
    </row>
    <row r="45" spans="2:16" x14ac:dyDescent="0.25">
      <c r="B45" s="55" t="s">
        <v>14</v>
      </c>
      <c r="C45" t="s" vm="6">
        <v>1113</v>
      </c>
    </row>
    <row r="46" spans="2:16" x14ac:dyDescent="0.25">
      <c r="B46" s="55" t="s">
        <v>15</v>
      </c>
      <c r="C46" t="s" vm="5">
        <v>40</v>
      </c>
    </row>
    <row r="48" spans="2:16" x14ac:dyDescent="0.25">
      <c r="B48" s="55" t="s">
        <v>1114</v>
      </c>
      <c r="C48" s="55" t="s">
        <v>1115</v>
      </c>
    </row>
    <row r="49" spans="2:8" x14ac:dyDescent="0.25">
      <c r="B49" s="55" t="s">
        <v>1116</v>
      </c>
      <c r="C49" t="s">
        <v>476</v>
      </c>
      <c r="D49" t="s">
        <v>477</v>
      </c>
      <c r="E49" t="s">
        <v>177</v>
      </c>
      <c r="F49" t="s">
        <v>479</v>
      </c>
      <c r="G49" t="s">
        <v>482</v>
      </c>
      <c r="H49" t="s">
        <v>1111</v>
      </c>
    </row>
    <row r="50" spans="2:8" x14ac:dyDescent="0.25">
      <c r="B50" s="56" t="s">
        <v>179</v>
      </c>
      <c r="C50">
        <v>2</v>
      </c>
      <c r="D50">
        <v>12</v>
      </c>
      <c r="F50">
        <v>1</v>
      </c>
      <c r="G50">
        <v>15</v>
      </c>
      <c r="H50">
        <v>30</v>
      </c>
    </row>
    <row r="51" spans="2:8" x14ac:dyDescent="0.25">
      <c r="B51" s="56" t="s">
        <v>320</v>
      </c>
      <c r="C51">
        <v>1</v>
      </c>
      <c r="D51">
        <v>1</v>
      </c>
      <c r="F51">
        <v>12</v>
      </c>
      <c r="H51">
        <v>14</v>
      </c>
    </row>
    <row r="52" spans="2:8" x14ac:dyDescent="0.25">
      <c r="B52" s="56" t="s">
        <v>318</v>
      </c>
      <c r="D52">
        <v>8</v>
      </c>
      <c r="G52">
        <v>7</v>
      </c>
      <c r="H52">
        <v>15</v>
      </c>
    </row>
    <row r="53" spans="2:8" x14ac:dyDescent="0.25">
      <c r="B53" s="56" t="s">
        <v>312</v>
      </c>
      <c r="D53">
        <v>1</v>
      </c>
      <c r="E53">
        <v>7</v>
      </c>
      <c r="F53">
        <v>19</v>
      </c>
      <c r="G53">
        <v>5</v>
      </c>
      <c r="H53">
        <v>32</v>
      </c>
    </row>
    <row r="54" spans="2:8" x14ac:dyDescent="0.25">
      <c r="B54" s="56" t="s">
        <v>302</v>
      </c>
      <c r="D54">
        <v>6</v>
      </c>
      <c r="E54">
        <v>8</v>
      </c>
      <c r="F54">
        <v>4</v>
      </c>
      <c r="H54">
        <v>18</v>
      </c>
    </row>
    <row r="55" spans="2:8" x14ac:dyDescent="0.25">
      <c r="B55" s="56" t="s">
        <v>209</v>
      </c>
      <c r="D55">
        <v>6</v>
      </c>
      <c r="H55">
        <v>6</v>
      </c>
    </row>
    <row r="56" spans="2:8" x14ac:dyDescent="0.25">
      <c r="B56" s="56" t="s">
        <v>208</v>
      </c>
      <c r="D56">
        <v>41</v>
      </c>
      <c r="H56">
        <v>41</v>
      </c>
    </row>
    <row r="57" spans="2:8" x14ac:dyDescent="0.25">
      <c r="B57" s="56" t="s">
        <v>206</v>
      </c>
      <c r="C57">
        <v>3</v>
      </c>
      <c r="D57">
        <v>6</v>
      </c>
      <c r="H57">
        <v>9</v>
      </c>
    </row>
    <row r="58" spans="2:8" x14ac:dyDescent="0.25">
      <c r="B58" s="56" t="s">
        <v>205</v>
      </c>
      <c r="D58">
        <v>17</v>
      </c>
      <c r="H58">
        <v>17</v>
      </c>
    </row>
    <row r="59" spans="2:8" x14ac:dyDescent="0.25">
      <c r="B59" s="56" t="s">
        <v>210</v>
      </c>
      <c r="D59">
        <v>17</v>
      </c>
      <c r="H59">
        <v>17</v>
      </c>
    </row>
    <row r="60" spans="2:8" x14ac:dyDescent="0.25">
      <c r="B60" s="56" t="s">
        <v>211</v>
      </c>
      <c r="C60">
        <v>7</v>
      </c>
      <c r="D60">
        <v>11</v>
      </c>
      <c r="G60">
        <v>3</v>
      </c>
      <c r="H60">
        <v>21</v>
      </c>
    </row>
    <row r="61" spans="2:8" x14ac:dyDescent="0.25">
      <c r="B61" s="56" t="s">
        <v>212</v>
      </c>
      <c r="C61">
        <v>1</v>
      </c>
      <c r="D61">
        <v>17</v>
      </c>
      <c r="H61">
        <v>18</v>
      </c>
    </row>
    <row r="62" spans="2:8" x14ac:dyDescent="0.25">
      <c r="B62" s="56" t="s">
        <v>207</v>
      </c>
      <c r="D62">
        <v>7</v>
      </c>
      <c r="H62">
        <v>7</v>
      </c>
    </row>
    <row r="63" spans="2:8" x14ac:dyDescent="0.25">
      <c r="B63" s="56" t="s">
        <v>1111</v>
      </c>
      <c r="C63">
        <v>14</v>
      </c>
      <c r="D63">
        <v>150</v>
      </c>
      <c r="E63">
        <v>15</v>
      </c>
      <c r="F63">
        <v>36</v>
      </c>
      <c r="G63">
        <v>30</v>
      </c>
      <c r="H63">
        <v>245</v>
      </c>
    </row>
    <row r="68" spans="2:3" x14ac:dyDescent="0.25">
      <c r="B68" s="55" t="s">
        <v>13</v>
      </c>
      <c r="C68" t="s" vm="3">
        <v>28</v>
      </c>
    </row>
    <row r="69" spans="2:3" x14ac:dyDescent="0.25">
      <c r="B69" s="55" t="s">
        <v>14</v>
      </c>
      <c r="C69" t="s" vm="6">
        <v>1113</v>
      </c>
    </row>
    <row r="70" spans="2:3" x14ac:dyDescent="0.25">
      <c r="B70" s="55" t="s">
        <v>15</v>
      </c>
      <c r="C70" t="s" vm="5">
        <v>40</v>
      </c>
    </row>
    <row r="72" spans="2:3" x14ac:dyDescent="0.25">
      <c r="B72" s="55" t="s">
        <v>1116</v>
      </c>
      <c r="C72" t="s">
        <v>1114</v>
      </c>
    </row>
    <row r="73" spans="2:3" x14ac:dyDescent="0.25">
      <c r="B73" s="56" t="s">
        <v>476</v>
      </c>
      <c r="C73">
        <v>14</v>
      </c>
    </row>
    <row r="74" spans="2:3" x14ac:dyDescent="0.25">
      <c r="B74" s="56" t="s">
        <v>477</v>
      </c>
      <c r="C74">
        <v>150</v>
      </c>
    </row>
    <row r="75" spans="2:3" x14ac:dyDescent="0.25">
      <c r="B75" s="56" t="s">
        <v>177</v>
      </c>
      <c r="C75">
        <v>15</v>
      </c>
    </row>
    <row r="76" spans="2:3" x14ac:dyDescent="0.25">
      <c r="B76" s="56" t="s">
        <v>479</v>
      </c>
      <c r="C76">
        <v>36</v>
      </c>
    </row>
    <row r="77" spans="2:3" x14ac:dyDescent="0.25">
      <c r="B77" s="56" t="s">
        <v>482</v>
      </c>
      <c r="C77">
        <v>30</v>
      </c>
    </row>
    <row r="78" spans="2:3" x14ac:dyDescent="0.25">
      <c r="B78" s="56" t="s">
        <v>1111</v>
      </c>
      <c r="C78">
        <v>245</v>
      </c>
    </row>
    <row r="87" spans="2:16" ht="22.2" x14ac:dyDescent="0.55000000000000004">
      <c r="B87" s="145" t="s">
        <v>490</v>
      </c>
      <c r="C87" s="12"/>
      <c r="D87" s="12"/>
      <c r="E87" s="12"/>
      <c r="F87" s="12"/>
      <c r="G87" s="12"/>
      <c r="H87" s="12"/>
      <c r="I87" s="12"/>
      <c r="J87" s="12"/>
      <c r="K87" s="12"/>
      <c r="L87" s="12"/>
      <c r="M87" s="12"/>
      <c r="N87" s="12"/>
      <c r="O87" s="12"/>
      <c r="P87" s="12"/>
    </row>
    <row r="88" spans="2:16" ht="22.2" x14ac:dyDescent="0.55000000000000004">
      <c r="B88" s="158"/>
    </row>
    <row r="90" spans="2:16" x14ac:dyDescent="0.25">
      <c r="B90" s="55" t="s">
        <v>13</v>
      </c>
      <c r="C90" t="s" vm="3">
        <v>28</v>
      </c>
    </row>
    <row r="91" spans="2:16" x14ac:dyDescent="0.25">
      <c r="B91" s="55" t="s">
        <v>14</v>
      </c>
      <c r="C91" t="s" vm="7">
        <v>28</v>
      </c>
    </row>
    <row r="92" spans="2:16" x14ac:dyDescent="0.25">
      <c r="B92" s="55" t="s">
        <v>15</v>
      </c>
      <c r="C92" t="s" vm="5">
        <v>40</v>
      </c>
    </row>
    <row r="94" spans="2:16" x14ac:dyDescent="0.25">
      <c r="B94" s="55" t="s">
        <v>1114</v>
      </c>
      <c r="C94" s="55" t="s">
        <v>1115</v>
      </c>
    </row>
    <row r="95" spans="2:16" x14ac:dyDescent="0.25">
      <c r="B95" s="55" t="s">
        <v>1116</v>
      </c>
      <c r="C95" t="s">
        <v>477</v>
      </c>
      <c r="D95" t="s">
        <v>479</v>
      </c>
      <c r="E95" t="s">
        <v>30</v>
      </c>
      <c r="F95" t="s">
        <v>1111</v>
      </c>
    </row>
    <row r="96" spans="2:16" x14ac:dyDescent="0.25">
      <c r="B96" s="56" t="s">
        <v>367</v>
      </c>
      <c r="C96">
        <v>20</v>
      </c>
      <c r="E96">
        <v>14</v>
      </c>
      <c r="F96">
        <v>34</v>
      </c>
    </row>
    <row r="97" spans="2:6" x14ac:dyDescent="0.25">
      <c r="B97" s="56" t="s">
        <v>323</v>
      </c>
      <c r="C97">
        <v>11</v>
      </c>
      <c r="E97">
        <v>32</v>
      </c>
      <c r="F97">
        <v>43</v>
      </c>
    </row>
    <row r="98" spans="2:6" x14ac:dyDescent="0.25">
      <c r="B98" s="56" t="s">
        <v>356</v>
      </c>
      <c r="C98">
        <v>1</v>
      </c>
      <c r="D98">
        <v>9</v>
      </c>
      <c r="E98">
        <v>10</v>
      </c>
      <c r="F98">
        <v>20</v>
      </c>
    </row>
    <row r="99" spans="2:6" x14ac:dyDescent="0.25">
      <c r="B99" s="56" t="s">
        <v>427</v>
      </c>
      <c r="C99">
        <v>5</v>
      </c>
      <c r="F99">
        <v>5</v>
      </c>
    </row>
    <row r="100" spans="2:6" x14ac:dyDescent="0.25">
      <c r="B100" s="56" t="s">
        <v>429</v>
      </c>
      <c r="C100">
        <v>5</v>
      </c>
      <c r="F100">
        <v>5</v>
      </c>
    </row>
    <row r="101" spans="2:6" x14ac:dyDescent="0.25">
      <c r="B101" s="56" t="s">
        <v>377</v>
      </c>
      <c r="E101">
        <v>10</v>
      </c>
      <c r="F101">
        <v>10</v>
      </c>
    </row>
    <row r="102" spans="2:6" x14ac:dyDescent="0.25">
      <c r="B102" s="56" t="s">
        <v>380</v>
      </c>
      <c r="E102">
        <v>9</v>
      </c>
      <c r="F102">
        <v>9</v>
      </c>
    </row>
    <row r="103" spans="2:6" x14ac:dyDescent="0.25">
      <c r="B103" s="56" t="s">
        <v>1111</v>
      </c>
      <c r="C103">
        <v>42</v>
      </c>
      <c r="D103">
        <v>9</v>
      </c>
      <c r="E103">
        <v>75</v>
      </c>
      <c r="F103">
        <v>126</v>
      </c>
    </row>
    <row r="108" spans="2:6" x14ac:dyDescent="0.25">
      <c r="B108" s="56"/>
    </row>
    <row r="109" spans="2:6" x14ac:dyDescent="0.25">
      <c r="B109" s="56"/>
    </row>
    <row r="111" spans="2:6" x14ac:dyDescent="0.25">
      <c r="B111" s="55" t="s">
        <v>13</v>
      </c>
      <c r="C111" t="s" vm="3">
        <v>28</v>
      </c>
    </row>
    <row r="112" spans="2:6" x14ac:dyDescent="0.25">
      <c r="B112" s="55" t="s">
        <v>14</v>
      </c>
      <c r="C112" t="s" vm="7">
        <v>28</v>
      </c>
    </row>
    <row r="113" spans="2:3" x14ac:dyDescent="0.25">
      <c r="B113" s="55" t="s">
        <v>15</v>
      </c>
      <c r="C113" t="s" vm="5">
        <v>40</v>
      </c>
    </row>
    <row r="115" spans="2:3" x14ac:dyDescent="0.25">
      <c r="B115" s="55" t="s">
        <v>1116</v>
      </c>
      <c r="C115" t="s">
        <v>1114</v>
      </c>
    </row>
    <row r="116" spans="2:3" x14ac:dyDescent="0.25">
      <c r="B116" s="56" t="s">
        <v>30</v>
      </c>
      <c r="C116">
        <v>75</v>
      </c>
    </row>
    <row r="117" spans="2:3" x14ac:dyDescent="0.25">
      <c r="B117" s="56" t="s">
        <v>477</v>
      </c>
      <c r="C117">
        <v>42</v>
      </c>
    </row>
    <row r="118" spans="2:3" x14ac:dyDescent="0.25">
      <c r="B118" s="56" t="s">
        <v>479</v>
      </c>
      <c r="C118">
        <v>9</v>
      </c>
    </row>
    <row r="119" spans="2:3" x14ac:dyDescent="0.25">
      <c r="B119" s="56" t="s">
        <v>1111</v>
      </c>
      <c r="C119">
        <v>126</v>
      </c>
    </row>
    <row r="121" spans="2:3" x14ac:dyDescent="0.25">
      <c r="B121" s="56"/>
    </row>
    <row r="122" spans="2:3" x14ac:dyDescent="0.25">
      <c r="B122" s="56"/>
    </row>
    <row r="123" spans="2:3" x14ac:dyDescent="0.25">
      <c r="B123" s="56"/>
    </row>
    <row r="124" spans="2:3" x14ac:dyDescent="0.25">
      <c r="B124" s="56"/>
    </row>
    <row r="125" spans="2:3" x14ac:dyDescent="0.25">
      <c r="B125" s="56"/>
    </row>
    <row r="129" spans="2:16" ht="22.2" x14ac:dyDescent="0.55000000000000004">
      <c r="B129" s="145" t="s">
        <v>491</v>
      </c>
      <c r="C129" s="12"/>
      <c r="D129" s="12"/>
      <c r="E129" s="12"/>
      <c r="F129" s="12"/>
      <c r="G129" s="12"/>
      <c r="H129" s="12"/>
      <c r="I129" s="12"/>
      <c r="J129" s="12"/>
      <c r="K129" s="12"/>
      <c r="L129" s="12"/>
      <c r="M129" s="12"/>
      <c r="N129" s="12"/>
      <c r="O129" s="12"/>
      <c r="P129" s="12"/>
    </row>
    <row r="132" spans="2:16" x14ac:dyDescent="0.25">
      <c r="B132" s="55" t="s">
        <v>13</v>
      </c>
      <c r="C132" t="s" vm="2">
        <v>32</v>
      </c>
    </row>
    <row r="133" spans="2:16" x14ac:dyDescent="0.25">
      <c r="B133" s="55" t="s">
        <v>15</v>
      </c>
      <c r="C133" t="s" vm="1">
        <v>40</v>
      </c>
    </row>
    <row r="135" spans="2:16" x14ac:dyDescent="0.25">
      <c r="B135" s="55" t="s">
        <v>1114</v>
      </c>
      <c r="C135" s="55" t="s">
        <v>1115</v>
      </c>
    </row>
    <row r="136" spans="2:16" x14ac:dyDescent="0.25">
      <c r="B136" s="55" t="s">
        <v>1116</v>
      </c>
      <c r="C136" t="s">
        <v>477</v>
      </c>
      <c r="D136" t="s">
        <v>177</v>
      </c>
      <c r="E136" t="s">
        <v>478</v>
      </c>
      <c r="F136" t="s">
        <v>1111</v>
      </c>
    </row>
    <row r="137" spans="2:16" x14ac:dyDescent="0.25">
      <c r="B137" s="56" t="s">
        <v>439</v>
      </c>
      <c r="C137">
        <v>23</v>
      </c>
      <c r="D137">
        <v>26</v>
      </c>
      <c r="E137">
        <v>1</v>
      </c>
      <c r="F137">
        <v>50</v>
      </c>
    </row>
    <row r="138" spans="2:16" x14ac:dyDescent="0.25">
      <c r="B138" s="56" t="s">
        <v>1111</v>
      </c>
      <c r="C138">
        <v>23</v>
      </c>
      <c r="D138">
        <v>26</v>
      </c>
      <c r="E138">
        <v>1</v>
      </c>
      <c r="F138">
        <v>50</v>
      </c>
    </row>
    <row r="141" spans="2:16" x14ac:dyDescent="0.25">
      <c r="B141" s="55" t="s">
        <v>13</v>
      </c>
      <c r="C141" t="s" vm="2">
        <v>32</v>
      </c>
    </row>
    <row r="142" spans="2:16" x14ac:dyDescent="0.25">
      <c r="B142" s="55" t="s">
        <v>15</v>
      </c>
      <c r="C142" t="s" vm="1">
        <v>40</v>
      </c>
    </row>
    <row r="144" spans="2:16" x14ac:dyDescent="0.25">
      <c r="B144" s="55" t="s">
        <v>1116</v>
      </c>
      <c r="C144" t="s">
        <v>1114</v>
      </c>
    </row>
    <row r="145" spans="2:3" x14ac:dyDescent="0.25">
      <c r="B145" s="56" t="s">
        <v>477</v>
      </c>
      <c r="C145">
        <v>23</v>
      </c>
    </row>
    <row r="146" spans="2:3" x14ac:dyDescent="0.25">
      <c r="B146" s="56" t="s">
        <v>177</v>
      </c>
      <c r="C146">
        <v>26</v>
      </c>
    </row>
    <row r="147" spans="2:3" x14ac:dyDescent="0.25">
      <c r="B147" s="56" t="s">
        <v>478</v>
      </c>
      <c r="C147">
        <v>1</v>
      </c>
    </row>
    <row r="148" spans="2:3" x14ac:dyDescent="0.25">
      <c r="B148" s="56" t="s">
        <v>1111</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zoomScale="60" zoomScaleNormal="60" workbookViewId="0">
      <selection activeCell="A2" sqref="A2"/>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1117</v>
      </c>
      <c r="R7" t="s">
        <v>1118</v>
      </c>
    </row>
    <row r="8" spans="1:45" ht="15" customHeight="1" x14ac:dyDescent="0.25">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x14ac:dyDescent="0.25">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x14ac:dyDescent="0.25">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x14ac:dyDescent="0.25">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x14ac:dyDescent="0.25">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x14ac:dyDescent="0.25">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x14ac:dyDescent="0.25">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x14ac:dyDescent="0.25">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x14ac:dyDescent="0.25">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x14ac:dyDescent="0.25">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x14ac:dyDescent="0.25">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x14ac:dyDescent="0.25">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x14ac:dyDescent="0.25">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x14ac:dyDescent="0.25">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x14ac:dyDescent="0.25">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x14ac:dyDescent="0.25">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x14ac:dyDescent="0.25">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x14ac:dyDescent="0.25">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x14ac:dyDescent="0.25">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x14ac:dyDescent="0.25">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x14ac:dyDescent="0.25">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x14ac:dyDescent="0.25">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x14ac:dyDescent="0.25">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x14ac:dyDescent="0.25">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x14ac:dyDescent="0.25">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x14ac:dyDescent="0.25">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x14ac:dyDescent="0.25">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x14ac:dyDescent="0.25">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x14ac:dyDescent="0.25">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x14ac:dyDescent="0.25">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x14ac:dyDescent="0.25">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x14ac:dyDescent="0.25">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x14ac:dyDescent="0.25">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x14ac:dyDescent="0.25">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x14ac:dyDescent="0.25">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x14ac:dyDescent="0.25">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x14ac:dyDescent="0.25">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x14ac:dyDescent="0.25">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x14ac:dyDescent="0.25">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x14ac:dyDescent="0.25">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x14ac:dyDescent="0.25">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x14ac:dyDescent="0.25">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x14ac:dyDescent="0.25">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x14ac:dyDescent="0.25">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x14ac:dyDescent="0.25">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x14ac:dyDescent="0.25">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x14ac:dyDescent="0.25">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x14ac:dyDescent="0.25">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x14ac:dyDescent="0.25">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x14ac:dyDescent="0.25">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x14ac:dyDescent="0.25">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x14ac:dyDescent="0.25">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x14ac:dyDescent="0.25">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x14ac:dyDescent="0.25">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x14ac:dyDescent="0.25">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x14ac:dyDescent="0.25">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x14ac:dyDescent="0.25">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x14ac:dyDescent="0.25">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x14ac:dyDescent="0.25">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x14ac:dyDescent="0.25">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x14ac:dyDescent="0.25">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x14ac:dyDescent="0.25">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x14ac:dyDescent="0.25">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x14ac:dyDescent="0.25">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x14ac:dyDescent="0.25">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x14ac:dyDescent="0.25">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x14ac:dyDescent="0.25">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x14ac:dyDescent="0.25">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x14ac:dyDescent="0.25">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x14ac:dyDescent="0.25">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x14ac:dyDescent="0.25">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x14ac:dyDescent="0.25">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x14ac:dyDescent="0.25">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x14ac:dyDescent="0.25">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x14ac:dyDescent="0.25">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x14ac:dyDescent="0.25">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x14ac:dyDescent="0.25">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x14ac:dyDescent="0.25">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x14ac:dyDescent="0.25">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x14ac:dyDescent="0.25">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x14ac:dyDescent="0.25">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x14ac:dyDescent="0.25">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x14ac:dyDescent="0.25">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x14ac:dyDescent="0.25">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x14ac:dyDescent="0.25">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x14ac:dyDescent="0.25">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x14ac:dyDescent="0.25">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x14ac:dyDescent="0.25">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x14ac:dyDescent="0.25">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x14ac:dyDescent="0.25">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x14ac:dyDescent="0.25">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x14ac:dyDescent="0.25">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x14ac:dyDescent="0.25">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x14ac:dyDescent="0.25">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x14ac:dyDescent="0.25">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x14ac:dyDescent="0.25">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x14ac:dyDescent="0.25">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x14ac:dyDescent="0.25">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x14ac:dyDescent="0.25">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x14ac:dyDescent="0.25">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x14ac:dyDescent="0.25">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x14ac:dyDescent="0.25">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x14ac:dyDescent="0.25">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x14ac:dyDescent="0.25">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x14ac:dyDescent="0.25">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x14ac:dyDescent="0.25">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x14ac:dyDescent="0.25">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x14ac:dyDescent="0.25">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x14ac:dyDescent="0.25">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x14ac:dyDescent="0.25">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x14ac:dyDescent="0.25">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x14ac:dyDescent="0.25">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x14ac:dyDescent="0.25">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x14ac:dyDescent="0.25">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x14ac:dyDescent="0.25">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x14ac:dyDescent="0.25">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x14ac:dyDescent="0.25">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x14ac:dyDescent="0.25">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x14ac:dyDescent="0.25">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x14ac:dyDescent="0.25">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x14ac:dyDescent="0.25">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x14ac:dyDescent="0.25">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x14ac:dyDescent="0.25">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x14ac:dyDescent="0.25">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x14ac:dyDescent="0.25">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x14ac:dyDescent="0.25">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x14ac:dyDescent="0.25">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x14ac:dyDescent="0.25">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x14ac:dyDescent="0.25">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x14ac:dyDescent="0.25">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x14ac:dyDescent="0.25">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x14ac:dyDescent="0.25">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x14ac:dyDescent="0.25">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x14ac:dyDescent="0.25">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x14ac:dyDescent="0.25">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x14ac:dyDescent="0.25">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x14ac:dyDescent="0.25">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x14ac:dyDescent="0.25">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x14ac:dyDescent="0.25">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x14ac:dyDescent="0.25">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x14ac:dyDescent="0.25">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x14ac:dyDescent="0.25">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x14ac:dyDescent="0.45">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c r="U150" s="173"/>
      <c r="V150" s="173"/>
      <c r="W150" s="3">
        <f>VLOOKUP(Table1[[#This Row],[Status]],Auxiliar!$B$16:$D$23,3,0)*Table1[[#This Row],[Estimação (horas)]]</f>
        <v>2</v>
      </c>
      <c r="X150" s="196"/>
      <c r="Y150" s="200"/>
      <c r="Z150" s="27"/>
      <c r="AA150" s="27"/>
      <c r="AB150" s="27"/>
      <c r="AC150" s="27"/>
      <c r="AD150" s="27"/>
    </row>
    <row r="151" spans="2:30" ht="17.399999999999999" hidden="1" customHeight="1" x14ac:dyDescent="0.45">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c r="U151" s="173"/>
      <c r="V151" s="173"/>
      <c r="W151" s="3">
        <f>VLOOKUP(Table1[[#This Row],[Status]],Auxiliar!$B$16:$D$23,3,0)*Table1[[#This Row],[Estimação (horas)]]</f>
        <v>2.5000000000000001E-2</v>
      </c>
      <c r="X151" s="196"/>
      <c r="Y151" s="200"/>
      <c r="Z151" s="27"/>
      <c r="AA151" s="27"/>
      <c r="AB151" s="27"/>
      <c r="AC151" s="27"/>
      <c r="AD151" s="27"/>
    </row>
    <row r="152" spans="2:30" ht="17.399999999999999" hidden="1" customHeight="1" x14ac:dyDescent="0.45">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c r="U152" s="173"/>
      <c r="V152" s="173"/>
      <c r="W152" s="3">
        <f>VLOOKUP(Table1[[#This Row],[Status]],Auxiliar!$B$16:$D$23,3,0)*Table1[[#This Row],[Estimação (horas)]]</f>
        <v>0.125</v>
      </c>
      <c r="X152" s="196"/>
      <c r="Y152" s="200"/>
      <c r="Z152" s="27"/>
      <c r="AA152" s="27"/>
      <c r="AB152" s="27"/>
      <c r="AC152" s="27"/>
      <c r="AD152" s="27"/>
    </row>
    <row r="153" spans="2:30" ht="69.599999999999994" hidden="1" customHeight="1" x14ac:dyDescent="0.25">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c r="U153" s="173"/>
      <c r="V153" s="173"/>
      <c r="W153" s="3">
        <f>VLOOKUP(Table1[[#This Row],[Status]],Auxiliar!$B$16:$D$23,3,0)*Table1[[#This Row],[Estimação (horas)]]</f>
        <v>2.5000000000000001E-2</v>
      </c>
      <c r="X153" s="197"/>
      <c r="Y153" s="201"/>
      <c r="Z153" s="199"/>
      <c r="AA153" s="199"/>
      <c r="AB153" s="199"/>
      <c r="AC153" s="199"/>
      <c r="AD153" s="199"/>
    </row>
    <row r="154" spans="2:30" ht="69.599999999999994" hidden="1" customHeight="1" x14ac:dyDescent="0.25">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c r="U154" s="173"/>
      <c r="V154" s="173"/>
      <c r="W154" s="3">
        <f>VLOOKUP(Table1[[#This Row],[Status]],Auxiliar!$B$16:$D$23,3,0)*Table1[[#This Row],[Estimação (horas)]]</f>
        <v>0.125</v>
      </c>
      <c r="X154" s="197"/>
      <c r="Y154" s="201"/>
      <c r="Z154" s="199"/>
      <c r="AA154" s="199"/>
      <c r="AB154" s="199"/>
      <c r="AC154" s="199"/>
      <c r="AD154" s="199"/>
    </row>
    <row r="155" spans="2:30" ht="17.399999999999999" hidden="1" customHeight="1" x14ac:dyDescent="0.45">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c r="U155" s="173"/>
      <c r="V155" s="173"/>
      <c r="W155" s="3">
        <f>VLOOKUP(Table1[[#This Row],[Status]],Auxiliar!$B$16:$D$23,3,0)*Table1[[#This Row],[Estimação (horas)]]</f>
        <v>2.5000000000000001E-2</v>
      </c>
      <c r="X155" s="196"/>
      <c r="Y155" s="200"/>
      <c r="Z155" s="27"/>
      <c r="AA155" s="27"/>
      <c r="AB155" s="27"/>
      <c r="AC155" s="27"/>
      <c r="AD155" s="27"/>
    </row>
    <row r="156" spans="2:30" ht="17.399999999999999" hidden="1" customHeight="1" x14ac:dyDescent="0.45">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c r="U156" s="173"/>
      <c r="V156" s="173"/>
      <c r="W156" s="3">
        <f>VLOOKUP(Table1[[#This Row],[Status]],Auxiliar!$B$16:$D$23,3,0)*Table1[[#This Row],[Estimação (horas)]]</f>
        <v>0.125</v>
      </c>
      <c r="X156" s="196"/>
      <c r="Y156" s="200"/>
      <c r="Z156" s="27"/>
      <c r="AA156" s="27"/>
      <c r="AB156" s="27"/>
      <c r="AC156" s="27"/>
      <c r="AD156" s="27"/>
    </row>
    <row r="157" spans="2:30" ht="17.399999999999999" hidden="1" customHeight="1" x14ac:dyDescent="0.45">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c r="U157" s="173"/>
      <c r="V157" s="173"/>
      <c r="W157" s="3">
        <f>VLOOKUP(Table1[[#This Row],[Status]],Auxiliar!$B$16:$D$23,3,0)*Table1[[#This Row],[Estimação (horas)]]</f>
        <v>2.5000000000000001E-2</v>
      </c>
      <c r="X157" s="196"/>
      <c r="Y157" s="200"/>
      <c r="Z157" s="27"/>
      <c r="AA157" s="27"/>
      <c r="AB157" s="27"/>
      <c r="AC157" s="27"/>
      <c r="AD157" s="27"/>
    </row>
    <row r="158" spans="2:30" ht="17.399999999999999" hidden="1" customHeight="1" x14ac:dyDescent="0.45">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c r="U158" s="173"/>
      <c r="V158" s="173"/>
      <c r="W158" s="3">
        <f>VLOOKUP(Table1[[#This Row],[Status]],Auxiliar!$B$16:$D$23,3,0)*Table1[[#This Row],[Estimação (horas)]]</f>
        <v>0.125</v>
      </c>
      <c r="X158" s="196"/>
      <c r="Y158" s="200"/>
      <c r="Z158" s="27"/>
      <c r="AA158" s="27"/>
      <c r="AB158" s="27"/>
      <c r="AC158" s="27"/>
      <c r="AD158" s="27"/>
    </row>
    <row r="159" spans="2:30" ht="17.399999999999999" hidden="1" customHeight="1" x14ac:dyDescent="0.45">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c r="U159" s="173"/>
      <c r="V159" s="173"/>
      <c r="W159" s="3">
        <f>VLOOKUP(Table1[[#This Row],[Status]],Auxiliar!$B$16:$D$23,3,0)*Table1[[#This Row],[Estimação (horas)]]</f>
        <v>2.5000000000000001E-2</v>
      </c>
      <c r="X159" s="196"/>
      <c r="Y159" s="200"/>
      <c r="Z159" s="27"/>
      <c r="AA159" s="27"/>
      <c r="AB159" s="27"/>
      <c r="AC159" s="27"/>
      <c r="AD159" s="27"/>
    </row>
    <row r="160" spans="2:30" ht="17.399999999999999" hidden="1" customHeight="1" x14ac:dyDescent="0.45">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c r="U160" s="173"/>
      <c r="V160" s="173"/>
      <c r="W160" s="3">
        <f>VLOOKUP(Table1[[#This Row],[Status]],Auxiliar!$B$16:$D$23,3,0)*Table1[[#This Row],[Estimação (horas)]]</f>
        <v>0.125</v>
      </c>
      <c r="X160" s="196"/>
      <c r="Y160" s="200"/>
      <c r="Z160" s="27"/>
      <c r="AA160" s="27"/>
      <c r="AB160" s="27"/>
      <c r="AC160" s="27"/>
      <c r="AD160" s="27"/>
    </row>
    <row r="161" spans="2:30" ht="17.399999999999999" hidden="1" customHeight="1" x14ac:dyDescent="0.45">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c r="U161" s="173"/>
      <c r="V161" s="173"/>
      <c r="W161" s="3">
        <f>VLOOKUP(Table1[[#This Row],[Status]],Auxiliar!$B$16:$D$23,3,0)*Table1[[#This Row],[Estimação (horas)]]</f>
        <v>2.5000000000000001E-2</v>
      </c>
      <c r="X161" s="196"/>
      <c r="Y161" s="200"/>
      <c r="Z161" s="27"/>
      <c r="AA161" s="27"/>
      <c r="AB161" s="27"/>
      <c r="AC161" s="27"/>
      <c r="AD161" s="27"/>
    </row>
    <row r="162" spans="2:30" ht="17.399999999999999" hidden="1" customHeight="1" x14ac:dyDescent="0.45">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c r="U162" s="173"/>
      <c r="V162" s="173"/>
      <c r="W162" s="3">
        <f>VLOOKUP(Table1[[#This Row],[Status]],Auxiliar!$B$16:$D$23,3,0)*Table1[[#This Row],[Estimação (horas)]]</f>
        <v>0.125</v>
      </c>
      <c r="X162" s="196"/>
      <c r="Y162" s="200"/>
      <c r="Z162" s="27"/>
      <c r="AA162" s="27"/>
      <c r="AB162" s="27"/>
      <c r="AC162" s="27"/>
      <c r="AD162" s="27"/>
    </row>
    <row r="163" spans="2:30" ht="17.399999999999999" hidden="1" customHeight="1" x14ac:dyDescent="0.45">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c r="U163" s="173"/>
      <c r="V163" s="173"/>
      <c r="W163" s="3">
        <f>VLOOKUP(Table1[[#This Row],[Status]],Auxiliar!$B$16:$D$23,3,0)*Table1[[#This Row],[Estimação (horas)]]</f>
        <v>2.5000000000000001E-2</v>
      </c>
      <c r="X163" s="196"/>
      <c r="Y163" s="200"/>
      <c r="Z163" s="27"/>
      <c r="AA163" s="27"/>
      <c r="AB163" s="27"/>
      <c r="AC163" s="27"/>
      <c r="AD163" s="27"/>
    </row>
    <row r="164" spans="2:30" ht="17.399999999999999" hidden="1" customHeight="1" x14ac:dyDescent="0.45">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c r="U164" s="173"/>
      <c r="V164" s="173"/>
      <c r="W164" s="3">
        <f>VLOOKUP(Table1[[#This Row],[Status]],Auxiliar!$B$16:$D$23,3,0)*Table1[[#This Row],[Estimação (horas)]]</f>
        <v>0.125</v>
      </c>
      <c r="X164" s="196"/>
      <c r="Y164" s="200"/>
      <c r="Z164" s="27"/>
      <c r="AA164" s="27"/>
      <c r="AB164" s="27"/>
      <c r="AC164" s="27"/>
      <c r="AD164" s="27"/>
    </row>
    <row r="165" spans="2:30" ht="17.399999999999999" hidden="1" customHeight="1" x14ac:dyDescent="0.25">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c r="U165" s="173"/>
      <c r="V165" s="173"/>
      <c r="W165" s="3">
        <f>VLOOKUP(Table1[[#This Row],[Status]],Auxiliar!$B$16:$D$23,3,0)*Table1[[#This Row],[Estimação (horas)]]</f>
        <v>2.5000000000000001E-2</v>
      </c>
      <c r="X165" s="197"/>
      <c r="Y165" s="201"/>
      <c r="Z165" s="199"/>
      <c r="AA165" s="199"/>
      <c r="AB165" s="199"/>
      <c r="AC165" s="199"/>
      <c r="AD165" s="199"/>
    </row>
    <row r="166" spans="2:30" ht="17.399999999999999" hidden="1" customHeight="1" x14ac:dyDescent="0.25">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c r="U166" s="173"/>
      <c r="V166" s="173"/>
      <c r="W166" s="3">
        <f>VLOOKUP(Table1[[#This Row],[Status]],Auxiliar!$B$16:$D$23,3,0)*Table1[[#This Row],[Estimação (horas)]]</f>
        <v>0.125</v>
      </c>
      <c r="X166" s="197"/>
      <c r="Y166" s="201"/>
      <c r="Z166" s="199"/>
      <c r="AA166" s="199"/>
      <c r="AB166" s="199"/>
      <c r="AC166" s="199"/>
      <c r="AD166" s="199"/>
    </row>
    <row r="167" spans="2:30" ht="17.399999999999999" hidden="1" customHeight="1" x14ac:dyDescent="0.45">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c r="U167" s="173"/>
      <c r="V167" s="173"/>
      <c r="W167" s="3">
        <f>VLOOKUP(Table1[[#This Row],[Status]],Auxiliar!$B$16:$D$23,3,0)*Table1[[#This Row],[Estimação (horas)]]</f>
        <v>2.5000000000000001E-2</v>
      </c>
      <c r="X167" s="196"/>
      <c r="Y167" s="200"/>
      <c r="Z167" s="27"/>
      <c r="AA167" s="27"/>
      <c r="AB167" s="27"/>
      <c r="AC167" s="27"/>
      <c r="AD167" s="27"/>
    </row>
    <row r="168" spans="2:30" ht="17.399999999999999" hidden="1" customHeight="1" x14ac:dyDescent="0.45">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c r="U168" s="173"/>
      <c r="V168" s="173"/>
      <c r="W168" s="3">
        <f>VLOOKUP(Table1[[#This Row],[Status]],Auxiliar!$B$16:$D$23,3,0)*Table1[[#This Row],[Estimação (horas)]]</f>
        <v>0.125</v>
      </c>
      <c r="X168" s="196"/>
      <c r="Y168" s="200"/>
      <c r="Z168" s="27"/>
      <c r="AA168" s="27"/>
      <c r="AB168" s="27"/>
      <c r="AC168" s="27"/>
      <c r="AD168" s="27"/>
    </row>
    <row r="169" spans="2:30" ht="17.399999999999999" hidden="1" customHeight="1" x14ac:dyDescent="0.45">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c r="U169" s="173"/>
      <c r="V169" s="173"/>
      <c r="W169" s="3">
        <f>VLOOKUP(Table1[[#This Row],[Status]],Auxiliar!$B$16:$D$23,3,0)*Table1[[#This Row],[Estimação (horas)]]</f>
        <v>2.5000000000000001E-2</v>
      </c>
      <c r="X169" s="196"/>
      <c r="Y169" s="200"/>
      <c r="Z169" s="27"/>
      <c r="AA169" s="27"/>
      <c r="AB169" s="27"/>
      <c r="AC169" s="27"/>
      <c r="AD169" s="27"/>
    </row>
    <row r="170" spans="2:30" ht="17.399999999999999" hidden="1" customHeight="1" x14ac:dyDescent="0.45">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c r="U170" s="173"/>
      <c r="V170" s="173"/>
      <c r="W170" s="3">
        <f>VLOOKUP(Table1[[#This Row],[Status]],Auxiliar!$B$16:$D$23,3,0)*Table1[[#This Row],[Estimação (horas)]]</f>
        <v>0.125</v>
      </c>
      <c r="X170" s="196"/>
      <c r="Y170" s="200"/>
      <c r="Z170" s="27"/>
      <c r="AA170" s="27"/>
      <c r="AB170" s="27"/>
      <c r="AC170" s="27"/>
      <c r="AD170" s="27"/>
    </row>
    <row r="171" spans="2:30" ht="17.399999999999999" hidden="1" customHeight="1" x14ac:dyDescent="0.45">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c r="U171" s="173"/>
      <c r="V171" s="173"/>
      <c r="W171" s="3">
        <f>VLOOKUP(Table1[[#This Row],[Status]],Auxiliar!$B$16:$D$23,3,0)*Table1[[#This Row],[Estimação (horas)]]</f>
        <v>2.5000000000000001E-2</v>
      </c>
      <c r="X171" s="196"/>
      <c r="Y171" s="200"/>
      <c r="Z171" s="27"/>
      <c r="AA171" s="27"/>
      <c r="AB171" s="27"/>
      <c r="AC171" s="27"/>
      <c r="AD171" s="27"/>
    </row>
    <row r="172" spans="2:30" ht="17.399999999999999" hidden="1" customHeight="1" x14ac:dyDescent="0.45">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c r="U172" s="173"/>
      <c r="V172" s="173"/>
      <c r="W172" s="3">
        <f>VLOOKUP(Table1[[#This Row],[Status]],Auxiliar!$B$16:$D$23,3,0)*Table1[[#This Row],[Estimação (horas)]]</f>
        <v>0.125</v>
      </c>
      <c r="X172" s="196"/>
      <c r="Y172" s="200"/>
      <c r="Z172" s="27"/>
      <c r="AA172" s="27"/>
      <c r="AB172" s="27"/>
      <c r="AC172" s="27"/>
      <c r="AD172" s="27"/>
    </row>
    <row r="173" spans="2:30" ht="17.399999999999999" hidden="1" customHeight="1" x14ac:dyDescent="0.45">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c r="U173" s="173"/>
      <c r="V173" s="173"/>
      <c r="W173" s="3">
        <f>VLOOKUP(Table1[[#This Row],[Status]],Auxiliar!$B$16:$D$23,3,0)*Table1[[#This Row],[Estimação (horas)]]</f>
        <v>2.5000000000000001E-2</v>
      </c>
      <c r="X173" s="196"/>
      <c r="Y173" s="200"/>
      <c r="Z173" s="27"/>
      <c r="AA173" s="27"/>
      <c r="AB173" s="27"/>
      <c r="AC173" s="27"/>
      <c r="AD173" s="27"/>
    </row>
    <row r="174" spans="2:30" ht="17.399999999999999" hidden="1" customHeight="1" x14ac:dyDescent="0.45">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c r="U174" s="173"/>
      <c r="V174" s="173"/>
      <c r="W174" s="3">
        <f>VLOOKUP(Table1[[#This Row],[Status]],Auxiliar!$B$16:$D$23,3,0)*Table1[[#This Row],[Estimação (horas)]]</f>
        <v>0.125</v>
      </c>
      <c r="X174" s="198"/>
      <c r="Y174" s="200"/>
      <c r="Z174" s="27"/>
      <c r="AA174" s="27"/>
      <c r="AB174" s="27"/>
      <c r="AC174" s="27"/>
      <c r="AD174" s="27"/>
    </row>
    <row r="175" spans="2:30" ht="87" hidden="1" customHeight="1" x14ac:dyDescent="0.25">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8"/>
      <c r="Y175" s="195"/>
    </row>
    <row r="176" spans="2:30" ht="52.2" hidden="1" customHeight="1" x14ac:dyDescent="0.25">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8"/>
      <c r="Y176" s="195"/>
    </row>
    <row r="177" spans="2:27" ht="17.399999999999999" hidden="1" customHeight="1" x14ac:dyDescent="0.25">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8"/>
      <c r="Y177" s="195"/>
    </row>
    <row r="178" spans="2:27" ht="17.399999999999999" hidden="1" customHeight="1" x14ac:dyDescent="0.25">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8"/>
      <c r="Y178" s="195"/>
    </row>
    <row r="179" spans="2:27" ht="17.399999999999999" hidden="1" customHeight="1" x14ac:dyDescent="0.25">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8"/>
      <c r="Y179" s="195"/>
    </row>
    <row r="180" spans="2:27" ht="17.399999999999999" hidden="1" customHeight="1" x14ac:dyDescent="0.25">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8"/>
      <c r="Y180" s="195"/>
    </row>
    <row r="181" spans="2:27" ht="17.399999999999999" hidden="1" customHeight="1" x14ac:dyDescent="0.25">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8"/>
      <c r="Y181" s="195"/>
    </row>
    <row r="182" spans="2:27" ht="17.399999999999999" hidden="1" customHeight="1" x14ac:dyDescent="0.25">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8"/>
      <c r="Y182" s="195"/>
    </row>
    <row r="183" spans="2:27" ht="17.399999999999999" hidden="1" customHeight="1" x14ac:dyDescent="0.25">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8"/>
      <c r="Y183" s="195"/>
    </row>
    <row r="184" spans="2:27" ht="17.399999999999999" hidden="1" customHeight="1" x14ac:dyDescent="0.45">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8"/>
      <c r="Y184" s="200"/>
      <c r="Z184" s="27"/>
      <c r="AA184" s="27"/>
    </row>
    <row r="185" spans="2:27" ht="17.399999999999999" hidden="1" customHeight="1" x14ac:dyDescent="0.25">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8"/>
      <c r="Y185" s="195"/>
    </row>
    <row r="186" spans="2:27" ht="17.399999999999999" hidden="1" customHeight="1" x14ac:dyDescent="0.25">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8"/>
      <c r="Y186" s="195"/>
    </row>
    <row r="187" spans="2:27" ht="17.399999999999999" hidden="1" customHeight="1" x14ac:dyDescent="0.25">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8"/>
      <c r="Y187" s="195"/>
    </row>
    <row r="188" spans="2:27" ht="17.399999999999999" hidden="1" customHeight="1" x14ac:dyDescent="0.25">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8"/>
      <c r="Y188" s="195"/>
    </row>
    <row r="189" spans="2:27" ht="17.399999999999999" hidden="1" customHeight="1" x14ac:dyDescent="0.25">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8"/>
      <c r="Y189" s="195"/>
    </row>
    <row r="190" spans="2:27" ht="17.399999999999999" hidden="1" customHeight="1" x14ac:dyDescent="0.25">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8"/>
      <c r="Y190" s="195"/>
    </row>
    <row r="191" spans="2:27" ht="17.399999999999999" hidden="1" customHeight="1" x14ac:dyDescent="0.25">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8"/>
      <c r="Y191" s="195"/>
    </row>
    <row r="192" spans="2:27" ht="17.399999999999999" hidden="1" customHeight="1" x14ac:dyDescent="0.25">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8"/>
      <c r="Y192" s="195"/>
    </row>
    <row r="193" spans="2:25" ht="17.399999999999999" hidden="1" customHeight="1" x14ac:dyDescent="0.25">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8"/>
      <c r="Y193" s="195"/>
    </row>
    <row r="194" spans="2:25" ht="17.399999999999999" hidden="1" customHeight="1" x14ac:dyDescent="0.25">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8"/>
      <c r="Y194" s="195"/>
    </row>
    <row r="195" spans="2:25" ht="17.399999999999999" hidden="1" customHeight="1" x14ac:dyDescent="0.25">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x14ac:dyDescent="0.25">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x14ac:dyDescent="0.25">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x14ac:dyDescent="0.25">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x14ac:dyDescent="0.25">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x14ac:dyDescent="0.25">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x14ac:dyDescent="0.25">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x14ac:dyDescent="0.25">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x14ac:dyDescent="0.25">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x14ac:dyDescent="0.25">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x14ac:dyDescent="0.25">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x14ac:dyDescent="0.25">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x14ac:dyDescent="0.25">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x14ac:dyDescent="0.25">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x14ac:dyDescent="0.25">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x14ac:dyDescent="0.25">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x14ac:dyDescent="0.25">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x14ac:dyDescent="0.25">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x14ac:dyDescent="0.25">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x14ac:dyDescent="0.25">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x14ac:dyDescent="0.25">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x14ac:dyDescent="0.25">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x14ac:dyDescent="0.25">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x14ac:dyDescent="0.25">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x14ac:dyDescent="0.25">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x14ac:dyDescent="0.25">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x14ac:dyDescent="0.25">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x14ac:dyDescent="0.25">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x14ac:dyDescent="0.25">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x14ac:dyDescent="0.25">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x14ac:dyDescent="0.25">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x14ac:dyDescent="0.25">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x14ac:dyDescent="0.25">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x14ac:dyDescent="0.25">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x14ac:dyDescent="0.25">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x14ac:dyDescent="0.25">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x14ac:dyDescent="0.25">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x14ac:dyDescent="0.25">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x14ac:dyDescent="0.25">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x14ac:dyDescent="0.25">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x14ac:dyDescent="0.25">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x14ac:dyDescent="0.25">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x14ac:dyDescent="0.25">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x14ac:dyDescent="0.25">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x14ac:dyDescent="0.25">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x14ac:dyDescent="0.25">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x14ac:dyDescent="0.25">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x14ac:dyDescent="0.25">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x14ac:dyDescent="0.25">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x14ac:dyDescent="0.25">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x14ac:dyDescent="0.25">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x14ac:dyDescent="0.25">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x14ac:dyDescent="0.25">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x14ac:dyDescent="0.25">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x14ac:dyDescent="0.25">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x14ac:dyDescent="0.25">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x14ac:dyDescent="0.25">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x14ac:dyDescent="0.25">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x14ac:dyDescent="0.25">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x14ac:dyDescent="0.25">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x14ac:dyDescent="0.25">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x14ac:dyDescent="0.25">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x14ac:dyDescent="0.25">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x14ac:dyDescent="0.25">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x14ac:dyDescent="0.25">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x14ac:dyDescent="0.25">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x14ac:dyDescent="0.25">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x14ac:dyDescent="0.25">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x14ac:dyDescent="0.25">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x14ac:dyDescent="0.25">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x14ac:dyDescent="0.25">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x14ac:dyDescent="0.25">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x14ac:dyDescent="0.25">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x14ac:dyDescent="0.25">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x14ac:dyDescent="0.25">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x14ac:dyDescent="0.25">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x14ac:dyDescent="0.25">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x14ac:dyDescent="0.25">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x14ac:dyDescent="0.25">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x14ac:dyDescent="0.25">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x14ac:dyDescent="0.25">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x14ac:dyDescent="0.25">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x14ac:dyDescent="0.25">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x14ac:dyDescent="0.25">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x14ac:dyDescent="0.25">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x14ac:dyDescent="0.25">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x14ac:dyDescent="0.25">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c r="U281" s="173"/>
      <c r="V281" s="173"/>
      <c r="W281" s="3">
        <f>VLOOKUP(Table1[[#This Row],[Status]],Auxiliar!$B$16:$D$23,3,0)*Table1[[#This Row],[Estimação (horas)]]</f>
        <v>0.5</v>
      </c>
      <c r="X281" s="3"/>
    </row>
    <row r="282" spans="2:24" ht="17.399999999999999" x14ac:dyDescent="0.25">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c r="U282" s="173"/>
      <c r="V282" s="173"/>
      <c r="W282" s="3">
        <f>VLOOKUP(Table1[[#This Row],[Status]],Auxiliar!$B$16:$D$23,3,0)*Table1[[#This Row],[Estimação (horas)]]</f>
        <v>0.5</v>
      </c>
      <c r="X282" s="3"/>
    </row>
    <row r="283" spans="2:24" ht="17.399999999999999" x14ac:dyDescent="0.25">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c r="U283" s="173"/>
      <c r="V283" s="173"/>
      <c r="W283" s="3">
        <f>VLOOKUP(Table1[[#This Row],[Status]],Auxiliar!$B$16:$D$23,3,0)*Table1[[#This Row],[Estimação (horas)]]</f>
        <v>2.5000000000000001E-2</v>
      </c>
      <c r="X283" s="3"/>
    </row>
    <row r="284" spans="2:24" ht="17.399999999999999" x14ac:dyDescent="0.25">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c r="U284" s="173"/>
      <c r="V284" s="173"/>
      <c r="W284" s="3">
        <f>VLOOKUP(Table1[[#This Row],[Status]],Auxiliar!$B$16:$D$23,3,0)*Table1[[#This Row],[Estimação (horas)]]</f>
        <v>0.5</v>
      </c>
      <c r="X284" s="3"/>
    </row>
    <row r="285" spans="2:24" ht="17.399999999999999" x14ac:dyDescent="0.25">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c r="U285" s="173"/>
      <c r="V285" s="173"/>
      <c r="W285" s="3">
        <f>VLOOKUP(Table1[[#This Row],[Status]],Auxiliar!$B$16:$D$23,3,0)*Table1[[#This Row],[Estimação (horas)]]</f>
        <v>0.5</v>
      </c>
      <c r="X285" s="3"/>
    </row>
    <row r="286" spans="2:24" ht="17.399999999999999" x14ac:dyDescent="0.25">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c r="U286" s="173"/>
      <c r="V286" s="173"/>
      <c r="W286" s="3">
        <f>VLOOKUP(Table1[[#This Row],[Status]],Auxiliar!$B$16:$D$23,3,0)*Table1[[#This Row],[Estimação (horas)]]</f>
        <v>2.5000000000000001E-2</v>
      </c>
      <c r="X286" s="3"/>
    </row>
    <row r="287" spans="2:24" ht="17.399999999999999" x14ac:dyDescent="0.25">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c r="U287" s="173"/>
      <c r="V287" s="173"/>
      <c r="W287" s="3">
        <f>VLOOKUP(Table1[[#This Row],[Status]],Auxiliar!$B$16:$D$23,3,0)*Table1[[#This Row],[Estimação (horas)]]</f>
        <v>0.5</v>
      </c>
      <c r="X287" s="3"/>
    </row>
    <row r="288" spans="2:24" ht="17.399999999999999" x14ac:dyDescent="0.25">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c r="U288" s="173"/>
      <c r="V288" s="173"/>
      <c r="W288" s="3">
        <f>VLOOKUP(Table1[[#This Row],[Status]],Auxiliar!$B$16:$D$23,3,0)*Table1[[#This Row],[Estimação (horas)]]</f>
        <v>0.5</v>
      </c>
      <c r="X288" s="3"/>
    </row>
    <row r="289" spans="2:24" ht="17.399999999999999" x14ac:dyDescent="0.25">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c r="U289" s="173"/>
      <c r="V289" s="173"/>
      <c r="W289" s="3">
        <f>VLOOKUP(Table1[[#This Row],[Status]],Auxiliar!$B$16:$D$23,3,0)*Table1[[#This Row],[Estimação (horas)]]</f>
        <v>2.5000000000000001E-2</v>
      </c>
      <c r="X289" s="3"/>
    </row>
    <row r="290" spans="2:24" ht="17.399999999999999" x14ac:dyDescent="0.25">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c r="U290" s="173"/>
      <c r="V290" s="173"/>
      <c r="W290" s="3">
        <f>VLOOKUP(Table1[[#This Row],[Status]],Auxiliar!$B$16:$D$23,3,0)*Table1[[#This Row],[Estimação (horas)]]</f>
        <v>0.5</v>
      </c>
      <c r="X290" s="3"/>
    </row>
    <row r="291" spans="2:24" ht="17.399999999999999" x14ac:dyDescent="0.25">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c r="U291" s="173"/>
      <c r="V291" s="173"/>
      <c r="W291" s="3">
        <f>VLOOKUP(Table1[[#This Row],[Status]],Auxiliar!$B$16:$D$23,3,0)*Table1[[#This Row],[Estimação (horas)]]</f>
        <v>0.5</v>
      </c>
      <c r="X291" s="3"/>
    </row>
    <row r="292" spans="2:24" ht="17.399999999999999" x14ac:dyDescent="0.25">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c r="U292" s="173"/>
      <c r="V292" s="173"/>
      <c r="W292" s="3">
        <f>VLOOKUP(Table1[[#This Row],[Status]],Auxiliar!$B$16:$D$23,3,0)*Table1[[#This Row],[Estimação (horas)]]</f>
        <v>2.5000000000000001E-2</v>
      </c>
      <c r="X292" s="3"/>
    </row>
    <row r="293" spans="2:24" ht="17.399999999999999" x14ac:dyDescent="0.25">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c r="U293" s="173"/>
      <c r="V293" s="173"/>
      <c r="W293" s="3">
        <f>VLOOKUP(Table1[[#This Row],[Status]],Auxiliar!$B$16:$D$23,3,0)*Table1[[#This Row],[Estimação (horas)]]</f>
        <v>0.5</v>
      </c>
      <c r="X293" s="3"/>
    </row>
    <row r="294" spans="2:24" ht="17.399999999999999" x14ac:dyDescent="0.25">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c r="U294" s="173"/>
      <c r="V294" s="173"/>
      <c r="W294" s="3">
        <f>VLOOKUP(Table1[[#This Row],[Status]],Auxiliar!$B$16:$D$23,3,0)*Table1[[#This Row],[Estimação (horas)]]</f>
        <v>0.5</v>
      </c>
      <c r="X294" s="3"/>
    </row>
    <row r="295" spans="2:24" ht="17.399999999999999" x14ac:dyDescent="0.25">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c r="U295" s="173"/>
      <c r="V295" s="173"/>
      <c r="W295" s="3">
        <f>VLOOKUP(Table1[[#This Row],[Status]],Auxiliar!$B$16:$D$23,3,0)*Table1[[#This Row],[Estimação (horas)]]</f>
        <v>2.5000000000000001E-2</v>
      </c>
      <c r="X295" s="3"/>
    </row>
    <row r="296" spans="2:24" ht="17.399999999999999" x14ac:dyDescent="0.25">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c r="U296" s="173"/>
      <c r="V296" s="173"/>
      <c r="W296" s="3">
        <f>VLOOKUP(Table1[[#This Row],[Status]],Auxiliar!$B$16:$D$23,3,0)*Table1[[#This Row],[Estimação (horas)]]</f>
        <v>0.5</v>
      </c>
      <c r="X296" s="3"/>
    </row>
    <row r="297" spans="2:24" ht="17.399999999999999" x14ac:dyDescent="0.25">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c r="U297" s="173"/>
      <c r="V297" s="173"/>
      <c r="W297" s="3">
        <f>VLOOKUP(Table1[[#This Row],[Status]],Auxiliar!$B$16:$D$23,3,0)*Table1[[#This Row],[Estimação (horas)]]</f>
        <v>0.5</v>
      </c>
      <c r="X297" s="3"/>
    </row>
    <row r="298" spans="2:24" ht="17.399999999999999" x14ac:dyDescent="0.25">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c r="U298" s="173"/>
      <c r="V298" s="173"/>
      <c r="W298" s="3">
        <f>VLOOKUP(Table1[[#This Row],[Status]],Auxiliar!$B$16:$D$23,3,0)*Table1[[#This Row],[Estimação (horas)]]</f>
        <v>2.5000000000000001E-2</v>
      </c>
      <c r="X298" s="3"/>
    </row>
    <row r="299" spans="2:24" ht="17.399999999999999" x14ac:dyDescent="0.25">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x14ac:dyDescent="0.25">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x14ac:dyDescent="0.25">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x14ac:dyDescent="0.25">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x14ac:dyDescent="0.25">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x14ac:dyDescent="0.25">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x14ac:dyDescent="0.25">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c r="U305" s="173"/>
      <c r="V305" s="173"/>
      <c r="W305" s="3">
        <f>VLOOKUP(Table1[[#This Row],[Status]],Auxiliar!$B$16:$D$23,3,0)*Table1[[#This Row],[Estimação (horas)]]</f>
        <v>0.5</v>
      </c>
      <c r="X305" s="3"/>
    </row>
    <row r="306" spans="2:24" ht="17.399999999999999" x14ac:dyDescent="0.25">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c r="U306" s="173"/>
      <c r="V306" s="173"/>
      <c r="W306" s="3">
        <f>VLOOKUP(Table1[[#This Row],[Status]],Auxiliar!$B$16:$D$23,3,0)*Table1[[#This Row],[Estimação (horas)]]</f>
        <v>0.5</v>
      </c>
      <c r="X306" s="3"/>
    </row>
    <row r="307" spans="2:24" ht="17.399999999999999" x14ac:dyDescent="0.25">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c r="U307" s="173"/>
      <c r="V307" s="173"/>
      <c r="W307" s="3">
        <f>VLOOKUP(Table1[[#This Row],[Status]],Auxiliar!$B$16:$D$23,3,0)*Table1[[#This Row],[Estimação (horas)]]</f>
        <v>2.5000000000000001E-2</v>
      </c>
      <c r="X307" s="3"/>
    </row>
    <row r="308" spans="2:24" ht="17.399999999999999" x14ac:dyDescent="0.25">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x14ac:dyDescent="0.25">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x14ac:dyDescent="0.25">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x14ac:dyDescent="0.25">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c r="U311" s="173"/>
      <c r="V311" s="173"/>
      <c r="W311" s="3">
        <f>VLOOKUP(Table1[[#This Row],[Status]],Auxiliar!$B$16:$D$23,3,0)*Table1[[#This Row],[Estimação (horas)]]</f>
        <v>0.5</v>
      </c>
      <c r="X311" s="3"/>
    </row>
    <row r="312" spans="2:24" ht="17.399999999999999" x14ac:dyDescent="0.25">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c r="U312" s="173"/>
      <c r="V312" s="173"/>
      <c r="W312" s="3">
        <f>VLOOKUP(Table1[[#This Row],[Status]],Auxiliar!$B$16:$D$23,3,0)*Table1[[#This Row],[Estimação (horas)]]</f>
        <v>0.5</v>
      </c>
      <c r="X312" s="3"/>
    </row>
    <row r="313" spans="2:24" ht="17.399999999999999" x14ac:dyDescent="0.25">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c r="U313" s="173"/>
      <c r="V313" s="173"/>
      <c r="W313" s="3">
        <f>VLOOKUP(Table1[[#This Row],[Status]],Auxiliar!$B$16:$D$23,3,0)*Table1[[#This Row],[Estimação (horas)]]</f>
        <v>2.5000000000000001E-2</v>
      </c>
      <c r="X313" s="3"/>
    </row>
    <row r="314" spans="2:24" ht="17.399999999999999" x14ac:dyDescent="0.25">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1137</v>
      </c>
      <c r="L314" s="30" t="s">
        <v>1135</v>
      </c>
      <c r="M314" s="22" t="s">
        <v>1145</v>
      </c>
      <c r="N314" s="53">
        <v>45485</v>
      </c>
      <c r="O314" s="22">
        <f>INDEX(Auxiliar!$D$5:$F$13,MATCH(Table1[[#This Row],[Tipologia_Testes]],Auxiliar!$B$5:$B$13,0),MATCH(Table1[[#This Row],[Complexidade]],Auxiliar!$D$4:$F$4,0))</f>
        <v>2</v>
      </c>
      <c r="P314" s="3" t="s">
        <v>1175</v>
      </c>
      <c r="Q314" s="3"/>
      <c r="R314" s="173">
        <v>45261</v>
      </c>
      <c r="S314" s="173"/>
      <c r="T314" s="173"/>
      <c r="U314" s="173"/>
      <c r="V314" s="173"/>
      <c r="W314" s="3">
        <f>VLOOKUP(Table1[[#This Row],[Status]],Auxiliar!$B$16:$D$23,3,0)*Table1[[#This Row],[Estimação (horas)]]</f>
        <v>0.5</v>
      </c>
      <c r="X314" s="3"/>
    </row>
    <row r="315" spans="2:24" ht="17.399999999999999" x14ac:dyDescent="0.25">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1138</v>
      </c>
      <c r="L315" s="30" t="s">
        <v>1135</v>
      </c>
      <c r="M315" s="22" t="s">
        <v>1145</v>
      </c>
      <c r="N315" s="53">
        <v>45485</v>
      </c>
      <c r="O315" s="22">
        <f>INDEX(Auxiliar!$D$5:$F$13,MATCH(Table1[[#This Row],[Tipologia_Testes]],Auxiliar!$B$5:$B$13,0),MATCH(Table1[[#This Row],[Complexidade]],Auxiliar!$D$4:$F$4,0))</f>
        <v>2</v>
      </c>
      <c r="P315" s="3" t="s">
        <v>1175</v>
      </c>
      <c r="Q315" s="3"/>
      <c r="R315" s="173">
        <v>45261</v>
      </c>
      <c r="S315" s="173"/>
      <c r="T315" s="173"/>
      <c r="U315" s="173"/>
      <c r="V315" s="173"/>
      <c r="W315" s="3">
        <f>VLOOKUP(Table1[[#This Row],[Status]],Auxiliar!$B$16:$D$23,3,0)*Table1[[#This Row],[Estimação (horas)]]</f>
        <v>0.5</v>
      </c>
      <c r="X315" s="3"/>
    </row>
    <row r="316" spans="2:24" ht="17.399999999999999" x14ac:dyDescent="0.25">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1141</v>
      </c>
      <c r="L316" s="30" t="s">
        <v>1135</v>
      </c>
      <c r="M316" s="22" t="s">
        <v>1145</v>
      </c>
      <c r="N316" s="53">
        <v>45485</v>
      </c>
      <c r="O316" s="22">
        <f>INDEX(Auxiliar!$D$5:$F$13,MATCH(Table1[[#This Row],[Tipologia_Testes]],Auxiliar!$B$5:$B$13,0),MATCH(Table1[[#This Row],[Complexidade]],Auxiliar!$D$4:$F$4,0))</f>
        <v>0.1</v>
      </c>
      <c r="P316" s="3" t="s">
        <v>1175</v>
      </c>
      <c r="Q316" s="3"/>
      <c r="R316" s="173">
        <v>45261</v>
      </c>
      <c r="S316" s="173"/>
      <c r="T316" s="173"/>
      <c r="U316" s="173"/>
      <c r="V316" s="173"/>
      <c r="W316" s="3">
        <f>VLOOKUP(Table1[[#This Row],[Status]],Auxiliar!$B$16:$D$23,3,0)*Table1[[#This Row],[Estimação (horas)]]</f>
        <v>2.5000000000000001E-2</v>
      </c>
      <c r="X316" s="3"/>
    </row>
    <row r="317" spans="2:24" ht="17.399999999999999" x14ac:dyDescent="0.25">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x14ac:dyDescent="0.25">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x14ac:dyDescent="0.25">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x14ac:dyDescent="0.25">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1137</v>
      </c>
      <c r="L320" s="30" t="s">
        <v>1135</v>
      </c>
      <c r="M320" s="22" t="s">
        <v>1145</v>
      </c>
      <c r="N320" s="53">
        <v>45485</v>
      </c>
      <c r="O320" s="22">
        <f>INDEX(Auxiliar!$D$5:$F$13,MATCH(Table1[[#This Row],[Tipologia_Testes]],Auxiliar!$B$5:$B$13,0),MATCH(Table1[[#This Row],[Complexidade]],Auxiliar!$D$4:$F$4,0))</f>
        <v>2</v>
      </c>
      <c r="P320" s="3" t="s">
        <v>1175</v>
      </c>
      <c r="Q320" s="3"/>
      <c r="R320" s="173">
        <v>45261</v>
      </c>
      <c r="S320" s="173"/>
      <c r="T320" s="173"/>
      <c r="U320" s="173"/>
      <c r="V320" s="173"/>
      <c r="W320" s="3">
        <f>VLOOKUP(Table1[[#This Row],[Status]],Auxiliar!$B$16:$D$23,3,0)*Table1[[#This Row],[Estimação (horas)]]</f>
        <v>0.5</v>
      </c>
      <c r="X320" s="3"/>
    </row>
    <row r="321" spans="2:24" ht="17.399999999999999" x14ac:dyDescent="0.25">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1138</v>
      </c>
      <c r="L321" s="30" t="s">
        <v>1135</v>
      </c>
      <c r="M321" s="22" t="s">
        <v>1145</v>
      </c>
      <c r="N321" s="53">
        <v>45485</v>
      </c>
      <c r="O321" s="22">
        <f>INDEX(Auxiliar!$D$5:$F$13,MATCH(Table1[[#This Row],[Tipologia_Testes]],Auxiliar!$B$5:$B$13,0),MATCH(Table1[[#This Row],[Complexidade]],Auxiliar!$D$4:$F$4,0))</f>
        <v>2</v>
      </c>
      <c r="P321" s="3" t="s">
        <v>1175</v>
      </c>
      <c r="Q321" s="3"/>
      <c r="R321" s="173">
        <v>45261</v>
      </c>
      <c r="S321" s="173"/>
      <c r="T321" s="173"/>
      <c r="U321" s="173"/>
      <c r="V321" s="173"/>
      <c r="W321" s="3">
        <f>VLOOKUP(Table1[[#This Row],[Status]],Auxiliar!$B$16:$D$23,3,0)*Table1[[#This Row],[Estimação (horas)]]</f>
        <v>0.5</v>
      </c>
      <c r="X321" s="3"/>
    </row>
    <row r="322" spans="2:24" ht="17.399999999999999" x14ac:dyDescent="0.25">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1141</v>
      </c>
      <c r="L322" s="30" t="s">
        <v>1135</v>
      </c>
      <c r="M322" s="22" t="s">
        <v>1145</v>
      </c>
      <c r="N322" s="53">
        <v>45485</v>
      </c>
      <c r="O322" s="22">
        <f>INDEX(Auxiliar!$D$5:$F$13,MATCH(Table1[[#This Row],[Tipologia_Testes]],Auxiliar!$B$5:$B$13,0),MATCH(Table1[[#This Row],[Complexidade]],Auxiliar!$D$4:$F$4,0))</f>
        <v>0.1</v>
      </c>
      <c r="P322" s="3" t="s">
        <v>1175</v>
      </c>
      <c r="Q322" s="3"/>
      <c r="R322" s="173">
        <v>45261</v>
      </c>
      <c r="S322" s="173"/>
      <c r="T322" s="173"/>
      <c r="U322" s="173"/>
      <c r="V322" s="173"/>
      <c r="W322" s="3">
        <f>VLOOKUP(Table1[[#This Row],[Status]],Auxiliar!$B$16:$D$23,3,0)*Table1[[#This Row],[Estimação (horas)]]</f>
        <v>2.5000000000000001E-2</v>
      </c>
      <c r="X322" s="3"/>
    </row>
    <row r="323" spans="2:24" ht="17.399999999999999" x14ac:dyDescent="0.25">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x14ac:dyDescent="0.25">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x14ac:dyDescent="0.25">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x14ac:dyDescent="0.25">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c r="U326" s="173"/>
      <c r="V326" s="173"/>
      <c r="W326" s="3">
        <f>VLOOKUP(Table1[[#This Row],[Status]],Auxiliar!$B$16:$D$23,3,0)*Table1[[#This Row],[Estimação (horas)]]</f>
        <v>0.5</v>
      </c>
      <c r="X326" s="3"/>
    </row>
    <row r="327" spans="2:24" ht="17.399999999999999" x14ac:dyDescent="0.25">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c r="U327" s="173"/>
      <c r="V327" s="173"/>
      <c r="W327" s="3">
        <f>VLOOKUP(Table1[[#This Row],[Status]],Auxiliar!$B$16:$D$23,3,0)*Table1[[#This Row],[Estimação (horas)]]</f>
        <v>0.5</v>
      </c>
      <c r="X327" s="3"/>
    </row>
    <row r="328" spans="2:24" ht="17.399999999999999" x14ac:dyDescent="0.25">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c r="U328" s="173"/>
      <c r="V328" s="173"/>
      <c r="W328" s="3">
        <f>VLOOKUP(Table1[[#This Row],[Status]],Auxiliar!$B$16:$D$23,3,0)*Table1[[#This Row],[Estimação (horas)]]</f>
        <v>2.5000000000000001E-2</v>
      </c>
      <c r="X328" s="3"/>
    </row>
    <row r="329" spans="2:24" ht="17.399999999999999" x14ac:dyDescent="0.25">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x14ac:dyDescent="0.25">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x14ac:dyDescent="0.25">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x14ac:dyDescent="0.25">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x14ac:dyDescent="0.25">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x14ac:dyDescent="0.25">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x14ac:dyDescent="0.25">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x14ac:dyDescent="0.25">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x14ac:dyDescent="0.25">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x14ac:dyDescent="0.25">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x14ac:dyDescent="0.25">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x14ac:dyDescent="0.25">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x14ac:dyDescent="0.25">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x14ac:dyDescent="0.25">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x14ac:dyDescent="0.25">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x14ac:dyDescent="0.25">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x14ac:dyDescent="0.25">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x14ac:dyDescent="0.25">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x14ac:dyDescent="0.25">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x14ac:dyDescent="0.25">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x14ac:dyDescent="0.25">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x14ac:dyDescent="0.25">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x14ac:dyDescent="0.25">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x14ac:dyDescent="0.25">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x14ac:dyDescent="0.25">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x14ac:dyDescent="0.25">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x14ac:dyDescent="0.25">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x14ac:dyDescent="0.25">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x14ac:dyDescent="0.25">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x14ac:dyDescent="0.25">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x14ac:dyDescent="0.25">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x14ac:dyDescent="0.25">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x14ac:dyDescent="0.25">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x14ac:dyDescent="0.25">
      <c r="B362" s="3" t="s">
        <v>28</v>
      </c>
      <c r="C362" s="3" t="s">
        <v>54</v>
      </c>
      <c r="D362" s="3" t="s">
        <v>121</v>
      </c>
      <c r="E362" s="3" t="s">
        <v>38</v>
      </c>
      <c r="F362" s="3" t="s">
        <v>120</v>
      </c>
      <c r="G362" s="3" t="s">
        <v>51</v>
      </c>
      <c r="H362" s="63" t="str">
        <f>Table1[[#This Row],[Tabela]]&amp;Table1[[#This Row],[Campo]]</f>
        <v>cd_imv_out_certifvlr_cnsm_ano</v>
      </c>
      <c r="I362" s="3" t="s">
        <v>479</v>
      </c>
      <c r="J362" s="45">
        <f>VLOOKUP(Table1[[#This Row],[Status]],Auxiliar!$B$16:$C$23,2,0)</f>
        <v>4</v>
      </c>
      <c r="K362" s="3" t="s">
        <v>1137</v>
      </c>
      <c r="L362" s="30" t="s">
        <v>1135</v>
      </c>
      <c r="M362" s="22" t="s">
        <v>1145</v>
      </c>
      <c r="N362" s="53">
        <v>45485</v>
      </c>
      <c r="O362" s="22">
        <f>INDEX(Auxiliar!$D$5:$F$13,MATCH(Table1[[#This Row],[Tipologia_Testes]],Auxiliar!$B$5:$B$13,0),MATCH(Table1[[#This Row],[Complexidade]],Auxiliar!$D$4:$F$4,0))</f>
        <v>2</v>
      </c>
      <c r="P362" s="3" t="s">
        <v>1175</v>
      </c>
      <c r="Q362" s="3"/>
      <c r="R362" s="173">
        <v>45261</v>
      </c>
      <c r="S362" s="173"/>
      <c r="T362" s="173"/>
      <c r="U362" s="173"/>
      <c r="V362" s="173"/>
      <c r="W362" s="3">
        <f>VLOOKUP(Table1[[#This Row],[Status]],Auxiliar!$B$16:$D$23,3,0)*Table1[[#This Row],[Estimação (horas)]]</f>
        <v>0.5</v>
      </c>
      <c r="X362" s="3"/>
    </row>
    <row r="363" spans="2:24" ht="17.399999999999999" x14ac:dyDescent="0.25">
      <c r="B363" s="3" t="s">
        <v>28</v>
      </c>
      <c r="C363" s="3" t="s">
        <v>54</v>
      </c>
      <c r="D363" s="3" t="s">
        <v>121</v>
      </c>
      <c r="E363" s="3" t="s">
        <v>38</v>
      </c>
      <c r="F363" s="3" t="s">
        <v>120</v>
      </c>
      <c r="G363" s="3" t="s">
        <v>51</v>
      </c>
      <c r="H363" s="63" t="str">
        <f>Table1[[#This Row],[Tabela]]&amp;Table1[[#This Row],[Campo]]</f>
        <v>cd_imv_out_certifvlr_cnsm_ano</v>
      </c>
      <c r="I363" s="3" t="s">
        <v>479</v>
      </c>
      <c r="J363" s="45">
        <f>VLOOKUP(Table1[[#This Row],[Status]],Auxiliar!$B$16:$C$23,2,0)</f>
        <v>4</v>
      </c>
      <c r="K363" s="3" t="s">
        <v>1138</v>
      </c>
      <c r="L363" s="30" t="s">
        <v>1135</v>
      </c>
      <c r="M363" s="22" t="s">
        <v>1145</v>
      </c>
      <c r="N363" s="53">
        <v>45485</v>
      </c>
      <c r="O363" s="22">
        <f>INDEX(Auxiliar!$D$5:$F$13,MATCH(Table1[[#This Row],[Tipologia_Testes]],Auxiliar!$B$5:$B$13,0),MATCH(Table1[[#This Row],[Complexidade]],Auxiliar!$D$4:$F$4,0))</f>
        <v>2</v>
      </c>
      <c r="P363" s="3" t="s">
        <v>1175</v>
      </c>
      <c r="Q363" s="3"/>
      <c r="R363" s="173">
        <v>45261</v>
      </c>
      <c r="S363" s="173"/>
      <c r="T363" s="173"/>
      <c r="U363" s="173"/>
      <c r="V363" s="173"/>
      <c r="W363" s="3">
        <f>VLOOKUP(Table1[[#This Row],[Status]],Auxiliar!$B$16:$D$23,3,0)*Table1[[#This Row],[Estimação (horas)]]</f>
        <v>0.5</v>
      </c>
      <c r="X363" s="3"/>
    </row>
    <row r="364" spans="2:24" ht="17.399999999999999" x14ac:dyDescent="0.25">
      <c r="B364" s="3" t="s">
        <v>28</v>
      </c>
      <c r="C364" s="3" t="s">
        <v>54</v>
      </c>
      <c r="D364" s="3" t="s">
        <v>121</v>
      </c>
      <c r="E364" s="3" t="s">
        <v>38</v>
      </c>
      <c r="F364" s="3" t="s">
        <v>120</v>
      </c>
      <c r="G364" s="3" t="s">
        <v>51</v>
      </c>
      <c r="H364" s="63" t="str">
        <f>Table1[[#This Row],[Tabela]]&amp;Table1[[#This Row],[Campo]]</f>
        <v>cd_imv_out_certifvlr_cnsm_ano</v>
      </c>
      <c r="I364" s="3" t="s">
        <v>479</v>
      </c>
      <c r="J364" s="45">
        <f>VLOOKUP(Table1[[#This Row],[Status]],Auxiliar!$B$16:$C$23,2,0)</f>
        <v>4</v>
      </c>
      <c r="K364" s="3" t="s">
        <v>1141</v>
      </c>
      <c r="L364" s="30" t="s">
        <v>1135</v>
      </c>
      <c r="M364" s="22" t="s">
        <v>1145</v>
      </c>
      <c r="N364" s="53">
        <v>45485</v>
      </c>
      <c r="O364" s="22">
        <f>INDEX(Auxiliar!$D$5:$F$13,MATCH(Table1[[#This Row],[Tipologia_Testes]],Auxiliar!$B$5:$B$13,0),MATCH(Table1[[#This Row],[Complexidade]],Auxiliar!$D$4:$F$4,0))</f>
        <v>0.1</v>
      </c>
      <c r="P364" s="3" t="s">
        <v>1175</v>
      </c>
      <c r="Q364" s="3"/>
      <c r="R364" s="173">
        <v>45261</v>
      </c>
      <c r="S364" s="173"/>
      <c r="T364" s="173"/>
      <c r="U364" s="173"/>
      <c r="V364" s="173"/>
      <c r="W364" s="3">
        <f>VLOOKUP(Table1[[#This Row],[Status]],Auxiliar!$B$16:$D$23,3,0)*Table1[[#This Row],[Estimação (horas)]]</f>
        <v>2.5000000000000001E-2</v>
      </c>
      <c r="X364" s="3"/>
    </row>
    <row r="365" spans="2:24" ht="17.399999999999999" x14ac:dyDescent="0.25">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x14ac:dyDescent="0.25">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x14ac:dyDescent="0.25">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x14ac:dyDescent="0.25">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x14ac:dyDescent="0.25">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x14ac:dyDescent="0.25">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x14ac:dyDescent="0.25">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x14ac:dyDescent="0.25">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x14ac:dyDescent="0.25">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x14ac:dyDescent="0.25">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x14ac:dyDescent="0.25">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x14ac:dyDescent="0.25">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x14ac:dyDescent="0.25">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x14ac:dyDescent="0.25">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x14ac:dyDescent="0.25">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x14ac:dyDescent="0.25">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x14ac:dyDescent="0.25">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x14ac:dyDescent="0.25">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x14ac:dyDescent="0.25">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x14ac:dyDescent="0.25">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x14ac:dyDescent="0.25">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x14ac:dyDescent="0.25">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x14ac:dyDescent="0.25">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x14ac:dyDescent="0.25">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x14ac:dyDescent="0.25">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c r="U389" s="173"/>
      <c r="V389" s="173"/>
      <c r="W389" s="3">
        <f>VLOOKUP(Table1[[#This Row],[Status]],Auxiliar!$B$16:$D$23,3,0)*Table1[[#This Row],[Estimação (horas)]]</f>
        <v>0.5</v>
      </c>
      <c r="X389" s="3"/>
    </row>
    <row r="390" spans="2:24" ht="17.399999999999999" x14ac:dyDescent="0.25">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c r="U390" s="173"/>
      <c r="V390" s="173"/>
      <c r="W390" s="3">
        <f>VLOOKUP(Table1[[#This Row],[Status]],Auxiliar!$B$16:$D$23,3,0)*Table1[[#This Row],[Estimação (horas)]]</f>
        <v>0.5</v>
      </c>
      <c r="X390" s="3"/>
    </row>
    <row r="391" spans="2:24" ht="17.399999999999999" x14ac:dyDescent="0.25">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c r="U391" s="173"/>
      <c r="V391" s="173"/>
      <c r="W391" s="3">
        <f>VLOOKUP(Table1[[#This Row],[Status]],Auxiliar!$B$16:$D$23,3,0)*Table1[[#This Row],[Estimação (horas)]]</f>
        <v>2.5000000000000001E-2</v>
      </c>
      <c r="X391" s="3"/>
    </row>
    <row r="392" spans="2:24" ht="17.399999999999999" x14ac:dyDescent="0.25">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x14ac:dyDescent="0.25">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x14ac:dyDescent="0.25">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x14ac:dyDescent="0.25">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x14ac:dyDescent="0.25">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x14ac:dyDescent="0.25">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x14ac:dyDescent="0.25">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x14ac:dyDescent="0.25">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x14ac:dyDescent="0.25">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x14ac:dyDescent="0.25">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x14ac:dyDescent="0.25">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x14ac:dyDescent="0.25">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x14ac:dyDescent="0.25">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c r="U404" s="173"/>
      <c r="V404" s="173"/>
      <c r="W404" s="3">
        <f>VLOOKUP(Table1[[#This Row],[Status]],Auxiliar!$B$16:$D$23,3,0)*Table1[[#This Row],[Estimação (horas)]]</f>
        <v>0.5</v>
      </c>
      <c r="X404" s="3"/>
    </row>
    <row r="405" spans="2:24" ht="17.399999999999999" x14ac:dyDescent="0.25">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c r="U405" s="173"/>
      <c r="V405" s="173"/>
      <c r="W405" s="3">
        <f>VLOOKUP(Table1[[#This Row],[Status]],Auxiliar!$B$16:$D$23,3,0)*Table1[[#This Row],[Estimação (horas)]]</f>
        <v>0.5</v>
      </c>
      <c r="X405" s="3"/>
    </row>
    <row r="406" spans="2:24" ht="17.399999999999999" x14ac:dyDescent="0.25">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c r="U406" s="173"/>
      <c r="V406" s="173"/>
      <c r="W406" s="3">
        <f>VLOOKUP(Table1[[#This Row],[Status]],Auxiliar!$B$16:$D$23,3,0)*Table1[[#This Row],[Estimação (horas)]]</f>
        <v>2.5000000000000001E-2</v>
      </c>
      <c r="X406" s="3"/>
    </row>
    <row r="407" spans="2:24" ht="17.399999999999999" x14ac:dyDescent="0.25">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x14ac:dyDescent="0.25">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x14ac:dyDescent="0.25">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x14ac:dyDescent="0.25">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x14ac:dyDescent="0.25">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x14ac:dyDescent="0.25">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x14ac:dyDescent="0.25">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x14ac:dyDescent="0.25">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x14ac:dyDescent="0.25">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x14ac:dyDescent="0.25">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c r="U416" s="173"/>
      <c r="V416" s="173"/>
      <c r="W416" s="3">
        <f>VLOOKUP(Table1[[#This Row],[Status]],Auxiliar!$B$16:$D$23,3,0)*Table1[[#This Row],[Estimação (horas)]]</f>
        <v>0.5</v>
      </c>
      <c r="X416" s="3"/>
    </row>
    <row r="417" spans="2:24" ht="17.399999999999999" x14ac:dyDescent="0.25">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c r="U417" s="173"/>
      <c r="V417" s="173"/>
      <c r="W417" s="3">
        <f>VLOOKUP(Table1[[#This Row],[Status]],Auxiliar!$B$16:$D$23,3,0)*Table1[[#This Row],[Estimação (horas)]]</f>
        <v>0.5</v>
      </c>
      <c r="X417" s="3"/>
    </row>
    <row r="418" spans="2:24" ht="17.399999999999999" x14ac:dyDescent="0.25">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c r="U418" s="173"/>
      <c r="V418" s="173"/>
      <c r="W418" s="3">
        <f>VLOOKUP(Table1[[#This Row],[Status]],Auxiliar!$B$16:$D$23,3,0)*Table1[[#This Row],[Estimação (horas)]]</f>
        <v>2.5000000000000001E-2</v>
      </c>
      <c r="X418" s="3"/>
    </row>
    <row r="419" spans="2:24" ht="17.399999999999999" x14ac:dyDescent="0.25">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x14ac:dyDescent="0.25">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x14ac:dyDescent="0.25">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x14ac:dyDescent="0.25">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x14ac:dyDescent="0.25">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x14ac:dyDescent="0.25">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x14ac:dyDescent="0.25">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x14ac:dyDescent="0.25">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x14ac:dyDescent="0.25">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x14ac:dyDescent="0.25">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x14ac:dyDescent="0.25">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x14ac:dyDescent="0.25">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x14ac:dyDescent="0.25">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x14ac:dyDescent="0.25">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x14ac:dyDescent="0.25">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x14ac:dyDescent="0.25">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x14ac:dyDescent="0.25">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x14ac:dyDescent="0.25">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x14ac:dyDescent="0.25">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x14ac:dyDescent="0.25">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x14ac:dyDescent="0.25">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x14ac:dyDescent="0.25">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x14ac:dyDescent="0.25">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x14ac:dyDescent="0.25">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x14ac:dyDescent="0.25">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x14ac:dyDescent="0.25">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x14ac:dyDescent="0.25">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x14ac:dyDescent="0.25">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x14ac:dyDescent="0.25">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x14ac:dyDescent="0.25">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x14ac:dyDescent="0.25">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x14ac:dyDescent="0.25">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x14ac:dyDescent="0.25">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x14ac:dyDescent="0.25">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x14ac:dyDescent="0.25">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x14ac:dyDescent="0.25">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x14ac:dyDescent="0.25">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x14ac:dyDescent="0.25">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x14ac:dyDescent="0.25">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x14ac:dyDescent="0.25">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x14ac:dyDescent="0.25">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x14ac:dyDescent="0.25">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x14ac:dyDescent="0.25">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x14ac:dyDescent="0.25">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x14ac:dyDescent="0.25">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x14ac:dyDescent="0.25">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c r="U464" s="173"/>
      <c r="V464" s="173"/>
      <c r="W464" s="3">
        <f>VLOOKUP(Table1[[#This Row],[Status]],Auxiliar!$B$16:$D$23,3,0)*Table1[[#This Row],[Estimação (horas)]]</f>
        <v>0.5</v>
      </c>
      <c r="X464" s="3"/>
    </row>
    <row r="465" spans="2:24" ht="17.399999999999999" x14ac:dyDescent="0.25">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c r="U465" s="173"/>
      <c r="V465" s="173"/>
      <c r="W465" s="3">
        <f>VLOOKUP(Table1[[#This Row],[Status]],Auxiliar!$B$16:$D$23,3,0)*Table1[[#This Row],[Estimação (horas)]]</f>
        <v>0.5</v>
      </c>
      <c r="X465" s="3"/>
    </row>
    <row r="466" spans="2:24" ht="17.399999999999999" x14ac:dyDescent="0.25">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c r="U466" s="173"/>
      <c r="V466" s="173"/>
      <c r="W466" s="3">
        <f>VLOOKUP(Table1[[#This Row],[Status]],Auxiliar!$B$16:$D$23,3,0)*Table1[[#This Row],[Estimação (horas)]]</f>
        <v>2.5000000000000001E-2</v>
      </c>
      <c r="X466" s="3"/>
    </row>
    <row r="467" spans="2:24" ht="17.399999999999999" x14ac:dyDescent="0.25">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c r="U467" s="173"/>
      <c r="V467" s="173"/>
      <c r="W467" s="3">
        <f>VLOOKUP(Table1[[#This Row],[Status]],Auxiliar!$B$16:$D$23,3,0)*Table1[[#This Row],[Estimação (horas)]]</f>
        <v>0.5</v>
      </c>
      <c r="X467" s="3"/>
    </row>
    <row r="468" spans="2:24" ht="17.399999999999999" x14ac:dyDescent="0.25">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c r="U468" s="173"/>
      <c r="V468" s="173"/>
      <c r="W468" s="3">
        <f>VLOOKUP(Table1[[#This Row],[Status]],Auxiliar!$B$16:$D$23,3,0)*Table1[[#This Row],[Estimação (horas)]]</f>
        <v>0.5</v>
      </c>
      <c r="X468" s="3"/>
    </row>
    <row r="469" spans="2:24" ht="17.399999999999999" x14ac:dyDescent="0.25">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c r="U469" s="173"/>
      <c r="V469" s="173"/>
      <c r="W469" s="3">
        <f>VLOOKUP(Table1[[#This Row],[Status]],Auxiliar!$B$16:$D$23,3,0)*Table1[[#This Row],[Estimação (horas)]]</f>
        <v>2.5000000000000001E-2</v>
      </c>
      <c r="X469" s="3"/>
    </row>
    <row r="470" spans="2:24" ht="17.399999999999999" x14ac:dyDescent="0.25">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c r="U470" s="173"/>
      <c r="V470" s="173"/>
      <c r="W470" s="3">
        <f>VLOOKUP(Table1[[#This Row],[Status]],Auxiliar!$B$16:$D$23,3,0)*Table1[[#This Row],[Estimação (horas)]]</f>
        <v>0.5</v>
      </c>
      <c r="X470" s="3"/>
    </row>
    <row r="471" spans="2:24" ht="17.399999999999999" x14ac:dyDescent="0.25">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c r="U471" s="173"/>
      <c r="V471" s="173"/>
      <c r="W471" s="3">
        <f>VLOOKUP(Table1[[#This Row],[Status]],Auxiliar!$B$16:$D$23,3,0)*Table1[[#This Row],[Estimação (horas)]]</f>
        <v>0.5</v>
      </c>
      <c r="X471" s="3"/>
    </row>
    <row r="472" spans="2:24" ht="17.399999999999999" x14ac:dyDescent="0.25">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c r="U472" s="173"/>
      <c r="V472" s="173"/>
      <c r="W472" s="3">
        <f>VLOOKUP(Table1[[#This Row],[Status]],Auxiliar!$B$16:$D$23,3,0)*Table1[[#This Row],[Estimação (horas)]]</f>
        <v>2.5000000000000001E-2</v>
      </c>
      <c r="X472" s="3"/>
    </row>
    <row r="473" spans="2:24" ht="17.399999999999999" x14ac:dyDescent="0.25">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c r="U473" s="173"/>
      <c r="V473" s="173"/>
      <c r="W473" s="3">
        <f>VLOOKUP(Table1[[#This Row],[Status]],Auxiliar!$B$16:$D$23,3,0)*Table1[[#This Row],[Estimação (horas)]]</f>
        <v>0.5</v>
      </c>
      <c r="X473" s="3"/>
    </row>
    <row r="474" spans="2:24" ht="17.399999999999999" x14ac:dyDescent="0.25">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c r="U474" s="173"/>
      <c r="V474" s="173"/>
      <c r="W474" s="3">
        <f>VLOOKUP(Table1[[#This Row],[Status]],Auxiliar!$B$16:$D$23,3,0)*Table1[[#This Row],[Estimação (horas)]]</f>
        <v>0.5</v>
      </c>
      <c r="X474" s="3"/>
    </row>
    <row r="475" spans="2:24" ht="17.399999999999999" x14ac:dyDescent="0.25">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c r="U475" s="173"/>
      <c r="V475" s="173"/>
      <c r="W475" s="3">
        <f>VLOOKUP(Table1[[#This Row],[Status]],Auxiliar!$B$16:$D$23,3,0)*Table1[[#This Row],[Estimação (horas)]]</f>
        <v>2.5000000000000001E-2</v>
      </c>
      <c r="X475" s="3"/>
    </row>
    <row r="476" spans="2:24" ht="17.399999999999999" x14ac:dyDescent="0.25">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c r="U476" s="173"/>
      <c r="V476" s="173"/>
      <c r="W476" s="3">
        <f>VLOOKUP(Table1[[#This Row],[Status]],Auxiliar!$B$16:$D$23,3,0)*Table1[[#This Row],[Estimação (horas)]]</f>
        <v>0.5</v>
      </c>
      <c r="X476" s="3"/>
    </row>
    <row r="477" spans="2:24" ht="17.399999999999999" x14ac:dyDescent="0.25">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c r="U477" s="173"/>
      <c r="V477" s="173"/>
      <c r="W477" s="3">
        <f>VLOOKUP(Table1[[#This Row],[Status]],Auxiliar!$B$16:$D$23,3,0)*Table1[[#This Row],[Estimação (horas)]]</f>
        <v>0.5</v>
      </c>
      <c r="X477" s="3"/>
    </row>
    <row r="478" spans="2:24" ht="17.399999999999999" x14ac:dyDescent="0.25">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c r="U478" s="173"/>
      <c r="V478" s="173"/>
      <c r="W478" s="3">
        <f>VLOOKUP(Table1[[#This Row],[Status]],Auxiliar!$B$16:$D$23,3,0)*Table1[[#This Row],[Estimação (horas)]]</f>
        <v>2.5000000000000001E-2</v>
      </c>
      <c r="X478" s="3"/>
    </row>
    <row r="479" spans="2:24" ht="17.399999999999999" x14ac:dyDescent="0.25">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c r="U479" s="173"/>
      <c r="V479" s="173"/>
      <c r="W479" s="3">
        <f>VLOOKUP(Table1[[#This Row],[Status]],Auxiliar!$B$16:$D$23,3,0)*Table1[[#This Row],[Estimação (horas)]]</f>
        <v>0.5</v>
      </c>
      <c r="X479" s="3"/>
    </row>
    <row r="480" spans="2:24" ht="17.399999999999999" x14ac:dyDescent="0.25">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c r="U480" s="173"/>
      <c r="V480" s="173"/>
      <c r="W480" s="3">
        <f>VLOOKUP(Table1[[#This Row],[Status]],Auxiliar!$B$16:$D$23,3,0)*Table1[[#This Row],[Estimação (horas)]]</f>
        <v>0.5</v>
      </c>
      <c r="X480" s="3"/>
    </row>
    <row r="481" spans="2:24" ht="17.399999999999999" x14ac:dyDescent="0.25">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c r="U481" s="173"/>
      <c r="V481" s="173"/>
      <c r="W481" s="3">
        <f>VLOOKUP(Table1[[#This Row],[Status]],Auxiliar!$B$16:$D$23,3,0)*Table1[[#This Row],[Estimação (horas)]]</f>
        <v>2.5000000000000001E-2</v>
      </c>
      <c r="X481" s="3"/>
    </row>
    <row r="482" spans="2:24" ht="17.399999999999999" x14ac:dyDescent="0.25">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c r="U482" s="173"/>
      <c r="V482" s="173"/>
      <c r="W482" s="3">
        <f>VLOOKUP(Table1[[#This Row],[Status]],Auxiliar!$B$16:$D$23,3,0)*Table1[[#This Row],[Estimação (horas)]]</f>
        <v>0.5</v>
      </c>
      <c r="X482" s="3"/>
    </row>
    <row r="483" spans="2:24" ht="17.399999999999999" x14ac:dyDescent="0.25">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c r="U483" s="173"/>
      <c r="V483" s="173"/>
      <c r="W483" s="3">
        <f>VLOOKUP(Table1[[#This Row],[Status]],Auxiliar!$B$16:$D$23,3,0)*Table1[[#This Row],[Estimação (horas)]]</f>
        <v>0.5</v>
      </c>
      <c r="X483" s="3"/>
    </row>
    <row r="484" spans="2:24" ht="17.399999999999999" x14ac:dyDescent="0.25">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c r="U484" s="173"/>
      <c r="V484" s="173"/>
      <c r="W484" s="3">
        <f>VLOOKUP(Table1[[#This Row],[Status]],Auxiliar!$B$16:$D$23,3,0)*Table1[[#This Row],[Estimação (horas)]]</f>
        <v>2.5000000000000001E-2</v>
      </c>
      <c r="X484" s="3"/>
    </row>
    <row r="485" spans="2:24" ht="69.599999999999994" hidden="1" customHeight="1" x14ac:dyDescent="0.25">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x14ac:dyDescent="0.25">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x14ac:dyDescent="0.25">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x14ac:dyDescent="0.25">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x14ac:dyDescent="0.25">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x14ac:dyDescent="0.25">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x14ac:dyDescent="0.25">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x14ac:dyDescent="0.25">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x14ac:dyDescent="0.25">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x14ac:dyDescent="0.25">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x14ac:dyDescent="0.25">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x14ac:dyDescent="0.25">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x14ac:dyDescent="0.25">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x14ac:dyDescent="0.25">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x14ac:dyDescent="0.25">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x14ac:dyDescent="0.25">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x14ac:dyDescent="0.25">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x14ac:dyDescent="0.25">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x14ac:dyDescent="0.25">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x14ac:dyDescent="0.25">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x14ac:dyDescent="0.25">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x14ac:dyDescent="0.25">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x14ac:dyDescent="0.25">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x14ac:dyDescent="0.25">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x14ac:dyDescent="0.25">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x14ac:dyDescent="0.25">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x14ac:dyDescent="0.25">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x14ac:dyDescent="0.25">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x14ac:dyDescent="0.25">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x14ac:dyDescent="0.25">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x14ac:dyDescent="0.25">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x14ac:dyDescent="0.25">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x14ac:dyDescent="0.25">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x14ac:dyDescent="0.25">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x14ac:dyDescent="0.25">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x14ac:dyDescent="0.25">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x14ac:dyDescent="0.25">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x14ac:dyDescent="0.25">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x14ac:dyDescent="0.25">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x14ac:dyDescent="0.25">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x14ac:dyDescent="0.25">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x14ac:dyDescent="0.25">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x14ac:dyDescent="0.25">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x14ac:dyDescent="0.25">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x14ac:dyDescent="0.25">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x14ac:dyDescent="0.25">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x14ac:dyDescent="0.25">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x14ac:dyDescent="0.25">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x14ac:dyDescent="0.25">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x14ac:dyDescent="0.25">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x14ac:dyDescent="0.25">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x14ac:dyDescent="0.25">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x14ac:dyDescent="0.25">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x14ac:dyDescent="0.25">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x14ac:dyDescent="0.25">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x14ac:dyDescent="0.25">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x14ac:dyDescent="0.25">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x14ac:dyDescent="0.25">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x14ac:dyDescent="0.25">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x14ac:dyDescent="0.25">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x14ac:dyDescent="0.25">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x14ac:dyDescent="0.25">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x14ac:dyDescent="0.25">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x14ac:dyDescent="0.25">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x14ac:dyDescent="0.25">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x14ac:dyDescent="0.25">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x14ac:dyDescent="0.25">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x14ac:dyDescent="0.25">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x14ac:dyDescent="0.25">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x14ac:dyDescent="0.25">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x14ac:dyDescent="0.25">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x14ac:dyDescent="0.25">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x14ac:dyDescent="0.25">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x14ac:dyDescent="0.25">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x14ac:dyDescent="0.25">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x14ac:dyDescent="0.25">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x14ac:dyDescent="0.25">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x14ac:dyDescent="0.25">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x14ac:dyDescent="0.25">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x14ac:dyDescent="0.25">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x14ac:dyDescent="0.25">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x14ac:dyDescent="0.25">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x14ac:dyDescent="0.25">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x14ac:dyDescent="0.25">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x14ac:dyDescent="0.25">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x14ac:dyDescent="0.25">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x14ac:dyDescent="0.25">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x14ac:dyDescent="0.25">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x14ac:dyDescent="0.25">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x14ac:dyDescent="0.25">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x14ac:dyDescent="0.25">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x14ac:dyDescent="0.25">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x14ac:dyDescent="0.25">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x14ac:dyDescent="0.25">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x14ac:dyDescent="0.25">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x14ac:dyDescent="0.25">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x14ac:dyDescent="0.25">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x14ac:dyDescent="0.25">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x14ac:dyDescent="0.25">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x14ac:dyDescent="0.25">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x14ac:dyDescent="0.25">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x14ac:dyDescent="0.25">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x14ac:dyDescent="0.25">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x14ac:dyDescent="0.25">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x14ac:dyDescent="0.25">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x14ac:dyDescent="0.25">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x14ac:dyDescent="0.25">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x14ac:dyDescent="0.25">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x14ac:dyDescent="0.25">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x14ac:dyDescent="0.25">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x14ac:dyDescent="0.25">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x14ac:dyDescent="0.25">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x14ac:dyDescent="0.25">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x14ac:dyDescent="0.25">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x14ac:dyDescent="0.25">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x14ac:dyDescent="0.25">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x14ac:dyDescent="0.25">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x14ac:dyDescent="0.25">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x14ac:dyDescent="0.25">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x14ac:dyDescent="0.25">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x14ac:dyDescent="0.25">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x14ac:dyDescent="0.25">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x14ac:dyDescent="0.25">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x14ac:dyDescent="0.25">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x14ac:dyDescent="0.25">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x14ac:dyDescent="0.25">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x14ac:dyDescent="0.25">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x14ac:dyDescent="0.25">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x14ac:dyDescent="0.25">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x14ac:dyDescent="0.25">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x14ac:dyDescent="0.25">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x14ac:dyDescent="0.25">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x14ac:dyDescent="0.25">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x14ac:dyDescent="0.25">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x14ac:dyDescent="0.25">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x14ac:dyDescent="0.25">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x14ac:dyDescent="0.25">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x14ac:dyDescent="0.25">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x14ac:dyDescent="0.25">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x14ac:dyDescent="0.25">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x14ac:dyDescent="0.25">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x14ac:dyDescent="0.25">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x14ac:dyDescent="0.25">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x14ac:dyDescent="0.25">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x14ac:dyDescent="0.25">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x14ac:dyDescent="0.25">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x14ac:dyDescent="0.25">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x14ac:dyDescent="0.25">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x14ac:dyDescent="0.25">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x14ac:dyDescent="0.25">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x14ac:dyDescent="0.25">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x14ac:dyDescent="0.25">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x14ac:dyDescent="0.25">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x14ac:dyDescent="0.25">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x14ac:dyDescent="0.25">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x14ac:dyDescent="0.25">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x14ac:dyDescent="0.25">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x14ac:dyDescent="0.25">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hidden="1" customHeight="1" x14ac:dyDescent="0.25">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hidden="1" customHeight="1" x14ac:dyDescent="0.25">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hidden="1" customHeight="1" x14ac:dyDescent="0.25">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hidden="1" customHeight="1" x14ac:dyDescent="0.25">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hidden="1" customHeight="1" x14ac:dyDescent="0.25">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hidden="1" customHeight="1" x14ac:dyDescent="0.25">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hidden="1" customHeight="1" x14ac:dyDescent="0.25">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hidden="1" customHeight="1" x14ac:dyDescent="0.25">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hidden="1" customHeight="1" x14ac:dyDescent="0.25">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hidden="1" customHeight="1" x14ac:dyDescent="0.25">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hidden="1" customHeight="1" x14ac:dyDescent="0.25">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hidden="1" customHeight="1" x14ac:dyDescent="0.25">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hidden="1" customHeight="1" x14ac:dyDescent="0.25">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45561</v>
      </c>
      <c r="O655" s="22">
        <f>INDEX(Auxiliar!$D$5:$F$13,MATCH(Table1[[#This Row],[Tipologia_Testes]],Auxiliar!$B$5:$B$13,0),MATCH(Table1[[#This Row],[Complexidade]],Auxiliar!$D$4:$F$4,0))</f>
        <v>2</v>
      </c>
      <c r="P655" s="24" t="s">
        <v>1879</v>
      </c>
      <c r="Q655" s="3" t="s">
        <v>1170</v>
      </c>
      <c r="R655" s="173">
        <v>45261</v>
      </c>
      <c r="S655" s="173"/>
      <c r="T655" s="173">
        <v>45560</v>
      </c>
      <c r="U655" s="173"/>
      <c r="V655" s="173"/>
      <c r="W655" s="3">
        <f>VLOOKUP(Table1[[#This Row],[Status]],Auxiliar!$B$16:$D$23,3,0)*Table1[[#This Row],[Estimação (horas)]]</f>
        <v>1</v>
      </c>
      <c r="X655" s="3"/>
    </row>
    <row r="656" spans="2:24" ht="52.2" hidden="1" customHeight="1" x14ac:dyDescent="0.25">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45561</v>
      </c>
      <c r="O656" s="22">
        <f>INDEX(Auxiliar!$D$5:$F$13,MATCH(Table1[[#This Row],[Tipologia_Testes]],Auxiliar!$B$5:$B$13,0),MATCH(Table1[[#This Row],[Complexidade]],Auxiliar!$D$4:$F$4,0))</f>
        <v>2</v>
      </c>
      <c r="P656" s="24" t="s">
        <v>1879</v>
      </c>
      <c r="Q656" s="3" t="s">
        <v>1170</v>
      </c>
      <c r="R656" s="173">
        <v>45261</v>
      </c>
      <c r="S656" s="173"/>
      <c r="T656" s="173">
        <v>45560</v>
      </c>
      <c r="U656" s="173"/>
      <c r="V656" s="173"/>
      <c r="W656" s="3">
        <f>VLOOKUP(Table1[[#This Row],[Status]],Auxiliar!$B$16:$D$23,3,0)*Table1[[#This Row],[Estimação (horas)]]</f>
        <v>1</v>
      </c>
      <c r="X656" s="3"/>
    </row>
    <row r="657" spans="2:24" ht="52.2" hidden="1" customHeight="1" x14ac:dyDescent="0.25">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45561</v>
      </c>
      <c r="O657" s="22">
        <f>INDEX(Auxiliar!$D$5:$F$13,MATCH(Table1[[#This Row],[Tipologia_Testes]],Auxiliar!$B$5:$B$13,0),MATCH(Table1[[#This Row],[Complexidade]],Auxiliar!$D$4:$F$4,0))</f>
        <v>0.1</v>
      </c>
      <c r="P657" s="24" t="s">
        <v>1879</v>
      </c>
      <c r="Q657" s="3" t="s">
        <v>1170</v>
      </c>
      <c r="R657" s="173">
        <v>45261</v>
      </c>
      <c r="S657" s="173"/>
      <c r="T657" s="173">
        <v>45560</v>
      </c>
      <c r="U657" s="173"/>
      <c r="V657" s="173"/>
      <c r="W657" s="3">
        <f>VLOOKUP(Table1[[#This Row],[Status]],Auxiliar!$B$16:$D$23,3,0)*Table1[[#This Row],[Estimação (horas)]]</f>
        <v>0.05</v>
      </c>
      <c r="X657" s="3"/>
    </row>
    <row r="658" spans="2:24" ht="52.2" hidden="1" customHeight="1" x14ac:dyDescent="0.25">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45561</v>
      </c>
      <c r="O658" s="22">
        <f>INDEX(Auxiliar!$D$5:$F$13,MATCH(Table1[[#This Row],[Tipologia_Testes]],Auxiliar!$B$5:$B$13,0),MATCH(Table1[[#This Row],[Complexidade]],Auxiliar!$D$4:$F$4,0))</f>
        <v>2</v>
      </c>
      <c r="P658" s="24" t="s">
        <v>1879</v>
      </c>
      <c r="Q658" s="3" t="s">
        <v>1170</v>
      </c>
      <c r="R658" s="173">
        <v>45261</v>
      </c>
      <c r="S658" s="173"/>
      <c r="T658" s="173">
        <v>45560</v>
      </c>
      <c r="U658" s="173"/>
      <c r="V658" s="173"/>
      <c r="W658" s="3">
        <f>VLOOKUP(Table1[[#This Row],[Status]],Auxiliar!$B$16:$D$23,3,0)*Table1[[#This Row],[Estimação (horas)]]</f>
        <v>1</v>
      </c>
      <c r="X658" s="3"/>
    </row>
    <row r="659" spans="2:24" ht="52.2" hidden="1" customHeight="1" x14ac:dyDescent="0.25">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45561</v>
      </c>
      <c r="O659" s="22">
        <f>INDEX(Auxiliar!$D$5:$F$13,MATCH(Table1[[#This Row],[Tipologia_Testes]],Auxiliar!$B$5:$B$13,0),MATCH(Table1[[#This Row],[Complexidade]],Auxiliar!$D$4:$F$4,0))</f>
        <v>2</v>
      </c>
      <c r="P659" s="24" t="s">
        <v>1879</v>
      </c>
      <c r="Q659" s="3" t="s">
        <v>1170</v>
      </c>
      <c r="R659" s="173">
        <v>45261</v>
      </c>
      <c r="S659" s="173"/>
      <c r="T659" s="173">
        <v>45560</v>
      </c>
      <c r="U659" s="173"/>
      <c r="V659" s="173"/>
      <c r="W659" s="3">
        <f>VLOOKUP(Table1[[#This Row],[Status]],Auxiliar!$B$16:$D$23,3,0)*Table1[[#This Row],[Estimação (horas)]]</f>
        <v>1</v>
      </c>
      <c r="X659" s="3"/>
    </row>
    <row r="660" spans="2:24" ht="52.2" hidden="1" customHeight="1" x14ac:dyDescent="0.25">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45561</v>
      </c>
      <c r="O660" s="22">
        <f>INDEX(Auxiliar!$D$5:$F$13,MATCH(Table1[[#This Row],[Tipologia_Testes]],Auxiliar!$B$5:$B$13,0),MATCH(Table1[[#This Row],[Complexidade]],Auxiliar!$D$4:$F$4,0))</f>
        <v>0.1</v>
      </c>
      <c r="P660" s="24" t="s">
        <v>1879</v>
      </c>
      <c r="Q660" s="3" t="s">
        <v>1170</v>
      </c>
      <c r="R660" s="173">
        <v>45261</v>
      </c>
      <c r="S660" s="173"/>
      <c r="T660" s="173">
        <v>45560</v>
      </c>
      <c r="U660" s="173"/>
      <c r="V660" s="173"/>
      <c r="W660" s="3">
        <f>VLOOKUP(Table1[[#This Row],[Status]],Auxiliar!$B$16:$D$23,3,0)*Table1[[#This Row],[Estimação (horas)]]</f>
        <v>0.05</v>
      </c>
      <c r="X660" s="3"/>
    </row>
    <row r="661" spans="2:24" ht="52.2" hidden="1" customHeight="1" x14ac:dyDescent="0.25">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45561</v>
      </c>
      <c r="O661" s="22">
        <f>INDEX(Auxiliar!$D$5:$F$13,MATCH(Table1[[#This Row],[Tipologia_Testes]],Auxiliar!$B$5:$B$13,0),MATCH(Table1[[#This Row],[Complexidade]],Auxiliar!$D$4:$F$4,0))</f>
        <v>2</v>
      </c>
      <c r="P661" s="24" t="s">
        <v>1880</v>
      </c>
      <c r="Q661" s="3" t="s">
        <v>1170</v>
      </c>
      <c r="R661" s="173">
        <v>45261</v>
      </c>
      <c r="S661" s="173"/>
      <c r="T661" s="173">
        <v>45560</v>
      </c>
      <c r="U661" s="173"/>
      <c r="V661" s="173"/>
      <c r="W661" s="3">
        <f>VLOOKUP(Table1[[#This Row],[Status]],Auxiliar!$B$16:$D$23,3,0)*Table1[[#This Row],[Estimação (horas)]]</f>
        <v>1</v>
      </c>
      <c r="X661" s="3"/>
    </row>
    <row r="662" spans="2:24" ht="52.2" hidden="1" customHeight="1" x14ac:dyDescent="0.25">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45561</v>
      </c>
      <c r="O662" s="22">
        <f>INDEX(Auxiliar!$D$5:$F$13,MATCH(Table1[[#This Row],[Tipologia_Testes]],Auxiliar!$B$5:$B$13,0),MATCH(Table1[[#This Row],[Complexidade]],Auxiliar!$D$4:$F$4,0))</f>
        <v>2</v>
      </c>
      <c r="P662" s="24" t="s">
        <v>1880</v>
      </c>
      <c r="Q662" s="3" t="s">
        <v>1170</v>
      </c>
      <c r="R662" s="173">
        <v>45261</v>
      </c>
      <c r="S662" s="173"/>
      <c r="T662" s="173">
        <v>45560</v>
      </c>
      <c r="U662" s="173"/>
      <c r="V662" s="173"/>
      <c r="W662" s="3">
        <f>VLOOKUP(Table1[[#This Row],[Status]],Auxiliar!$B$16:$D$23,3,0)*Table1[[#This Row],[Estimação (horas)]]</f>
        <v>1</v>
      </c>
      <c r="X662" s="3"/>
    </row>
    <row r="663" spans="2:24" ht="52.2" hidden="1" customHeight="1" x14ac:dyDescent="0.25">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45561</v>
      </c>
      <c r="O663" s="22">
        <f>INDEX(Auxiliar!$D$5:$F$13,MATCH(Table1[[#This Row],[Tipologia_Testes]],Auxiliar!$B$5:$B$13,0),MATCH(Table1[[#This Row],[Complexidade]],Auxiliar!$D$4:$F$4,0))</f>
        <v>0.1</v>
      </c>
      <c r="P663" s="24" t="s">
        <v>1880</v>
      </c>
      <c r="Q663" s="3" t="s">
        <v>1170</v>
      </c>
      <c r="R663" s="173">
        <v>45261</v>
      </c>
      <c r="S663" s="173"/>
      <c r="T663" s="173">
        <v>45560</v>
      </c>
      <c r="U663" s="173"/>
      <c r="V663" s="173"/>
      <c r="W663" s="3">
        <f>VLOOKUP(Table1[[#This Row],[Status]],Auxiliar!$B$16:$D$23,3,0)*Table1[[#This Row],[Estimação (horas)]]</f>
        <v>0.05</v>
      </c>
      <c r="X663" s="3"/>
    </row>
    <row r="664" spans="2:24" ht="17.399999999999999" hidden="1" customHeight="1" x14ac:dyDescent="0.25">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x14ac:dyDescent="0.25">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x14ac:dyDescent="0.25">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hidden="1" customHeight="1" x14ac:dyDescent="0.25">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45561</v>
      </c>
      <c r="O667" s="22">
        <f>INDEX(Auxiliar!$D$5:$F$13,MATCH(Table1[[#This Row],[Tipologia_Testes]],Auxiliar!$B$5:$B$13,0),MATCH(Table1[[#This Row],[Complexidade]],Auxiliar!$D$4:$F$4,0))</f>
        <v>4</v>
      </c>
      <c r="P667" s="24" t="s">
        <v>1881</v>
      </c>
      <c r="Q667" s="3" t="s">
        <v>1170</v>
      </c>
      <c r="R667" s="173">
        <v>45261</v>
      </c>
      <c r="S667" s="173"/>
      <c r="T667" s="173">
        <v>45560</v>
      </c>
      <c r="U667" s="173"/>
      <c r="V667" s="173"/>
      <c r="W667" s="3">
        <f>VLOOKUP(Table1[[#This Row],[Status]],Auxiliar!$B$16:$D$23,3,0)*Table1[[#This Row],[Estimação (horas)]]</f>
        <v>2</v>
      </c>
      <c r="X667" s="3"/>
    </row>
    <row r="668" spans="2:24" ht="69.599999999999994" hidden="1" customHeight="1" x14ac:dyDescent="0.25">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45561</v>
      </c>
      <c r="O668" s="22">
        <f>INDEX(Auxiliar!$D$5:$F$13,MATCH(Table1[[#This Row],[Tipologia_Testes]],Auxiliar!$B$5:$B$13,0),MATCH(Table1[[#This Row],[Complexidade]],Auxiliar!$D$4:$F$4,0))</f>
        <v>4</v>
      </c>
      <c r="P668" s="24" t="s">
        <v>1881</v>
      </c>
      <c r="Q668" s="3" t="s">
        <v>1170</v>
      </c>
      <c r="R668" s="173">
        <v>45261</v>
      </c>
      <c r="S668" s="173"/>
      <c r="T668" s="173">
        <v>45560</v>
      </c>
      <c r="U668" s="173"/>
      <c r="V668" s="173"/>
      <c r="W668" s="3">
        <f>VLOOKUP(Table1[[#This Row],[Status]],Auxiliar!$B$16:$D$23,3,0)*Table1[[#This Row],[Estimação (horas)]]</f>
        <v>2</v>
      </c>
      <c r="X668" s="3"/>
    </row>
    <row r="669" spans="2:24" ht="69.599999999999994" hidden="1" customHeight="1" x14ac:dyDescent="0.25">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45561</v>
      </c>
      <c r="O669" s="22">
        <f>INDEX(Auxiliar!$D$5:$F$13,MATCH(Table1[[#This Row],[Tipologia_Testes]],Auxiliar!$B$5:$B$13,0),MATCH(Table1[[#This Row],[Complexidade]],Auxiliar!$D$4:$F$4,0))</f>
        <v>0.1</v>
      </c>
      <c r="P669" s="24" t="s">
        <v>1881</v>
      </c>
      <c r="Q669" s="3" t="s">
        <v>1170</v>
      </c>
      <c r="R669" s="173">
        <v>45261</v>
      </c>
      <c r="S669" s="173"/>
      <c r="T669" s="173">
        <v>45560</v>
      </c>
      <c r="U669" s="173"/>
      <c r="V669" s="173"/>
      <c r="W669" s="3">
        <f>VLOOKUP(Table1[[#This Row],[Status]],Auxiliar!$B$16:$D$23,3,0)*Table1[[#This Row],[Estimação (horas)]]</f>
        <v>0.05</v>
      </c>
      <c r="X669" s="3"/>
    </row>
    <row r="670" spans="2:24" ht="69.599999999999994" hidden="1" customHeight="1" x14ac:dyDescent="0.25">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45561</v>
      </c>
      <c r="O670" s="22">
        <f>INDEX(Auxiliar!$D$5:$F$13,MATCH(Table1[[#This Row],[Tipologia_Testes]],Auxiliar!$B$5:$B$13,0),MATCH(Table1[[#This Row],[Complexidade]],Auxiliar!$D$4:$F$4,0))</f>
        <v>4</v>
      </c>
      <c r="P670" s="24" t="s">
        <v>1881</v>
      </c>
      <c r="Q670" s="3" t="s">
        <v>1170</v>
      </c>
      <c r="R670" s="173">
        <v>45261</v>
      </c>
      <c r="S670" s="173"/>
      <c r="T670" s="173">
        <v>45560</v>
      </c>
      <c r="U670" s="173"/>
      <c r="V670" s="173"/>
      <c r="W670" s="3">
        <f>VLOOKUP(Table1[[#This Row],[Status]],Auxiliar!$B$16:$D$23,3,0)*Table1[[#This Row],[Estimação (horas)]]</f>
        <v>2</v>
      </c>
      <c r="X670" s="3"/>
    </row>
    <row r="671" spans="2:24" ht="69.599999999999994" hidden="1" customHeight="1" x14ac:dyDescent="0.25">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45561</v>
      </c>
      <c r="O671" s="22">
        <f>INDEX(Auxiliar!$D$5:$F$13,MATCH(Table1[[#This Row],[Tipologia_Testes]],Auxiliar!$B$5:$B$13,0),MATCH(Table1[[#This Row],[Complexidade]],Auxiliar!$D$4:$F$4,0))</f>
        <v>4</v>
      </c>
      <c r="P671" s="24" t="s">
        <v>1881</v>
      </c>
      <c r="Q671" s="3" t="s">
        <v>1170</v>
      </c>
      <c r="R671" s="173">
        <v>45261</v>
      </c>
      <c r="S671" s="173"/>
      <c r="T671" s="173">
        <v>45560</v>
      </c>
      <c r="U671" s="173"/>
      <c r="V671" s="173"/>
      <c r="W671" s="3">
        <f>VLOOKUP(Table1[[#This Row],[Status]],Auxiliar!$B$16:$D$23,3,0)*Table1[[#This Row],[Estimação (horas)]]</f>
        <v>2</v>
      </c>
      <c r="X671" s="3"/>
    </row>
    <row r="672" spans="2:24" ht="69.599999999999994" hidden="1" customHeight="1" x14ac:dyDescent="0.25">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45561</v>
      </c>
      <c r="O672" s="22">
        <f>INDEX(Auxiliar!$D$5:$F$13,MATCH(Table1[[#This Row],[Tipologia_Testes]],Auxiliar!$B$5:$B$13,0),MATCH(Table1[[#This Row],[Complexidade]],Auxiliar!$D$4:$F$4,0))</f>
        <v>0.1</v>
      </c>
      <c r="P672" s="24" t="s">
        <v>1881</v>
      </c>
      <c r="Q672" s="3" t="s">
        <v>1170</v>
      </c>
      <c r="R672" s="173">
        <v>45261</v>
      </c>
      <c r="S672" s="173"/>
      <c r="T672" s="173">
        <v>45560</v>
      </c>
      <c r="U672" s="173"/>
      <c r="V672" s="173"/>
      <c r="W672" s="3">
        <f>VLOOKUP(Table1[[#This Row],[Status]],Auxiliar!$B$16:$D$23,3,0)*Table1[[#This Row],[Estimação (horas)]]</f>
        <v>0.05</v>
      </c>
      <c r="X672" s="3"/>
    </row>
    <row r="673" spans="2:24" ht="17.399999999999999" hidden="1" customHeight="1" x14ac:dyDescent="0.25">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x14ac:dyDescent="0.25">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x14ac:dyDescent="0.25">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hidden="1" customHeight="1" x14ac:dyDescent="0.25">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1882</v>
      </c>
      <c r="Q676" s="3" t="s">
        <v>1170</v>
      </c>
      <c r="R676" s="173">
        <v>45261</v>
      </c>
      <c r="S676" s="173"/>
      <c r="T676" s="173">
        <v>45560</v>
      </c>
      <c r="U676" s="173"/>
      <c r="V676" s="173"/>
      <c r="W676" s="3">
        <f>VLOOKUP(Table1[[#This Row],[Status]],Auxiliar!$B$16:$D$23,3,0)*Table1[[#This Row],[Estimação (horas)]]</f>
        <v>1</v>
      </c>
      <c r="X676" s="3"/>
    </row>
    <row r="677" spans="2:24" ht="52.2" hidden="1" customHeight="1" x14ac:dyDescent="0.25">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1882</v>
      </c>
      <c r="Q677" s="3" t="s">
        <v>1170</v>
      </c>
      <c r="R677" s="173">
        <v>45261</v>
      </c>
      <c r="S677" s="173"/>
      <c r="T677" s="173">
        <v>45560</v>
      </c>
      <c r="U677" s="173"/>
      <c r="V677" s="173"/>
      <c r="W677" s="3">
        <f>VLOOKUP(Table1[[#This Row],[Status]],Auxiliar!$B$16:$D$23,3,0)*Table1[[#This Row],[Estimação (horas)]]</f>
        <v>1</v>
      </c>
      <c r="X677" s="3"/>
    </row>
    <row r="678" spans="2:24" ht="52.2" hidden="1" customHeight="1" x14ac:dyDescent="0.25">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1882</v>
      </c>
      <c r="Q678" s="3" t="s">
        <v>1170</v>
      </c>
      <c r="R678" s="173">
        <v>45261</v>
      </c>
      <c r="S678" s="173"/>
      <c r="T678" s="173">
        <v>45560</v>
      </c>
      <c r="U678" s="173"/>
      <c r="V678" s="173"/>
      <c r="W678" s="3">
        <f>VLOOKUP(Table1[[#This Row],[Status]],Auxiliar!$B$16:$D$23,3,0)*Table1[[#This Row],[Estimação (horas)]]</f>
        <v>0.05</v>
      </c>
      <c r="X678" s="3"/>
    </row>
    <row r="679" spans="2:24" ht="52.2" hidden="1" customHeight="1" x14ac:dyDescent="0.25">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1882</v>
      </c>
      <c r="Q679" s="3" t="s">
        <v>1170</v>
      </c>
      <c r="R679" s="173">
        <v>45261</v>
      </c>
      <c r="S679" s="173"/>
      <c r="T679" s="173">
        <v>45560</v>
      </c>
      <c r="U679" s="173"/>
      <c r="V679" s="173"/>
      <c r="W679" s="3">
        <f>VLOOKUP(Table1[[#This Row],[Status]],Auxiliar!$B$16:$D$23,3,0)*Table1[[#This Row],[Estimação (horas)]]</f>
        <v>1</v>
      </c>
      <c r="X679" s="3"/>
    </row>
    <row r="680" spans="2:24" ht="52.2" hidden="1" customHeight="1" x14ac:dyDescent="0.25">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1882</v>
      </c>
      <c r="Q680" s="3" t="s">
        <v>1170</v>
      </c>
      <c r="R680" s="173">
        <v>45261</v>
      </c>
      <c r="S680" s="173"/>
      <c r="T680" s="173">
        <v>45560</v>
      </c>
      <c r="U680" s="173"/>
      <c r="V680" s="173"/>
      <c r="W680" s="3">
        <f>VLOOKUP(Table1[[#This Row],[Status]],Auxiliar!$B$16:$D$23,3,0)*Table1[[#This Row],[Estimação (horas)]]</f>
        <v>1</v>
      </c>
      <c r="X680" s="3"/>
    </row>
    <row r="681" spans="2:24" ht="52.2" hidden="1" customHeight="1" x14ac:dyDescent="0.25">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1882</v>
      </c>
      <c r="Q681" s="3" t="s">
        <v>1170</v>
      </c>
      <c r="R681" s="173">
        <v>45261</v>
      </c>
      <c r="S681" s="173"/>
      <c r="T681" s="173">
        <v>45560</v>
      </c>
      <c r="U681" s="173"/>
      <c r="V681" s="173"/>
      <c r="W681" s="3">
        <f>VLOOKUP(Table1[[#This Row],[Status]],Auxiliar!$B$16:$D$23,3,0)*Table1[[#This Row],[Estimação (horas)]]</f>
        <v>0.05</v>
      </c>
      <c r="X681" s="3"/>
    </row>
    <row r="682" spans="2:24" ht="52.2" hidden="1" customHeight="1" x14ac:dyDescent="0.25">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1882</v>
      </c>
      <c r="Q682" s="3" t="s">
        <v>1170</v>
      </c>
      <c r="R682" s="173">
        <v>45261</v>
      </c>
      <c r="S682" s="173"/>
      <c r="T682" s="173">
        <v>45560</v>
      </c>
      <c r="U682" s="173"/>
      <c r="V682" s="173"/>
      <c r="W682" s="3">
        <f>VLOOKUP(Table1[[#This Row],[Status]],Auxiliar!$B$16:$D$23,3,0)*Table1[[#This Row],[Estimação (horas)]]</f>
        <v>1</v>
      </c>
      <c r="X682" s="3"/>
    </row>
    <row r="683" spans="2:24" ht="52.2" hidden="1" customHeight="1" x14ac:dyDescent="0.25">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1882</v>
      </c>
      <c r="Q683" s="3" t="s">
        <v>1170</v>
      </c>
      <c r="R683" s="173">
        <v>45261</v>
      </c>
      <c r="S683" s="173"/>
      <c r="T683" s="173">
        <v>45560</v>
      </c>
      <c r="U683" s="173"/>
      <c r="V683" s="173"/>
      <c r="W683" s="3">
        <f>VLOOKUP(Table1[[#This Row],[Status]],Auxiliar!$B$16:$D$23,3,0)*Table1[[#This Row],[Estimação (horas)]]</f>
        <v>1</v>
      </c>
      <c r="X683" s="3"/>
    </row>
    <row r="684" spans="2:24" ht="52.2" hidden="1" customHeight="1" x14ac:dyDescent="0.25">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1882</v>
      </c>
      <c r="Q684" s="3" t="s">
        <v>1170</v>
      </c>
      <c r="R684" s="173">
        <v>45261</v>
      </c>
      <c r="S684" s="173"/>
      <c r="T684" s="173">
        <v>45560</v>
      </c>
      <c r="U684" s="173"/>
      <c r="V684" s="173"/>
      <c r="W684" s="3">
        <f>VLOOKUP(Table1[[#This Row],[Status]],Auxiliar!$B$16:$D$23,3,0)*Table1[[#This Row],[Estimação (horas)]]</f>
        <v>0.05</v>
      </c>
      <c r="X684" s="3"/>
    </row>
    <row r="685" spans="2:24" ht="16.8" hidden="1" customHeight="1" x14ac:dyDescent="0.25">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x14ac:dyDescent="0.25">
      <c r="B686" s="3" t="s">
        <v>28</v>
      </c>
      <c r="C686" s="3" t="s">
        <v>301</v>
      </c>
      <c r="D686" s="3" t="s">
        <v>313</v>
      </c>
      <c r="E686" s="3" t="s">
        <v>38</v>
      </c>
      <c r="F686" s="3" t="s">
        <v>312</v>
      </c>
      <c r="G686" s="3" t="s">
        <v>241</v>
      </c>
      <c r="H686" s="63" t="str">
        <f>Table1[[#This Row],[Tabela]]&amp;Table1[[#This Row],[Campo]]</f>
        <v>modesg_out_empr_info_nfincca_capex_enblng_algnd</v>
      </c>
      <c r="I686" s="3" t="s">
        <v>479</v>
      </c>
      <c r="J686" s="45">
        <f>VLOOKUP(Table1[[#This Row],[Status]],Auxiliar!$B$16:$C$23,2,0)</f>
        <v>4</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x14ac:dyDescent="0.25">
      <c r="B687" s="3" t="s">
        <v>28</v>
      </c>
      <c r="C687" s="3" t="s">
        <v>301</v>
      </c>
      <c r="D687" s="3" t="s">
        <v>313</v>
      </c>
      <c r="E687" s="3" t="s">
        <v>38</v>
      </c>
      <c r="F687" s="3" t="s">
        <v>312</v>
      </c>
      <c r="G687" s="3" t="s">
        <v>241</v>
      </c>
      <c r="H687" s="63" t="str">
        <f>Table1[[#This Row],[Tabela]]&amp;Table1[[#This Row],[Campo]]</f>
        <v>modesg_out_empr_info_nfincca_capex_enblng_algnd</v>
      </c>
      <c r="I687" s="3" t="s">
        <v>479</v>
      </c>
      <c r="J687" s="45">
        <f>VLOOKUP(Table1[[#This Row],[Status]],Auxiliar!$B$16:$C$23,2,0)</f>
        <v>4</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x14ac:dyDescent="0.25">
      <c r="B688" s="3" t="s">
        <v>28</v>
      </c>
      <c r="C688" s="3" t="s">
        <v>301</v>
      </c>
      <c r="D688" s="3" t="s">
        <v>313</v>
      </c>
      <c r="E688" s="3" t="s">
        <v>38</v>
      </c>
      <c r="F688" s="3" t="s">
        <v>312</v>
      </c>
      <c r="G688" s="3" t="s">
        <v>241</v>
      </c>
      <c r="H688" s="63" t="str">
        <f>Table1[[#This Row],[Tabela]]&amp;Table1[[#This Row],[Campo]]</f>
        <v>modesg_out_empr_info_nfincca_capex_enblng_algnd</v>
      </c>
      <c r="I688" s="3" t="s">
        <v>479</v>
      </c>
      <c r="J688" s="45">
        <f>VLOOKUP(Table1[[#This Row],[Status]],Auxiliar!$B$16:$C$23,2,0)</f>
        <v>4</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x14ac:dyDescent="0.25">
      <c r="B689" s="3" t="s">
        <v>28</v>
      </c>
      <c r="C689" s="3" t="s">
        <v>301</v>
      </c>
      <c r="D689" s="3" t="s">
        <v>313</v>
      </c>
      <c r="E689" s="3" t="s">
        <v>38</v>
      </c>
      <c r="F689" s="3" t="s">
        <v>312</v>
      </c>
      <c r="G689" s="3" t="s">
        <v>242</v>
      </c>
      <c r="H689" s="63" t="str">
        <f>Table1[[#This Row],[Tabela]]&amp;Table1[[#This Row],[Campo]]</f>
        <v>modesg_out_empr_info_nfincca_capex_own_prfrmnce_algnd</v>
      </c>
      <c r="I689" s="3" t="s">
        <v>479</v>
      </c>
      <c r="J689" s="45">
        <f>VLOOKUP(Table1[[#This Row],[Status]],Auxiliar!$B$16:$C$23,2,0)</f>
        <v>4</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x14ac:dyDescent="0.25">
      <c r="B690" s="3" t="s">
        <v>28</v>
      </c>
      <c r="C690" s="3" t="s">
        <v>301</v>
      </c>
      <c r="D690" s="3" t="s">
        <v>313</v>
      </c>
      <c r="E690" s="3" t="s">
        <v>38</v>
      </c>
      <c r="F690" s="3" t="s">
        <v>312</v>
      </c>
      <c r="G690" s="3" t="s">
        <v>242</v>
      </c>
      <c r="H690" s="63" t="str">
        <f>Table1[[#This Row],[Tabela]]&amp;Table1[[#This Row],[Campo]]</f>
        <v>modesg_out_empr_info_nfincca_capex_own_prfrmnce_algnd</v>
      </c>
      <c r="I690" s="3" t="s">
        <v>479</v>
      </c>
      <c r="J690" s="45">
        <f>VLOOKUP(Table1[[#This Row],[Status]],Auxiliar!$B$16:$C$23,2,0)</f>
        <v>4</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x14ac:dyDescent="0.25">
      <c r="B691" s="3" t="s">
        <v>28</v>
      </c>
      <c r="C691" s="3" t="s">
        <v>301</v>
      </c>
      <c r="D691" s="3" t="s">
        <v>313</v>
      </c>
      <c r="E691" s="3" t="s">
        <v>38</v>
      </c>
      <c r="F691" s="3" t="s">
        <v>312</v>
      </c>
      <c r="G691" s="3" t="s">
        <v>242</v>
      </c>
      <c r="H691" s="63" t="str">
        <f>Table1[[#This Row],[Tabela]]&amp;Table1[[#This Row],[Campo]]</f>
        <v>modesg_out_empr_info_nfincca_capex_own_prfrmnce_algnd</v>
      </c>
      <c r="I691" s="3" t="s">
        <v>479</v>
      </c>
      <c r="J691" s="45">
        <f>VLOOKUP(Table1[[#This Row],[Status]],Auxiliar!$B$16:$C$23,2,0)</f>
        <v>4</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x14ac:dyDescent="0.25">
      <c r="B692" s="3" t="s">
        <v>28</v>
      </c>
      <c r="C692" s="3" t="s">
        <v>301</v>
      </c>
      <c r="D692" s="3" t="s">
        <v>313</v>
      </c>
      <c r="E692" s="3" t="s">
        <v>38</v>
      </c>
      <c r="F692" s="3" t="s">
        <v>312</v>
      </c>
      <c r="G692" s="3" t="s">
        <v>240</v>
      </c>
      <c r="H692" s="63" t="str">
        <f>Table1[[#This Row],[Tabela]]&amp;Table1[[#This Row],[Campo]]</f>
        <v>modesg_out_empr_info_nfincca_capex_ttl_elgbl</v>
      </c>
      <c r="I692" s="3" t="s">
        <v>479</v>
      </c>
      <c r="J692" s="45">
        <f>VLOOKUP(Table1[[#This Row],[Status]],Auxiliar!$B$16:$C$23,2,0)</f>
        <v>4</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x14ac:dyDescent="0.25">
      <c r="B693" s="3" t="s">
        <v>28</v>
      </c>
      <c r="C693" s="3" t="s">
        <v>301</v>
      </c>
      <c r="D693" s="3" t="s">
        <v>313</v>
      </c>
      <c r="E693" s="3" t="s">
        <v>38</v>
      </c>
      <c r="F693" s="3" t="s">
        <v>312</v>
      </c>
      <c r="G693" s="3" t="s">
        <v>240</v>
      </c>
      <c r="H693" s="63" t="str">
        <f>Table1[[#This Row],[Tabela]]&amp;Table1[[#This Row],[Campo]]</f>
        <v>modesg_out_empr_info_nfincca_capex_ttl_elgbl</v>
      </c>
      <c r="I693" s="3" t="s">
        <v>479</v>
      </c>
      <c r="J693" s="45">
        <f>VLOOKUP(Table1[[#This Row],[Status]],Auxiliar!$B$16:$C$23,2,0)</f>
        <v>4</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x14ac:dyDescent="0.25">
      <c r="B694" s="3" t="s">
        <v>28</v>
      </c>
      <c r="C694" s="3" t="s">
        <v>301</v>
      </c>
      <c r="D694" s="3" t="s">
        <v>313</v>
      </c>
      <c r="E694" s="3" t="s">
        <v>38</v>
      </c>
      <c r="F694" s="3" t="s">
        <v>312</v>
      </c>
      <c r="G694" s="3" t="s">
        <v>240</v>
      </c>
      <c r="H694" s="63" t="str">
        <f>Table1[[#This Row],[Tabela]]&amp;Table1[[#This Row],[Campo]]</f>
        <v>modesg_out_empr_info_nfincca_capex_ttl_elgbl</v>
      </c>
      <c r="I694" s="3" t="s">
        <v>479</v>
      </c>
      <c r="J694" s="45">
        <f>VLOOKUP(Table1[[#This Row],[Status]],Auxiliar!$B$16:$C$23,2,0)</f>
        <v>4</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x14ac:dyDescent="0.25">
      <c r="B695" s="3" t="s">
        <v>28</v>
      </c>
      <c r="C695" s="3" t="s">
        <v>301</v>
      </c>
      <c r="D695" s="3" t="s">
        <v>313</v>
      </c>
      <c r="E695" s="3" t="s">
        <v>38</v>
      </c>
      <c r="F695" s="3" t="s">
        <v>312</v>
      </c>
      <c r="G695" s="3" t="s">
        <v>238</v>
      </c>
      <c r="H695" s="63" t="str">
        <f>Table1[[#This Row],[Tabela]]&amp;Table1[[#This Row],[Campo]]</f>
        <v>modesg_out_empr_info_nfincca_trnvr_enblng_alignd</v>
      </c>
      <c r="I695" s="3" t="s">
        <v>479</v>
      </c>
      <c r="J695" s="45">
        <f>VLOOKUP(Table1[[#This Row],[Status]],Auxiliar!$B$16:$C$23,2,0)</f>
        <v>4</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x14ac:dyDescent="0.25">
      <c r="B696" s="3" t="s">
        <v>28</v>
      </c>
      <c r="C696" s="3" t="s">
        <v>301</v>
      </c>
      <c r="D696" s="3" t="s">
        <v>313</v>
      </c>
      <c r="E696" s="3" t="s">
        <v>38</v>
      </c>
      <c r="F696" s="3" t="s">
        <v>312</v>
      </c>
      <c r="G696" s="3" t="s">
        <v>238</v>
      </c>
      <c r="H696" s="63" t="str">
        <f>Table1[[#This Row],[Tabela]]&amp;Table1[[#This Row],[Campo]]</f>
        <v>modesg_out_empr_info_nfincca_trnvr_enblng_alignd</v>
      </c>
      <c r="I696" s="3" t="s">
        <v>479</v>
      </c>
      <c r="J696" s="45">
        <f>VLOOKUP(Table1[[#This Row],[Status]],Auxiliar!$B$16:$C$23,2,0)</f>
        <v>4</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x14ac:dyDescent="0.25">
      <c r="B697" s="3" t="s">
        <v>28</v>
      </c>
      <c r="C697" s="3" t="s">
        <v>301</v>
      </c>
      <c r="D697" s="3" t="s">
        <v>313</v>
      </c>
      <c r="E697" s="3" t="s">
        <v>38</v>
      </c>
      <c r="F697" s="3" t="s">
        <v>312</v>
      </c>
      <c r="G697" s="3" t="s">
        <v>238</v>
      </c>
      <c r="H697" s="63" t="str">
        <f>Table1[[#This Row],[Tabela]]&amp;Table1[[#This Row],[Campo]]</f>
        <v>modesg_out_empr_info_nfincca_trnvr_enblng_alignd</v>
      </c>
      <c r="I697" s="3" t="s">
        <v>479</v>
      </c>
      <c r="J697" s="45">
        <f>VLOOKUP(Table1[[#This Row],[Status]],Auxiliar!$B$16:$C$23,2,0)</f>
        <v>4</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x14ac:dyDescent="0.25">
      <c r="B698" s="3" t="s">
        <v>28</v>
      </c>
      <c r="C698" s="3" t="s">
        <v>301</v>
      </c>
      <c r="D698" s="3" t="s">
        <v>313</v>
      </c>
      <c r="E698" s="3" t="s">
        <v>38</v>
      </c>
      <c r="F698" s="3" t="s">
        <v>312</v>
      </c>
      <c r="G698" s="3" t="s">
        <v>237</v>
      </c>
      <c r="H698" s="63" t="str">
        <f>Table1[[#This Row],[Tabela]]&amp;Table1[[#This Row],[Campo]]</f>
        <v>modesg_out_empr_info_nfincca_trnvr_ttl_elgbl</v>
      </c>
      <c r="I698" s="3" t="s">
        <v>479</v>
      </c>
      <c r="J698" s="45">
        <f>VLOOKUP(Table1[[#This Row],[Status]],Auxiliar!$B$16:$C$23,2,0)</f>
        <v>4</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x14ac:dyDescent="0.25">
      <c r="B699" s="3" t="s">
        <v>28</v>
      </c>
      <c r="C699" s="3" t="s">
        <v>301</v>
      </c>
      <c r="D699" s="3" t="s">
        <v>313</v>
      </c>
      <c r="E699" s="3" t="s">
        <v>38</v>
      </c>
      <c r="F699" s="3" t="s">
        <v>312</v>
      </c>
      <c r="G699" s="3" t="s">
        <v>237</v>
      </c>
      <c r="H699" s="63" t="str">
        <f>Table1[[#This Row],[Tabela]]&amp;Table1[[#This Row],[Campo]]</f>
        <v>modesg_out_empr_info_nfincca_trnvr_ttl_elgbl</v>
      </c>
      <c r="I699" s="3" t="s">
        <v>479</v>
      </c>
      <c r="J699" s="45">
        <f>VLOOKUP(Table1[[#This Row],[Status]],Auxiliar!$B$16:$C$23,2,0)</f>
        <v>4</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x14ac:dyDescent="0.25">
      <c r="B700" s="3" t="s">
        <v>28</v>
      </c>
      <c r="C700" s="3" t="s">
        <v>301</v>
      </c>
      <c r="D700" s="3" t="s">
        <v>313</v>
      </c>
      <c r="E700" s="3" t="s">
        <v>38</v>
      </c>
      <c r="F700" s="3" t="s">
        <v>312</v>
      </c>
      <c r="G700" s="3" t="s">
        <v>237</v>
      </c>
      <c r="H700" s="63" t="str">
        <f>Table1[[#This Row],[Tabela]]&amp;Table1[[#This Row],[Campo]]</f>
        <v>modesg_out_empr_info_nfincca_trnvr_ttl_elgbl</v>
      </c>
      <c r="I700" s="3" t="s">
        <v>479</v>
      </c>
      <c r="J700" s="45">
        <f>VLOOKUP(Table1[[#This Row],[Status]],Auxiliar!$B$16:$C$23,2,0)</f>
        <v>4</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x14ac:dyDescent="0.25">
      <c r="B701" s="3" t="s">
        <v>28</v>
      </c>
      <c r="C701" s="3" t="s">
        <v>301</v>
      </c>
      <c r="D701" s="3" t="s">
        <v>313</v>
      </c>
      <c r="E701" s="3" t="s">
        <v>38</v>
      </c>
      <c r="F701" s="3" t="s">
        <v>312</v>
      </c>
      <c r="G701" s="3" t="s">
        <v>239</v>
      </c>
      <c r="H701" s="63" t="str">
        <f>Table1[[#This Row],[Tabela]]&amp;Table1[[#This Row],[Campo]]</f>
        <v>modesg_out_empr_info_nfincca_turnover_own_prfrmnce_algnd</v>
      </c>
      <c r="I701" s="3" t="s">
        <v>479</v>
      </c>
      <c r="J701" s="45">
        <f>VLOOKUP(Table1[[#This Row],[Status]],Auxiliar!$B$16:$C$23,2,0)</f>
        <v>4</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x14ac:dyDescent="0.25">
      <c r="B702" s="3" t="s">
        <v>28</v>
      </c>
      <c r="C702" s="3" t="s">
        <v>301</v>
      </c>
      <c r="D702" s="3" t="s">
        <v>313</v>
      </c>
      <c r="E702" s="3" t="s">
        <v>38</v>
      </c>
      <c r="F702" s="3" t="s">
        <v>312</v>
      </c>
      <c r="G702" s="3" t="s">
        <v>239</v>
      </c>
      <c r="H702" s="63" t="str">
        <f>Table1[[#This Row],[Tabela]]&amp;Table1[[#This Row],[Campo]]</f>
        <v>modesg_out_empr_info_nfincca_turnover_own_prfrmnce_algnd</v>
      </c>
      <c r="I702" s="3" t="s">
        <v>479</v>
      </c>
      <c r="J702" s="45">
        <f>VLOOKUP(Table1[[#This Row],[Status]],Auxiliar!$B$16:$C$23,2,0)</f>
        <v>4</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x14ac:dyDescent="0.25">
      <c r="B703" s="3" t="s">
        <v>28</v>
      </c>
      <c r="C703" s="3" t="s">
        <v>301</v>
      </c>
      <c r="D703" s="3" t="s">
        <v>313</v>
      </c>
      <c r="E703" s="3" t="s">
        <v>38</v>
      </c>
      <c r="F703" s="3" t="s">
        <v>312</v>
      </c>
      <c r="G703" s="3" t="s">
        <v>239</v>
      </c>
      <c r="H703" s="63" t="str">
        <f>Table1[[#This Row],[Tabela]]&amp;Table1[[#This Row],[Campo]]</f>
        <v>modesg_out_empr_info_nfincca_turnover_own_prfrmnce_algnd</v>
      </c>
      <c r="I703" s="3" t="s">
        <v>479</v>
      </c>
      <c r="J703" s="45">
        <f>VLOOKUP(Table1[[#This Row],[Status]],Auxiliar!$B$16:$C$23,2,0)</f>
        <v>4</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x14ac:dyDescent="0.25">
      <c r="B704" s="3" t="s">
        <v>28</v>
      </c>
      <c r="C704" s="3" t="s">
        <v>301</v>
      </c>
      <c r="D704" s="3" t="s">
        <v>313</v>
      </c>
      <c r="E704" s="3" t="s">
        <v>38</v>
      </c>
      <c r="F704" s="3" t="s">
        <v>312</v>
      </c>
      <c r="G704" s="3" t="s">
        <v>248</v>
      </c>
      <c r="H704" s="63" t="str">
        <f>Table1[[#This Row],[Tabela]]&amp;Table1[[#This Row],[Campo]]</f>
        <v>modesg_out_empr_info_nfinccm_capex_enblng_algnd</v>
      </c>
      <c r="I704" s="3" t="s">
        <v>479</v>
      </c>
      <c r="J704" s="45">
        <f>VLOOKUP(Table1[[#This Row],[Status]],Auxiliar!$B$16:$C$23,2,0)</f>
        <v>4</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x14ac:dyDescent="0.25">
      <c r="B705" s="3" t="s">
        <v>28</v>
      </c>
      <c r="C705" s="3" t="s">
        <v>301</v>
      </c>
      <c r="D705" s="3" t="s">
        <v>313</v>
      </c>
      <c r="E705" s="3" t="s">
        <v>38</v>
      </c>
      <c r="F705" s="3" t="s">
        <v>312</v>
      </c>
      <c r="G705" s="3" t="s">
        <v>248</v>
      </c>
      <c r="H705" s="63" t="str">
        <f>Table1[[#This Row],[Tabela]]&amp;Table1[[#This Row],[Campo]]</f>
        <v>modesg_out_empr_info_nfinccm_capex_enblng_algnd</v>
      </c>
      <c r="I705" s="3" t="s">
        <v>479</v>
      </c>
      <c r="J705" s="45">
        <f>VLOOKUP(Table1[[#This Row],[Status]],Auxiliar!$B$16:$C$23,2,0)</f>
        <v>4</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x14ac:dyDescent="0.25">
      <c r="B706" s="3" t="s">
        <v>28</v>
      </c>
      <c r="C706" s="3" t="s">
        <v>301</v>
      </c>
      <c r="D706" s="3" t="s">
        <v>313</v>
      </c>
      <c r="E706" s="3" t="s">
        <v>38</v>
      </c>
      <c r="F706" s="3" t="s">
        <v>312</v>
      </c>
      <c r="G706" s="3" t="s">
        <v>248</v>
      </c>
      <c r="H706" s="63" t="str">
        <f>Table1[[#This Row],[Tabela]]&amp;Table1[[#This Row],[Campo]]</f>
        <v>modesg_out_empr_info_nfinccm_capex_enblng_algnd</v>
      </c>
      <c r="I706" s="3" t="s">
        <v>479</v>
      </c>
      <c r="J706" s="45">
        <f>VLOOKUP(Table1[[#This Row],[Status]],Auxiliar!$B$16:$C$23,2,0)</f>
        <v>4</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x14ac:dyDescent="0.25">
      <c r="B707" s="3" t="s">
        <v>28</v>
      </c>
      <c r="C707" s="3" t="s">
        <v>301</v>
      </c>
      <c r="D707" s="3" t="s">
        <v>313</v>
      </c>
      <c r="E707" s="3" t="s">
        <v>38</v>
      </c>
      <c r="F707" s="3" t="s">
        <v>312</v>
      </c>
      <c r="G707" s="3" t="s">
        <v>250</v>
      </c>
      <c r="H707" s="63" t="str">
        <f>Table1[[#This Row],[Tabela]]&amp;Table1[[#This Row],[Campo]]</f>
        <v>modesg_out_empr_info_nfinccm_capex_own_prfrmnce_algnd</v>
      </c>
      <c r="I707" s="3" t="s">
        <v>479</v>
      </c>
      <c r="J707" s="45">
        <f>VLOOKUP(Table1[[#This Row],[Status]],Auxiliar!$B$16:$C$23,2,0)</f>
        <v>4</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x14ac:dyDescent="0.25">
      <c r="B708" s="3" t="s">
        <v>28</v>
      </c>
      <c r="C708" s="3" t="s">
        <v>301</v>
      </c>
      <c r="D708" s="3" t="s">
        <v>313</v>
      </c>
      <c r="E708" s="3" t="s">
        <v>38</v>
      </c>
      <c r="F708" s="3" t="s">
        <v>312</v>
      </c>
      <c r="G708" s="3" t="s">
        <v>250</v>
      </c>
      <c r="H708" s="63" t="str">
        <f>Table1[[#This Row],[Tabela]]&amp;Table1[[#This Row],[Campo]]</f>
        <v>modesg_out_empr_info_nfinccm_capex_own_prfrmnce_algnd</v>
      </c>
      <c r="I708" s="3" t="s">
        <v>479</v>
      </c>
      <c r="J708" s="45">
        <f>VLOOKUP(Table1[[#This Row],[Status]],Auxiliar!$B$16:$C$23,2,0)</f>
        <v>4</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x14ac:dyDescent="0.25">
      <c r="B709" s="3" t="s">
        <v>28</v>
      </c>
      <c r="C709" s="3" t="s">
        <v>301</v>
      </c>
      <c r="D709" s="3" t="s">
        <v>313</v>
      </c>
      <c r="E709" s="3" t="s">
        <v>38</v>
      </c>
      <c r="F709" s="3" t="s">
        <v>312</v>
      </c>
      <c r="G709" s="3" t="s">
        <v>250</v>
      </c>
      <c r="H709" s="63" t="str">
        <f>Table1[[#This Row],[Tabela]]&amp;Table1[[#This Row],[Campo]]</f>
        <v>modesg_out_empr_info_nfinccm_capex_own_prfrmnce_algnd</v>
      </c>
      <c r="I709" s="3" t="s">
        <v>479</v>
      </c>
      <c r="J709" s="45">
        <f>VLOOKUP(Table1[[#This Row],[Status]],Auxiliar!$B$16:$C$23,2,0)</f>
        <v>4</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x14ac:dyDescent="0.25">
      <c r="B710" s="3" t="s">
        <v>28</v>
      </c>
      <c r="C710" s="3" t="s">
        <v>301</v>
      </c>
      <c r="D710" s="3" t="s">
        <v>313</v>
      </c>
      <c r="E710" s="3" t="s">
        <v>38</v>
      </c>
      <c r="F710" s="3" t="s">
        <v>312</v>
      </c>
      <c r="G710" s="3" t="s">
        <v>249</v>
      </c>
      <c r="H710" s="63" t="str">
        <f>Table1[[#This Row],[Tabela]]&amp;Table1[[#This Row],[Campo]]</f>
        <v>modesg_out_empr_info_nfinccm_capex_trnstn_algnd</v>
      </c>
      <c r="I710" s="3" t="s">
        <v>479</v>
      </c>
      <c r="J710" s="45">
        <f>VLOOKUP(Table1[[#This Row],[Status]],Auxiliar!$B$16:$C$23,2,0)</f>
        <v>4</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x14ac:dyDescent="0.25">
      <c r="B711" s="3" t="s">
        <v>28</v>
      </c>
      <c r="C711" s="3" t="s">
        <v>301</v>
      </c>
      <c r="D711" s="3" t="s">
        <v>313</v>
      </c>
      <c r="E711" s="3" t="s">
        <v>38</v>
      </c>
      <c r="F711" s="3" t="s">
        <v>312</v>
      </c>
      <c r="G711" s="3" t="s">
        <v>249</v>
      </c>
      <c r="H711" s="63" t="str">
        <f>Table1[[#This Row],[Tabela]]&amp;Table1[[#This Row],[Campo]]</f>
        <v>modesg_out_empr_info_nfinccm_capex_trnstn_algnd</v>
      </c>
      <c r="I711" s="3" t="s">
        <v>479</v>
      </c>
      <c r="J711" s="45">
        <f>VLOOKUP(Table1[[#This Row],[Status]],Auxiliar!$B$16:$C$23,2,0)</f>
        <v>4</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x14ac:dyDescent="0.25">
      <c r="B712" s="3" t="s">
        <v>28</v>
      </c>
      <c r="C712" s="3" t="s">
        <v>301</v>
      </c>
      <c r="D712" s="3" t="s">
        <v>313</v>
      </c>
      <c r="E712" s="3" t="s">
        <v>38</v>
      </c>
      <c r="F712" s="3" t="s">
        <v>312</v>
      </c>
      <c r="G712" s="3" t="s">
        <v>249</v>
      </c>
      <c r="H712" s="63" t="str">
        <f>Table1[[#This Row],[Tabela]]&amp;Table1[[#This Row],[Campo]]</f>
        <v>modesg_out_empr_info_nfinccm_capex_trnstn_algnd</v>
      </c>
      <c r="I712" s="3" t="s">
        <v>479</v>
      </c>
      <c r="J712" s="45">
        <f>VLOOKUP(Table1[[#This Row],[Status]],Auxiliar!$B$16:$C$23,2,0)</f>
        <v>4</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x14ac:dyDescent="0.25">
      <c r="B713" s="3" t="s">
        <v>28</v>
      </c>
      <c r="C713" s="3" t="s">
        <v>301</v>
      </c>
      <c r="D713" s="3" t="s">
        <v>313</v>
      </c>
      <c r="E713" s="3" t="s">
        <v>38</v>
      </c>
      <c r="F713" s="3" t="s">
        <v>312</v>
      </c>
      <c r="G713" s="3" t="s">
        <v>247</v>
      </c>
      <c r="H713" s="63" t="str">
        <f>Table1[[#This Row],[Tabela]]&amp;Table1[[#This Row],[Campo]]</f>
        <v>modesg_out_empr_info_nfinccm_capex_ttl_elgbl</v>
      </c>
      <c r="I713" s="3" t="s">
        <v>479</v>
      </c>
      <c r="J713" s="45">
        <f>VLOOKUP(Table1[[#This Row],[Status]],Auxiliar!$B$16:$C$23,2,0)</f>
        <v>4</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x14ac:dyDescent="0.25">
      <c r="B714" s="3" t="s">
        <v>28</v>
      </c>
      <c r="C714" s="3" t="s">
        <v>301</v>
      </c>
      <c r="D714" s="3" t="s">
        <v>313</v>
      </c>
      <c r="E714" s="3" t="s">
        <v>38</v>
      </c>
      <c r="F714" s="3" t="s">
        <v>312</v>
      </c>
      <c r="G714" s="3" t="s">
        <v>247</v>
      </c>
      <c r="H714" s="63" t="str">
        <f>Table1[[#This Row],[Tabela]]&amp;Table1[[#This Row],[Campo]]</f>
        <v>modesg_out_empr_info_nfinccm_capex_ttl_elgbl</v>
      </c>
      <c r="I714" s="3" t="s">
        <v>479</v>
      </c>
      <c r="J714" s="45">
        <f>VLOOKUP(Table1[[#This Row],[Status]],Auxiliar!$B$16:$C$23,2,0)</f>
        <v>4</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x14ac:dyDescent="0.25">
      <c r="B715" s="3" t="s">
        <v>28</v>
      </c>
      <c r="C715" s="3" t="s">
        <v>301</v>
      </c>
      <c r="D715" s="3" t="s">
        <v>313</v>
      </c>
      <c r="E715" s="3" t="s">
        <v>38</v>
      </c>
      <c r="F715" s="3" t="s">
        <v>312</v>
      </c>
      <c r="G715" s="3" t="s">
        <v>247</v>
      </c>
      <c r="H715" s="63" t="str">
        <f>Table1[[#This Row],[Tabela]]&amp;Table1[[#This Row],[Campo]]</f>
        <v>modesg_out_empr_info_nfinccm_capex_ttl_elgbl</v>
      </c>
      <c r="I715" s="3" t="s">
        <v>479</v>
      </c>
      <c r="J715" s="45">
        <f>VLOOKUP(Table1[[#This Row],[Status]],Auxiliar!$B$16:$C$23,2,0)</f>
        <v>4</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x14ac:dyDescent="0.25">
      <c r="B716" s="3" t="s">
        <v>28</v>
      </c>
      <c r="C716" s="3" t="s">
        <v>301</v>
      </c>
      <c r="D716" s="3" t="s">
        <v>313</v>
      </c>
      <c r="E716" s="3" t="s">
        <v>38</v>
      </c>
      <c r="F716" s="3" t="s">
        <v>312</v>
      </c>
      <c r="G716" s="3" t="s">
        <v>244</v>
      </c>
      <c r="H716" s="63" t="str">
        <f>Table1[[#This Row],[Tabela]]&amp;Table1[[#This Row],[Campo]]</f>
        <v>modesg_out_empr_info_nfinccm_trnvr_enblng_algnd</v>
      </c>
      <c r="I716" s="3" t="s">
        <v>479</v>
      </c>
      <c r="J716" s="45">
        <f>VLOOKUP(Table1[[#This Row],[Status]],Auxiliar!$B$16:$C$23,2,0)</f>
        <v>4</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x14ac:dyDescent="0.25">
      <c r="B717" s="3" t="s">
        <v>28</v>
      </c>
      <c r="C717" s="3" t="s">
        <v>301</v>
      </c>
      <c r="D717" s="3" t="s">
        <v>313</v>
      </c>
      <c r="E717" s="3" t="s">
        <v>38</v>
      </c>
      <c r="F717" s="3" t="s">
        <v>312</v>
      </c>
      <c r="G717" s="3" t="s">
        <v>244</v>
      </c>
      <c r="H717" s="63" t="str">
        <f>Table1[[#This Row],[Tabela]]&amp;Table1[[#This Row],[Campo]]</f>
        <v>modesg_out_empr_info_nfinccm_trnvr_enblng_algnd</v>
      </c>
      <c r="I717" s="3" t="s">
        <v>479</v>
      </c>
      <c r="J717" s="45">
        <f>VLOOKUP(Table1[[#This Row],[Status]],Auxiliar!$B$16:$C$23,2,0)</f>
        <v>4</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x14ac:dyDescent="0.25">
      <c r="B718" s="3" t="s">
        <v>28</v>
      </c>
      <c r="C718" s="3" t="s">
        <v>301</v>
      </c>
      <c r="D718" s="3" t="s">
        <v>313</v>
      </c>
      <c r="E718" s="3" t="s">
        <v>38</v>
      </c>
      <c r="F718" s="3" t="s">
        <v>312</v>
      </c>
      <c r="G718" s="3" t="s">
        <v>244</v>
      </c>
      <c r="H718" s="63" t="str">
        <f>Table1[[#This Row],[Tabela]]&amp;Table1[[#This Row],[Campo]]</f>
        <v>modesg_out_empr_info_nfinccm_trnvr_enblng_algnd</v>
      </c>
      <c r="I718" s="3" t="s">
        <v>479</v>
      </c>
      <c r="J718" s="45">
        <f>VLOOKUP(Table1[[#This Row],[Status]],Auxiliar!$B$16:$C$23,2,0)</f>
        <v>4</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x14ac:dyDescent="0.25">
      <c r="B719" s="3" t="s">
        <v>28</v>
      </c>
      <c r="C719" s="3" t="s">
        <v>301</v>
      </c>
      <c r="D719" s="3" t="s">
        <v>313</v>
      </c>
      <c r="E719" s="3" t="s">
        <v>38</v>
      </c>
      <c r="F719" s="3" t="s">
        <v>312</v>
      </c>
      <c r="G719" s="3" t="s">
        <v>246</v>
      </c>
      <c r="H719" s="63" t="str">
        <f>Table1[[#This Row],[Tabela]]&amp;Table1[[#This Row],[Campo]]</f>
        <v>modesg_out_empr_info_nfinccm_trnvr_own_prfrmnce_algnd</v>
      </c>
      <c r="I719" s="3" t="s">
        <v>479</v>
      </c>
      <c r="J719" s="45">
        <f>VLOOKUP(Table1[[#This Row],[Status]],Auxiliar!$B$16:$C$23,2,0)</f>
        <v>4</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x14ac:dyDescent="0.25">
      <c r="B720" s="3" t="s">
        <v>28</v>
      </c>
      <c r="C720" s="3" t="s">
        <v>301</v>
      </c>
      <c r="D720" s="3" t="s">
        <v>313</v>
      </c>
      <c r="E720" s="3" t="s">
        <v>38</v>
      </c>
      <c r="F720" s="3" t="s">
        <v>312</v>
      </c>
      <c r="G720" s="3" t="s">
        <v>246</v>
      </c>
      <c r="H720" s="63" t="str">
        <f>Table1[[#This Row],[Tabela]]&amp;Table1[[#This Row],[Campo]]</f>
        <v>modesg_out_empr_info_nfinccm_trnvr_own_prfrmnce_algnd</v>
      </c>
      <c r="I720" s="3" t="s">
        <v>479</v>
      </c>
      <c r="J720" s="45">
        <f>VLOOKUP(Table1[[#This Row],[Status]],Auxiliar!$B$16:$C$23,2,0)</f>
        <v>4</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x14ac:dyDescent="0.25">
      <c r="B721" s="3" t="s">
        <v>28</v>
      </c>
      <c r="C721" s="3" t="s">
        <v>301</v>
      </c>
      <c r="D721" s="3" t="s">
        <v>313</v>
      </c>
      <c r="E721" s="3" t="s">
        <v>38</v>
      </c>
      <c r="F721" s="3" t="s">
        <v>312</v>
      </c>
      <c r="G721" s="3" t="s">
        <v>246</v>
      </c>
      <c r="H721" s="63" t="str">
        <f>Table1[[#This Row],[Tabela]]&amp;Table1[[#This Row],[Campo]]</f>
        <v>modesg_out_empr_info_nfinccm_trnvr_own_prfrmnce_algnd</v>
      </c>
      <c r="I721" s="3" t="s">
        <v>479</v>
      </c>
      <c r="J721" s="45">
        <f>VLOOKUP(Table1[[#This Row],[Status]],Auxiliar!$B$16:$C$23,2,0)</f>
        <v>4</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x14ac:dyDescent="0.25">
      <c r="B722" s="3" t="s">
        <v>28</v>
      </c>
      <c r="C722" s="3" t="s">
        <v>301</v>
      </c>
      <c r="D722" s="3" t="s">
        <v>313</v>
      </c>
      <c r="E722" s="3" t="s">
        <v>38</v>
      </c>
      <c r="F722" s="3" t="s">
        <v>312</v>
      </c>
      <c r="G722" s="3" t="s">
        <v>245</v>
      </c>
      <c r="H722" s="63" t="str">
        <f>Table1[[#This Row],[Tabela]]&amp;Table1[[#This Row],[Campo]]</f>
        <v>modesg_out_empr_info_nfinccm_trnvr_trnstn_alignd</v>
      </c>
      <c r="I722" s="3" t="s">
        <v>479</v>
      </c>
      <c r="J722" s="45">
        <f>VLOOKUP(Table1[[#This Row],[Status]],Auxiliar!$B$16:$C$23,2,0)</f>
        <v>4</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x14ac:dyDescent="0.25">
      <c r="B723" s="3" t="s">
        <v>28</v>
      </c>
      <c r="C723" s="3" t="s">
        <v>301</v>
      </c>
      <c r="D723" s="3" t="s">
        <v>313</v>
      </c>
      <c r="E723" s="3" t="s">
        <v>38</v>
      </c>
      <c r="F723" s="3" t="s">
        <v>312</v>
      </c>
      <c r="G723" s="3" t="s">
        <v>245</v>
      </c>
      <c r="H723" s="63" t="str">
        <f>Table1[[#This Row],[Tabela]]&amp;Table1[[#This Row],[Campo]]</f>
        <v>modesg_out_empr_info_nfinccm_trnvr_trnstn_alignd</v>
      </c>
      <c r="I723" s="3" t="s">
        <v>479</v>
      </c>
      <c r="J723" s="45">
        <f>VLOOKUP(Table1[[#This Row],[Status]],Auxiliar!$B$16:$C$23,2,0)</f>
        <v>4</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x14ac:dyDescent="0.25">
      <c r="B724" s="3" t="s">
        <v>28</v>
      </c>
      <c r="C724" s="3" t="s">
        <v>301</v>
      </c>
      <c r="D724" s="3" t="s">
        <v>313</v>
      </c>
      <c r="E724" s="3" t="s">
        <v>38</v>
      </c>
      <c r="F724" s="3" t="s">
        <v>312</v>
      </c>
      <c r="G724" s="3" t="s">
        <v>245</v>
      </c>
      <c r="H724" s="63" t="str">
        <f>Table1[[#This Row],[Tabela]]&amp;Table1[[#This Row],[Campo]]</f>
        <v>modesg_out_empr_info_nfinccm_trnvr_trnstn_alignd</v>
      </c>
      <c r="I724" s="3" t="s">
        <v>479</v>
      </c>
      <c r="J724" s="45">
        <f>VLOOKUP(Table1[[#This Row],[Status]],Auxiliar!$B$16:$C$23,2,0)</f>
        <v>4</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x14ac:dyDescent="0.25">
      <c r="B725" s="3" t="s">
        <v>28</v>
      </c>
      <c r="C725" s="3" t="s">
        <v>301</v>
      </c>
      <c r="D725" s="3" t="s">
        <v>313</v>
      </c>
      <c r="E725" s="3" t="s">
        <v>38</v>
      </c>
      <c r="F725" s="3" t="s">
        <v>312</v>
      </c>
      <c r="G725" s="3" t="s">
        <v>243</v>
      </c>
      <c r="H725" s="63" t="str">
        <f>Table1[[#This Row],[Tabela]]&amp;Table1[[#This Row],[Campo]]</f>
        <v>modesg_out_empr_info_nfinccm_trnvr_ttl_elgbl</v>
      </c>
      <c r="I725" s="3" t="s">
        <v>479</v>
      </c>
      <c r="J725" s="45">
        <f>VLOOKUP(Table1[[#This Row],[Status]],Auxiliar!$B$16:$C$23,2,0)</f>
        <v>4</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x14ac:dyDescent="0.25">
      <c r="B726" s="3" t="s">
        <v>28</v>
      </c>
      <c r="C726" s="3" t="s">
        <v>301</v>
      </c>
      <c r="D726" s="3" t="s">
        <v>313</v>
      </c>
      <c r="E726" s="3" t="s">
        <v>38</v>
      </c>
      <c r="F726" s="3" t="s">
        <v>312</v>
      </c>
      <c r="G726" s="3" t="s">
        <v>243</v>
      </c>
      <c r="H726" s="63" t="str">
        <f>Table1[[#This Row],[Tabela]]&amp;Table1[[#This Row],[Campo]]</f>
        <v>modesg_out_empr_info_nfinccm_trnvr_ttl_elgbl</v>
      </c>
      <c r="I726" s="3" t="s">
        <v>479</v>
      </c>
      <c r="J726" s="45">
        <f>VLOOKUP(Table1[[#This Row],[Status]],Auxiliar!$B$16:$C$23,2,0)</f>
        <v>4</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x14ac:dyDescent="0.25">
      <c r="B727" s="3" t="s">
        <v>28</v>
      </c>
      <c r="C727" s="3" t="s">
        <v>301</v>
      </c>
      <c r="D727" s="3" t="s">
        <v>313</v>
      </c>
      <c r="E727" s="3" t="s">
        <v>38</v>
      </c>
      <c r="F727" s="3" t="s">
        <v>312</v>
      </c>
      <c r="G727" s="3" t="s">
        <v>243</v>
      </c>
      <c r="H727" s="63" t="str">
        <f>Table1[[#This Row],[Tabela]]&amp;Table1[[#This Row],[Campo]]</f>
        <v>modesg_out_empr_info_nfinccm_trnvr_ttl_elgbl</v>
      </c>
      <c r="I727" s="3" t="s">
        <v>479</v>
      </c>
      <c r="J727" s="45">
        <f>VLOOKUP(Table1[[#This Row],[Status]],Auxiliar!$B$16:$C$23,2,0)</f>
        <v>4</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x14ac:dyDescent="0.25">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x14ac:dyDescent="0.25">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x14ac:dyDescent="0.25">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x14ac:dyDescent="0.3">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9" t="s">
        <v>1887</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x14ac:dyDescent="0.3">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9" t="s">
        <v>1887</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x14ac:dyDescent="0.3">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9" t="s">
        <v>1887</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x14ac:dyDescent="0.3">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9" t="s">
        <v>1887</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x14ac:dyDescent="0.3">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9" t="s">
        <v>1887</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x14ac:dyDescent="0.3">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9" t="s">
        <v>1887</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x14ac:dyDescent="0.25">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x14ac:dyDescent="0.25">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x14ac:dyDescent="0.25">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x14ac:dyDescent="0.25">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x14ac:dyDescent="0.25">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x14ac:dyDescent="0.25">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x14ac:dyDescent="0.25">
      <c r="B743" s="3" t="s">
        <v>28</v>
      </c>
      <c r="C743" s="3" t="s">
        <v>301</v>
      </c>
      <c r="D743" s="3" t="s">
        <v>313</v>
      </c>
      <c r="E743" s="3" t="s">
        <v>38</v>
      </c>
      <c r="F743" s="3" t="s">
        <v>312</v>
      </c>
      <c r="G743" s="3" t="s">
        <v>315</v>
      </c>
      <c r="H743" s="63" t="str">
        <f>Table1[[#This Row],[Tabela]]&amp;Table1[[#This Row],[Campo]]</f>
        <v>modesg_out_empr_info_nfinorigem_alinhamentos</v>
      </c>
      <c r="I743" s="3" t="s">
        <v>479</v>
      </c>
      <c r="J743" s="45">
        <f>VLOOKUP(Table1[[#This Row],[Status]],Auxiliar!$B$16:$C$23,2,0)</f>
        <v>4</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x14ac:dyDescent="0.25">
      <c r="B744" s="3" t="s">
        <v>28</v>
      </c>
      <c r="C744" s="3" t="s">
        <v>301</v>
      </c>
      <c r="D744" s="3" t="s">
        <v>313</v>
      </c>
      <c r="E744" s="3" t="s">
        <v>38</v>
      </c>
      <c r="F744" s="3" t="s">
        <v>312</v>
      </c>
      <c r="G744" s="3" t="s">
        <v>315</v>
      </c>
      <c r="H744" s="63" t="str">
        <f>Table1[[#This Row],[Tabela]]&amp;Table1[[#This Row],[Campo]]</f>
        <v>modesg_out_empr_info_nfinorigem_alinhamentos</v>
      </c>
      <c r="I744" s="3" t="s">
        <v>479</v>
      </c>
      <c r="J744" s="45">
        <f>VLOOKUP(Table1[[#This Row],[Status]],Auxiliar!$B$16:$C$23,2,0)</f>
        <v>4</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x14ac:dyDescent="0.25">
      <c r="B745" s="3" t="s">
        <v>28</v>
      </c>
      <c r="C745" s="3" t="s">
        <v>301</v>
      </c>
      <c r="D745" s="3" t="s">
        <v>313</v>
      </c>
      <c r="E745" s="3" t="s">
        <v>38</v>
      </c>
      <c r="F745" s="3" t="s">
        <v>312</v>
      </c>
      <c r="G745" s="3" t="s">
        <v>315</v>
      </c>
      <c r="H745" s="63" t="str">
        <f>Table1[[#This Row],[Tabela]]&amp;Table1[[#This Row],[Campo]]</f>
        <v>modesg_out_empr_info_nfinorigem_alinhamentos</v>
      </c>
      <c r="I745" s="3" t="s">
        <v>479</v>
      </c>
      <c r="J745" s="45">
        <f>VLOOKUP(Table1[[#This Row],[Status]],Auxiliar!$B$16:$C$23,2,0)</f>
        <v>4</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x14ac:dyDescent="0.3">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9" t="s">
        <v>1887</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x14ac:dyDescent="0.3">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9" t="s">
        <v>1887</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x14ac:dyDescent="0.3">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9" t="s">
        <v>1887</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x14ac:dyDescent="0.3">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9" t="s">
        <v>1887</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x14ac:dyDescent="0.3">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9" t="s">
        <v>1887</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x14ac:dyDescent="0.3">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9" t="s">
        <v>1887</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x14ac:dyDescent="0.25">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x14ac:dyDescent="0.25">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x14ac:dyDescent="0.25">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x14ac:dyDescent="0.25">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x14ac:dyDescent="0.25">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x14ac:dyDescent="0.25">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x14ac:dyDescent="0.25">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x14ac:dyDescent="0.25">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1884</v>
      </c>
      <c r="Q759" s="3"/>
      <c r="R759" s="173"/>
      <c r="S759" s="173"/>
      <c r="T759" s="173"/>
      <c r="U759" s="173"/>
      <c r="V759" s="173"/>
      <c r="W759" s="3">
        <f>VLOOKUP(Table1[[#This Row],[Status]],Auxiliar!$B$16:$D$23,3,0)*Table1[[#This Row],[Estimação (horas)]]</f>
        <v>1</v>
      </c>
      <c r="X759" s="3"/>
    </row>
    <row r="760" spans="2:24" ht="17.399999999999999" hidden="1" customHeight="1" x14ac:dyDescent="0.25">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1884</v>
      </c>
      <c r="Q760" s="3"/>
      <c r="R760" s="173"/>
      <c r="S760" s="173"/>
      <c r="T760" s="173"/>
      <c r="U760" s="173"/>
      <c r="V760" s="173"/>
      <c r="W760" s="3">
        <f>VLOOKUP(Table1[[#This Row],[Status]],Auxiliar!$B$16:$D$23,3,0)*Table1[[#This Row],[Estimação (horas)]]</f>
        <v>0.05</v>
      </c>
      <c r="X760" s="3"/>
    </row>
    <row r="761" spans="2:24" ht="17.399999999999999" hidden="1" customHeight="1" x14ac:dyDescent="0.25">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1884</v>
      </c>
      <c r="Q761" s="3"/>
      <c r="R761" s="173"/>
      <c r="S761" s="173"/>
      <c r="T761" s="173"/>
      <c r="U761" s="173"/>
      <c r="V761" s="173"/>
      <c r="W761" s="3">
        <f>VLOOKUP(Table1[[#This Row],[Status]],Auxiliar!$B$16:$D$23,3,0)*Table1[[#This Row],[Estimação (horas)]]</f>
        <v>1</v>
      </c>
      <c r="X761" s="3"/>
    </row>
    <row r="762" spans="2:24" ht="17.399999999999999" hidden="1" customHeight="1" x14ac:dyDescent="0.25">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1884</v>
      </c>
      <c r="Q762" s="3"/>
      <c r="R762" s="173"/>
      <c r="S762" s="173"/>
      <c r="T762" s="173"/>
      <c r="U762" s="173"/>
      <c r="V762" s="173"/>
      <c r="W762" s="3">
        <f>VLOOKUP(Table1[[#This Row],[Status]],Auxiliar!$B$16:$D$23,3,0)*Table1[[#This Row],[Estimação (horas)]]</f>
        <v>1</v>
      </c>
      <c r="X762" s="3"/>
    </row>
    <row r="763" spans="2:24" ht="17.399999999999999" hidden="1" customHeight="1" x14ac:dyDescent="0.25">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1884</v>
      </c>
      <c r="Q763" s="3"/>
      <c r="R763" s="173"/>
      <c r="S763" s="173"/>
      <c r="T763" s="173"/>
      <c r="U763" s="173"/>
      <c r="V763" s="173"/>
      <c r="W763" s="3">
        <f>VLOOKUP(Table1[[#This Row],[Status]],Auxiliar!$B$16:$D$23,3,0)*Table1[[#This Row],[Estimação (horas)]]</f>
        <v>0.05</v>
      </c>
      <c r="X763" s="3"/>
    </row>
    <row r="764" spans="2:24" ht="17.399999999999999" hidden="1" customHeight="1" x14ac:dyDescent="0.25">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1884</v>
      </c>
      <c r="Q764" s="3"/>
      <c r="R764" s="173"/>
      <c r="S764" s="173"/>
      <c r="T764" s="173"/>
      <c r="U764" s="173"/>
      <c r="V764" s="173"/>
      <c r="W764" s="3">
        <f>VLOOKUP(Table1[[#This Row],[Status]],Auxiliar!$B$16:$D$23,3,0)*Table1[[#This Row],[Estimação (horas)]]</f>
        <v>1</v>
      </c>
      <c r="X764" s="3"/>
    </row>
    <row r="765" spans="2:24" ht="17.399999999999999" hidden="1" customHeight="1" x14ac:dyDescent="0.25">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1884</v>
      </c>
      <c r="Q765" s="3"/>
      <c r="R765" s="173"/>
      <c r="S765" s="173"/>
      <c r="T765" s="173"/>
      <c r="U765" s="173"/>
      <c r="V765" s="173"/>
      <c r="W765" s="3">
        <f>VLOOKUP(Table1[[#This Row],[Status]],Auxiliar!$B$16:$D$23,3,0)*Table1[[#This Row],[Estimação (horas)]]</f>
        <v>1</v>
      </c>
      <c r="X765" s="3"/>
    </row>
    <row r="766" spans="2:24" ht="17.399999999999999" hidden="1" customHeight="1" x14ac:dyDescent="0.25">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1884</v>
      </c>
      <c r="Q766" s="3"/>
      <c r="R766" s="173"/>
      <c r="S766" s="173"/>
      <c r="T766" s="173"/>
      <c r="U766" s="173"/>
      <c r="V766" s="173"/>
      <c r="W766" s="3">
        <f>VLOOKUP(Table1[[#This Row],[Status]],Auxiliar!$B$16:$D$23,3,0)*Table1[[#This Row],[Estimação (horas)]]</f>
        <v>0.05</v>
      </c>
      <c r="X766" s="3"/>
    </row>
    <row r="767" spans="2:24" ht="17.399999999999999" hidden="1" customHeight="1" x14ac:dyDescent="0.25">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x14ac:dyDescent="0.25">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x14ac:dyDescent="0.25">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x14ac:dyDescent="0.25">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1884</v>
      </c>
      <c r="Q770" s="3"/>
      <c r="R770" s="173"/>
      <c r="S770" s="173"/>
      <c r="T770" s="173"/>
      <c r="U770" s="173"/>
      <c r="V770" s="173"/>
      <c r="W770" s="3">
        <f>VLOOKUP(Table1[[#This Row],[Status]],Auxiliar!$B$16:$D$23,3,0)*Table1[[#This Row],[Estimação (horas)]]</f>
        <v>2</v>
      </c>
      <c r="X770" s="3"/>
    </row>
    <row r="771" spans="2:24" ht="17.399999999999999" hidden="1" customHeight="1" x14ac:dyDescent="0.25">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1884</v>
      </c>
      <c r="Q771" s="3"/>
      <c r="R771" s="173"/>
      <c r="S771" s="173"/>
      <c r="T771" s="173"/>
      <c r="U771" s="173"/>
      <c r="V771" s="173"/>
      <c r="W771" s="3">
        <f>VLOOKUP(Table1[[#This Row],[Status]],Auxiliar!$B$16:$D$23,3,0)*Table1[[#This Row],[Estimação (horas)]]</f>
        <v>2</v>
      </c>
      <c r="X771" s="3"/>
    </row>
    <row r="772" spans="2:24" ht="17.399999999999999" hidden="1" customHeight="1" x14ac:dyDescent="0.25">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1884</v>
      </c>
      <c r="Q772" s="3"/>
      <c r="R772" s="173"/>
      <c r="S772" s="173"/>
      <c r="T772" s="173"/>
      <c r="U772" s="173"/>
      <c r="V772" s="173"/>
      <c r="W772" s="3">
        <f>VLOOKUP(Table1[[#This Row],[Status]],Auxiliar!$B$16:$D$23,3,0)*Table1[[#This Row],[Estimação (horas)]]</f>
        <v>0.05</v>
      </c>
      <c r="X772" s="3"/>
    </row>
    <row r="773" spans="2:24" ht="17.399999999999999" hidden="1" customHeight="1" x14ac:dyDescent="0.25">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1884</v>
      </c>
      <c r="Q773" s="3"/>
      <c r="R773" s="173"/>
      <c r="S773" s="173"/>
      <c r="T773" s="173"/>
      <c r="U773" s="173"/>
      <c r="V773" s="173"/>
      <c r="W773" s="3">
        <f>VLOOKUP(Table1[[#This Row],[Status]],Auxiliar!$B$16:$D$23,3,0)*Table1[[#This Row],[Estimação (horas)]]</f>
        <v>2</v>
      </c>
      <c r="X773" s="3"/>
    </row>
    <row r="774" spans="2:24" ht="17.399999999999999" hidden="1" customHeight="1" x14ac:dyDescent="0.25">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1884</v>
      </c>
      <c r="Q774" s="3"/>
      <c r="R774" s="173"/>
      <c r="S774" s="173"/>
      <c r="T774" s="173"/>
      <c r="U774" s="173"/>
      <c r="V774" s="173"/>
      <c r="W774" s="3">
        <f>VLOOKUP(Table1[[#This Row],[Status]],Auxiliar!$B$16:$D$23,3,0)*Table1[[#This Row],[Estimação (horas)]]</f>
        <v>2</v>
      </c>
      <c r="X774" s="3"/>
    </row>
    <row r="775" spans="2:24" ht="17.399999999999999" hidden="1" customHeight="1" x14ac:dyDescent="0.25">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1884</v>
      </c>
      <c r="Q775" s="3"/>
      <c r="R775" s="173"/>
      <c r="S775" s="173"/>
      <c r="T775" s="173"/>
      <c r="U775" s="173"/>
      <c r="V775" s="173"/>
      <c r="W775" s="3">
        <f>VLOOKUP(Table1[[#This Row],[Status]],Auxiliar!$B$16:$D$23,3,0)*Table1[[#This Row],[Estimação (horas)]]</f>
        <v>0.05</v>
      </c>
      <c r="X775" s="3"/>
    </row>
    <row r="776" spans="2:24" ht="17.399999999999999" hidden="1" customHeight="1" x14ac:dyDescent="0.25">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1884</v>
      </c>
      <c r="Q776" s="3"/>
      <c r="R776" s="173"/>
      <c r="S776" s="173"/>
      <c r="T776" s="173"/>
      <c r="U776" s="173"/>
      <c r="V776" s="173"/>
      <c r="W776" s="3">
        <f>VLOOKUP(Table1[[#This Row],[Status]],Auxiliar!$B$16:$D$23,3,0)*Table1[[#This Row],[Estimação (horas)]]</f>
        <v>2</v>
      </c>
      <c r="X776" s="3"/>
    </row>
    <row r="777" spans="2:24" ht="17.399999999999999" hidden="1" customHeight="1" x14ac:dyDescent="0.25">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1884</v>
      </c>
      <c r="Q777" s="3"/>
      <c r="R777" s="173"/>
      <c r="S777" s="173"/>
      <c r="T777" s="173"/>
      <c r="U777" s="173"/>
      <c r="V777" s="173"/>
      <c r="W777" s="3">
        <f>VLOOKUP(Table1[[#This Row],[Status]],Auxiliar!$B$16:$D$23,3,0)*Table1[[#This Row],[Estimação (horas)]]</f>
        <v>2</v>
      </c>
      <c r="X777" s="3"/>
    </row>
    <row r="778" spans="2:24" ht="17.399999999999999" hidden="1" customHeight="1" x14ac:dyDescent="0.25">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1884</v>
      </c>
      <c r="Q778" s="3"/>
      <c r="R778" s="173"/>
      <c r="S778" s="173"/>
      <c r="T778" s="173"/>
      <c r="U778" s="173"/>
      <c r="V778" s="173"/>
      <c r="W778" s="3">
        <f>VLOOKUP(Table1[[#This Row],[Status]],Auxiliar!$B$16:$D$23,3,0)*Table1[[#This Row],[Estimação (horas)]]</f>
        <v>0.05</v>
      </c>
      <c r="X778" s="3"/>
    </row>
    <row r="779" spans="2:24" ht="17.399999999999999" hidden="1" customHeight="1" x14ac:dyDescent="0.25">
      <c r="B779" s="3" t="s">
        <v>28</v>
      </c>
      <c r="C779" s="3" t="s">
        <v>301</v>
      </c>
      <c r="D779" s="3" t="s">
        <v>313</v>
      </c>
      <c r="E779" s="3" t="s">
        <v>38</v>
      </c>
      <c r="F779" s="3" t="s">
        <v>312</v>
      </c>
      <c r="G779" s="3" t="s">
        <v>203</v>
      </c>
      <c r="H779" s="63" t="str">
        <f>Table1[[#This Row],[Tabela]]&amp;Table1[[#This Row],[Campo]]</f>
        <v>modesg_out_empr_info_nfinzcliente</v>
      </c>
      <c r="I779" s="3" t="s">
        <v>177</v>
      </c>
      <c r="J779" s="60">
        <f>VLOOKUP(Table1[[#This Row],[Status]],Auxiliar!$B$16:$C$23,2,0)</f>
        <v>2</v>
      </c>
      <c r="K779" s="3" t="s">
        <v>1137</v>
      </c>
      <c r="L779" s="3" t="s">
        <v>1144</v>
      </c>
      <c r="M779" s="22" t="s">
        <v>1145</v>
      </c>
      <c r="N779" s="53">
        <v>45561</v>
      </c>
      <c r="O779" s="22">
        <f>INDEX(Auxiliar!$D$5:$F$13,MATCH(Table1[[#This Row],[Tipologia_Testes]],Auxiliar!$B$5:$B$13,0),MATCH(Table1[[#This Row],[Complexidade]],Auxiliar!$D$4:$F$4,0))</f>
        <v>2</v>
      </c>
      <c r="P779" s="3" t="s">
        <v>1884</v>
      </c>
      <c r="Q779" s="3"/>
      <c r="R779" s="173"/>
      <c r="S779" s="173"/>
      <c r="T779" s="173"/>
      <c r="U779" s="173"/>
      <c r="V779" s="173"/>
      <c r="W779" s="3">
        <f>VLOOKUP(Table1[[#This Row],[Status]],Auxiliar!$B$16:$D$23,3,0)*Table1[[#This Row],[Estimação (horas)]]</f>
        <v>1</v>
      </c>
      <c r="X779" s="3"/>
    </row>
    <row r="780" spans="2:24" ht="17.399999999999999" hidden="1" customHeight="1" x14ac:dyDescent="0.25">
      <c r="B780" s="3" t="s">
        <v>28</v>
      </c>
      <c r="C780" s="3" t="s">
        <v>301</v>
      </c>
      <c r="D780" s="3" t="s">
        <v>313</v>
      </c>
      <c r="E780" s="3" t="s">
        <v>38</v>
      </c>
      <c r="F780" s="3" t="s">
        <v>312</v>
      </c>
      <c r="G780" s="3" t="s">
        <v>203</v>
      </c>
      <c r="H780" s="63" t="str">
        <f>Table1[[#This Row],[Tabela]]&amp;Table1[[#This Row],[Campo]]</f>
        <v>modesg_out_empr_info_nfinzcliente</v>
      </c>
      <c r="I780" s="3" t="s">
        <v>177</v>
      </c>
      <c r="J780" s="60">
        <f>VLOOKUP(Table1[[#This Row],[Status]],Auxiliar!$B$16:$C$23,2,0)</f>
        <v>2</v>
      </c>
      <c r="K780" s="3" t="s">
        <v>1138</v>
      </c>
      <c r="L780" s="3" t="s">
        <v>1144</v>
      </c>
      <c r="M780" s="22" t="s">
        <v>1145</v>
      </c>
      <c r="N780" s="53">
        <v>45561</v>
      </c>
      <c r="O780" s="22">
        <f>INDEX(Auxiliar!$D$5:$F$13,MATCH(Table1[[#This Row],[Tipologia_Testes]],Auxiliar!$B$5:$B$13,0),MATCH(Table1[[#This Row],[Complexidade]],Auxiliar!$D$4:$F$4,0))</f>
        <v>2</v>
      </c>
      <c r="P780" s="3" t="s">
        <v>1884</v>
      </c>
      <c r="Q780" s="3"/>
      <c r="R780" s="173"/>
      <c r="S780" s="173"/>
      <c r="T780" s="173"/>
      <c r="U780" s="173"/>
      <c r="V780" s="173"/>
      <c r="W780" s="3">
        <f>VLOOKUP(Table1[[#This Row],[Status]],Auxiliar!$B$16:$D$23,3,0)*Table1[[#This Row],[Estimação (horas)]]</f>
        <v>1</v>
      </c>
      <c r="X780" s="3"/>
    </row>
    <row r="781" spans="2:24" ht="17.399999999999999" hidden="1" customHeight="1" x14ac:dyDescent="0.25">
      <c r="B781" s="3" t="s">
        <v>28</v>
      </c>
      <c r="C781" s="3" t="s">
        <v>301</v>
      </c>
      <c r="D781" s="3" t="s">
        <v>313</v>
      </c>
      <c r="E781" s="3" t="s">
        <v>38</v>
      </c>
      <c r="F781" s="3" t="s">
        <v>312</v>
      </c>
      <c r="G781" s="3" t="s">
        <v>203</v>
      </c>
      <c r="H781" s="63" t="str">
        <f>Table1[[#This Row],[Tabela]]&amp;Table1[[#This Row],[Campo]]</f>
        <v>modesg_out_empr_info_nfinzcliente</v>
      </c>
      <c r="I781" s="3" t="s">
        <v>177</v>
      </c>
      <c r="J781" s="60">
        <f>VLOOKUP(Table1[[#This Row],[Status]],Auxiliar!$B$16:$C$23,2,0)</f>
        <v>2</v>
      </c>
      <c r="K781" s="3" t="s">
        <v>1141</v>
      </c>
      <c r="L781" s="3" t="s">
        <v>1144</v>
      </c>
      <c r="M781" s="22" t="s">
        <v>1145</v>
      </c>
      <c r="N781" s="53">
        <v>45561</v>
      </c>
      <c r="O781" s="22">
        <f>INDEX(Auxiliar!$D$5:$F$13,MATCH(Table1[[#This Row],[Tipologia_Testes]],Auxiliar!$B$5:$B$13,0),MATCH(Table1[[#This Row],[Complexidade]],Auxiliar!$D$4:$F$4,0))</f>
        <v>0.1</v>
      </c>
      <c r="P781" s="3" t="s">
        <v>1884</v>
      </c>
      <c r="Q781" s="3"/>
      <c r="R781" s="173"/>
      <c r="S781" s="173"/>
      <c r="T781" s="173"/>
      <c r="U781" s="173"/>
      <c r="V781" s="173"/>
      <c r="W781" s="3">
        <f>VLOOKUP(Table1[[#This Row],[Status]],Auxiliar!$B$16:$D$23,3,0)*Table1[[#This Row],[Estimação (horas)]]</f>
        <v>0.05</v>
      </c>
      <c r="X781" s="3"/>
    </row>
    <row r="782" spans="2:24" ht="23.4" hidden="1" customHeight="1" x14ac:dyDescent="0.25">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1883</v>
      </c>
      <c r="Q782" s="3"/>
      <c r="R782" s="173">
        <v>45560</v>
      </c>
      <c r="S782" s="173"/>
      <c r="T782" s="173">
        <v>45560</v>
      </c>
      <c r="U782" s="173"/>
      <c r="V782" s="173"/>
      <c r="W782" s="3">
        <f>VLOOKUP(Table1[[#This Row],[Status]],Auxiliar!$B$16:$D$23,3,0)*Table1[[#This Row],[Estimação (horas)]]</f>
        <v>2</v>
      </c>
      <c r="X782" s="3"/>
    </row>
    <row r="783" spans="2:24" ht="17.399999999999999" hidden="1" customHeight="1" x14ac:dyDescent="0.25">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x14ac:dyDescent="0.25">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x14ac:dyDescent="0.25">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x14ac:dyDescent="0.25">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x14ac:dyDescent="0.25">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x14ac:dyDescent="0.25">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x14ac:dyDescent="0.25">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x14ac:dyDescent="0.25">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x14ac:dyDescent="0.25">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x14ac:dyDescent="0.25">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x14ac:dyDescent="0.25">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x14ac:dyDescent="0.25">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x14ac:dyDescent="0.25">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x14ac:dyDescent="0.25">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x14ac:dyDescent="0.25">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x14ac:dyDescent="0.25">
      <c r="B798" s="3" t="s">
        <v>28</v>
      </c>
      <c r="C798" s="3" t="s">
        <v>301</v>
      </c>
      <c r="D798" s="3" t="s">
        <v>319</v>
      </c>
      <c r="E798" s="3" t="s">
        <v>38</v>
      </c>
      <c r="F798" s="3" t="s">
        <v>318</v>
      </c>
      <c r="G798" s="3" t="s">
        <v>306</v>
      </c>
      <c r="H798" s="63" t="str">
        <f>Table1[[#This Row],[Tabela]]&amp;Table1[[#This Row],[Campo]]</f>
        <v>modesg_out_emss_vclsorigem_scp1_emss</v>
      </c>
      <c r="I798" s="3" t="s">
        <v>482</v>
      </c>
      <c r="J798" s="45">
        <f>VLOOKUP(Table1[[#This Row],[Status]],Auxiliar!$B$16:$C$23,2,0)</f>
        <v>6</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1</v>
      </c>
      <c r="X798" s="3"/>
    </row>
    <row r="799" spans="2:24" ht="17.399999999999999" hidden="1" customHeight="1" x14ac:dyDescent="0.25">
      <c r="B799" s="3" t="s">
        <v>28</v>
      </c>
      <c r="C799" s="3" t="s">
        <v>301</v>
      </c>
      <c r="D799" s="3" t="s">
        <v>319</v>
      </c>
      <c r="E799" s="3" t="s">
        <v>38</v>
      </c>
      <c r="F799" s="3" t="s">
        <v>318</v>
      </c>
      <c r="G799" s="3" t="s">
        <v>306</v>
      </c>
      <c r="H799" s="63" t="str">
        <f>Table1[[#This Row],[Tabela]]&amp;Table1[[#This Row],[Campo]]</f>
        <v>modesg_out_emss_vclsorigem_scp1_emss</v>
      </c>
      <c r="I799" s="3" t="s">
        <v>482</v>
      </c>
      <c r="J799" s="45">
        <f>VLOOKUP(Table1[[#This Row],[Status]],Auxiliar!$B$16:$C$23,2,0)</f>
        <v>6</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1</v>
      </c>
      <c r="X799" s="3"/>
    </row>
    <row r="800" spans="2:24" ht="17.399999999999999" hidden="1" customHeight="1" x14ac:dyDescent="0.25">
      <c r="B800" s="3" t="s">
        <v>28</v>
      </c>
      <c r="C800" s="3" t="s">
        <v>301</v>
      </c>
      <c r="D800" s="3" t="s">
        <v>319</v>
      </c>
      <c r="E800" s="3" t="s">
        <v>38</v>
      </c>
      <c r="F800" s="3" t="s">
        <v>318</v>
      </c>
      <c r="G800" s="3" t="s">
        <v>306</v>
      </c>
      <c r="H800" s="63" t="str">
        <f>Table1[[#This Row],[Tabela]]&amp;Table1[[#This Row],[Campo]]</f>
        <v>modesg_out_emss_vclsorigem_scp1_emss</v>
      </c>
      <c r="I800" s="3" t="s">
        <v>482</v>
      </c>
      <c r="J800" s="45">
        <f>VLOOKUP(Table1[[#This Row],[Status]],Auxiliar!$B$16:$C$23,2,0)</f>
        <v>6</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2.5000000000000001E-2</v>
      </c>
      <c r="X800" s="3"/>
    </row>
    <row r="801" spans="2:24" ht="17.399999999999999" hidden="1" customHeight="1" x14ac:dyDescent="0.25">
      <c r="B801" s="3" t="s">
        <v>28</v>
      </c>
      <c r="C801" s="3" t="s">
        <v>301</v>
      </c>
      <c r="D801" s="3" t="s">
        <v>319</v>
      </c>
      <c r="E801" s="3" t="s">
        <v>38</v>
      </c>
      <c r="F801" s="3" t="s">
        <v>318</v>
      </c>
      <c r="G801" s="3" t="s">
        <v>307</v>
      </c>
      <c r="H801" s="63" t="str">
        <f>Table1[[#This Row],[Tabela]]&amp;Table1[[#This Row],[Campo]]</f>
        <v>modesg_out_emss_vclsorigem_scp2_emss</v>
      </c>
      <c r="I801" s="3" t="s">
        <v>482</v>
      </c>
      <c r="J801" s="45">
        <f>VLOOKUP(Table1[[#This Row],[Status]],Auxiliar!$B$16:$C$23,2,0)</f>
        <v>6</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1</v>
      </c>
      <c r="X801" s="3"/>
    </row>
    <row r="802" spans="2:24" ht="17.399999999999999" hidden="1" customHeight="1" x14ac:dyDescent="0.25">
      <c r="B802" s="3" t="s">
        <v>28</v>
      </c>
      <c r="C802" s="3" t="s">
        <v>301</v>
      </c>
      <c r="D802" s="3" t="s">
        <v>319</v>
      </c>
      <c r="E802" s="3" t="s">
        <v>38</v>
      </c>
      <c r="F802" s="3" t="s">
        <v>318</v>
      </c>
      <c r="G802" s="3" t="s">
        <v>307</v>
      </c>
      <c r="H802" s="63" t="str">
        <f>Table1[[#This Row],[Tabela]]&amp;Table1[[#This Row],[Campo]]</f>
        <v>modesg_out_emss_vclsorigem_scp2_emss</v>
      </c>
      <c r="I802" s="3" t="s">
        <v>482</v>
      </c>
      <c r="J802" s="45">
        <f>VLOOKUP(Table1[[#This Row],[Status]],Auxiliar!$B$16:$C$23,2,0)</f>
        <v>6</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1</v>
      </c>
      <c r="X802" s="3"/>
    </row>
    <row r="803" spans="2:24" ht="17.399999999999999" hidden="1" customHeight="1" x14ac:dyDescent="0.25">
      <c r="B803" s="3" t="s">
        <v>28</v>
      </c>
      <c r="C803" s="3" t="s">
        <v>301</v>
      </c>
      <c r="D803" s="3" t="s">
        <v>319</v>
      </c>
      <c r="E803" s="3" t="s">
        <v>38</v>
      </c>
      <c r="F803" s="3" t="s">
        <v>318</v>
      </c>
      <c r="G803" s="3" t="s">
        <v>307</v>
      </c>
      <c r="H803" s="63" t="str">
        <f>Table1[[#This Row],[Tabela]]&amp;Table1[[#This Row],[Campo]]</f>
        <v>modesg_out_emss_vclsorigem_scp2_emss</v>
      </c>
      <c r="I803" s="3" t="s">
        <v>482</v>
      </c>
      <c r="J803" s="45">
        <f>VLOOKUP(Table1[[#This Row],[Status]],Auxiliar!$B$16:$C$23,2,0)</f>
        <v>6</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2.5000000000000001E-2</v>
      </c>
      <c r="X803" s="3"/>
    </row>
    <row r="804" spans="2:24" ht="17.399999999999999" hidden="1" customHeight="1" x14ac:dyDescent="0.25">
      <c r="B804" s="3" t="s">
        <v>28</v>
      </c>
      <c r="C804" s="3" t="s">
        <v>301</v>
      </c>
      <c r="D804" s="3" t="s">
        <v>319</v>
      </c>
      <c r="E804" s="3" t="s">
        <v>38</v>
      </c>
      <c r="F804" s="3" t="s">
        <v>318</v>
      </c>
      <c r="G804" s="3" t="s">
        <v>308</v>
      </c>
      <c r="H804" s="63" t="str">
        <f>Table1[[#This Row],[Tabela]]&amp;Table1[[#This Row],[Campo]]</f>
        <v>modesg_out_emss_vclsorigem_scp3_emss</v>
      </c>
      <c r="I804" s="3" t="s">
        <v>482</v>
      </c>
      <c r="J804" s="45">
        <f>VLOOKUP(Table1[[#This Row],[Status]],Auxiliar!$B$16:$C$23,2,0)</f>
        <v>6</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1</v>
      </c>
      <c r="X804" s="3"/>
    </row>
    <row r="805" spans="2:24" ht="17.399999999999999" hidden="1" customHeight="1" x14ac:dyDescent="0.25">
      <c r="B805" s="3" t="s">
        <v>28</v>
      </c>
      <c r="C805" s="3" t="s">
        <v>301</v>
      </c>
      <c r="D805" s="3" t="s">
        <v>319</v>
      </c>
      <c r="E805" s="3" t="s">
        <v>38</v>
      </c>
      <c r="F805" s="3" t="s">
        <v>318</v>
      </c>
      <c r="G805" s="3" t="s">
        <v>308</v>
      </c>
      <c r="H805" s="63" t="str">
        <f>Table1[[#This Row],[Tabela]]&amp;Table1[[#This Row],[Campo]]</f>
        <v>modesg_out_emss_vclsorigem_scp3_emss</v>
      </c>
      <c r="I805" s="3" t="s">
        <v>482</v>
      </c>
      <c r="J805" s="45">
        <f>VLOOKUP(Table1[[#This Row],[Status]],Auxiliar!$B$16:$C$23,2,0)</f>
        <v>6</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1</v>
      </c>
      <c r="X805" s="3"/>
    </row>
    <row r="806" spans="2:24" ht="17.399999999999999" hidden="1" customHeight="1" x14ac:dyDescent="0.25">
      <c r="B806" s="3" t="s">
        <v>28</v>
      </c>
      <c r="C806" s="3" t="s">
        <v>301</v>
      </c>
      <c r="D806" s="3" t="s">
        <v>319</v>
      </c>
      <c r="E806" s="3" t="s">
        <v>38</v>
      </c>
      <c r="F806" s="3" t="s">
        <v>318</v>
      </c>
      <c r="G806" s="3" t="s">
        <v>308</v>
      </c>
      <c r="H806" s="63" t="str">
        <f>Table1[[#This Row],[Tabela]]&amp;Table1[[#This Row],[Campo]]</f>
        <v>modesg_out_emss_vclsorigem_scp3_emss</v>
      </c>
      <c r="I806" s="3" t="s">
        <v>482</v>
      </c>
      <c r="J806" s="45">
        <f>VLOOKUP(Table1[[#This Row],[Status]],Auxiliar!$B$16:$C$23,2,0)</f>
        <v>6</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2.5000000000000001E-2</v>
      </c>
      <c r="X806" s="3"/>
    </row>
    <row r="807" spans="2:24" ht="17.399999999999999" hidden="1" customHeight="1" x14ac:dyDescent="0.25">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x14ac:dyDescent="0.25">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x14ac:dyDescent="0.25">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x14ac:dyDescent="0.25">
      <c r="B810" s="3" t="s">
        <v>28</v>
      </c>
      <c r="C810" s="3" t="s">
        <v>301</v>
      </c>
      <c r="D810" s="3" t="s">
        <v>319</v>
      </c>
      <c r="E810" s="3" t="s">
        <v>38</v>
      </c>
      <c r="F810" s="3" t="s">
        <v>318</v>
      </c>
      <c r="G810" s="3" t="s">
        <v>276</v>
      </c>
      <c r="H810" s="63" t="str">
        <f>Table1[[#This Row],[Tabela]]&amp;Table1[[#This Row],[Campo]]</f>
        <v>modesg_out_emss_vclsscp1_emss</v>
      </c>
      <c r="I810" s="3" t="s">
        <v>482</v>
      </c>
      <c r="J810" s="45">
        <f>VLOOKUP(Table1[[#This Row],[Status]],Auxiliar!$B$16:$C$23,2,0)</f>
        <v>6</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2</v>
      </c>
      <c r="X810" s="3"/>
    </row>
    <row r="811" spans="2:24" ht="69.599999999999994" hidden="1" customHeight="1" x14ac:dyDescent="0.25">
      <c r="B811" s="3" t="s">
        <v>28</v>
      </c>
      <c r="C811" s="3" t="s">
        <v>301</v>
      </c>
      <c r="D811" s="3" t="s">
        <v>319</v>
      </c>
      <c r="E811" s="3" t="s">
        <v>38</v>
      </c>
      <c r="F811" s="3" t="s">
        <v>318</v>
      </c>
      <c r="G811" s="3" t="s">
        <v>276</v>
      </c>
      <c r="H811" s="63" t="str">
        <f>Table1[[#This Row],[Tabela]]&amp;Table1[[#This Row],[Campo]]</f>
        <v>modesg_out_emss_vclsscp1_emss</v>
      </c>
      <c r="I811" s="3" t="s">
        <v>482</v>
      </c>
      <c r="J811" s="45">
        <f>VLOOKUP(Table1[[#This Row],[Status]],Auxiliar!$B$16:$C$23,2,0)</f>
        <v>6</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2</v>
      </c>
      <c r="X811" s="3"/>
    </row>
    <row r="812" spans="2:24" ht="69.599999999999994" hidden="1" customHeight="1" x14ac:dyDescent="0.25">
      <c r="B812" s="3" t="s">
        <v>28</v>
      </c>
      <c r="C812" s="3" t="s">
        <v>301</v>
      </c>
      <c r="D812" s="3" t="s">
        <v>319</v>
      </c>
      <c r="E812" s="3" t="s">
        <v>38</v>
      </c>
      <c r="F812" s="3" t="s">
        <v>318</v>
      </c>
      <c r="G812" s="3" t="s">
        <v>276</v>
      </c>
      <c r="H812" s="63" t="str">
        <f>Table1[[#This Row],[Tabela]]&amp;Table1[[#This Row],[Campo]]</f>
        <v>modesg_out_emss_vclsscp1_emss</v>
      </c>
      <c r="I812" s="3" t="s">
        <v>482</v>
      </c>
      <c r="J812" s="45">
        <f>VLOOKUP(Table1[[#This Row],[Status]],Auxiliar!$B$16:$C$23,2,0)</f>
        <v>6</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2.5000000000000001E-2</v>
      </c>
      <c r="X812" s="3"/>
    </row>
    <row r="813" spans="2:24" ht="69.599999999999994" hidden="1" customHeight="1" x14ac:dyDescent="0.25">
      <c r="B813" s="3" t="s">
        <v>28</v>
      </c>
      <c r="C813" s="3" t="s">
        <v>301</v>
      </c>
      <c r="D813" s="3" t="s">
        <v>319</v>
      </c>
      <c r="E813" s="3" t="s">
        <v>38</v>
      </c>
      <c r="F813" s="3" t="s">
        <v>318</v>
      </c>
      <c r="G813" s="3" t="s">
        <v>277</v>
      </c>
      <c r="H813" s="63" t="str">
        <f>Table1[[#This Row],[Tabela]]&amp;Table1[[#This Row],[Campo]]</f>
        <v>modesg_out_emss_vclsscp2_emss</v>
      </c>
      <c r="I813" s="3" t="s">
        <v>482</v>
      </c>
      <c r="J813" s="45">
        <f>VLOOKUP(Table1[[#This Row],[Status]],Auxiliar!$B$16:$C$23,2,0)</f>
        <v>6</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2</v>
      </c>
      <c r="X813" s="3"/>
    </row>
    <row r="814" spans="2:24" ht="69.599999999999994" hidden="1" customHeight="1" x14ac:dyDescent="0.25">
      <c r="B814" s="3" t="s">
        <v>28</v>
      </c>
      <c r="C814" s="3" t="s">
        <v>301</v>
      </c>
      <c r="D814" s="3" t="s">
        <v>319</v>
      </c>
      <c r="E814" s="3" t="s">
        <v>38</v>
      </c>
      <c r="F814" s="3" t="s">
        <v>318</v>
      </c>
      <c r="G814" s="3" t="s">
        <v>277</v>
      </c>
      <c r="H814" s="63" t="str">
        <f>Table1[[#This Row],[Tabela]]&amp;Table1[[#This Row],[Campo]]</f>
        <v>modesg_out_emss_vclsscp2_emss</v>
      </c>
      <c r="I814" s="3" t="s">
        <v>482</v>
      </c>
      <c r="J814" s="45">
        <f>VLOOKUP(Table1[[#This Row],[Status]],Auxiliar!$B$16:$C$23,2,0)</f>
        <v>6</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2</v>
      </c>
      <c r="X814" s="3"/>
    </row>
    <row r="815" spans="2:24" ht="69.599999999999994" hidden="1" customHeight="1" x14ac:dyDescent="0.25">
      <c r="B815" s="3" t="s">
        <v>28</v>
      </c>
      <c r="C815" s="3" t="s">
        <v>301</v>
      </c>
      <c r="D815" s="3" t="s">
        <v>319</v>
      </c>
      <c r="E815" s="3" t="s">
        <v>38</v>
      </c>
      <c r="F815" s="3" t="s">
        <v>318</v>
      </c>
      <c r="G815" s="3" t="s">
        <v>277</v>
      </c>
      <c r="H815" s="63" t="str">
        <f>Table1[[#This Row],[Tabela]]&amp;Table1[[#This Row],[Campo]]</f>
        <v>modesg_out_emss_vclsscp2_emss</v>
      </c>
      <c r="I815" s="3" t="s">
        <v>482</v>
      </c>
      <c r="J815" s="45">
        <f>VLOOKUP(Table1[[#This Row],[Status]],Auxiliar!$B$16:$C$23,2,0)</f>
        <v>6</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2.5000000000000001E-2</v>
      </c>
      <c r="X815" s="3"/>
    </row>
    <row r="816" spans="2:24" ht="69.599999999999994" hidden="1" customHeight="1" x14ac:dyDescent="0.25">
      <c r="B816" s="3" t="s">
        <v>28</v>
      </c>
      <c r="C816" s="3" t="s">
        <v>301</v>
      </c>
      <c r="D816" s="3" t="s">
        <v>319</v>
      </c>
      <c r="E816" s="3" t="s">
        <v>38</v>
      </c>
      <c r="F816" s="3" t="s">
        <v>318</v>
      </c>
      <c r="G816" s="3" t="s">
        <v>278</v>
      </c>
      <c r="H816" s="63" t="str">
        <f>Table1[[#This Row],[Tabela]]&amp;Table1[[#This Row],[Campo]]</f>
        <v>modesg_out_emss_vclsscp3_emss</v>
      </c>
      <c r="I816" s="3" t="s">
        <v>482</v>
      </c>
      <c r="J816" s="45">
        <f>VLOOKUP(Table1[[#This Row],[Status]],Auxiliar!$B$16:$C$23,2,0)</f>
        <v>6</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2</v>
      </c>
      <c r="X816" s="3"/>
    </row>
    <row r="817" spans="2:24" ht="69.599999999999994" hidden="1" customHeight="1" x14ac:dyDescent="0.25">
      <c r="B817" s="3" t="s">
        <v>28</v>
      </c>
      <c r="C817" s="3" t="s">
        <v>301</v>
      </c>
      <c r="D817" s="3" t="s">
        <v>319</v>
      </c>
      <c r="E817" s="3" t="s">
        <v>38</v>
      </c>
      <c r="F817" s="3" t="s">
        <v>318</v>
      </c>
      <c r="G817" s="3" t="s">
        <v>278</v>
      </c>
      <c r="H817" s="63" t="str">
        <f>Table1[[#This Row],[Tabela]]&amp;Table1[[#This Row],[Campo]]</f>
        <v>modesg_out_emss_vclsscp3_emss</v>
      </c>
      <c r="I817" s="3" t="s">
        <v>482</v>
      </c>
      <c r="J817" s="45">
        <f>VLOOKUP(Table1[[#This Row],[Status]],Auxiliar!$B$16:$C$23,2,0)</f>
        <v>6</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2</v>
      </c>
      <c r="X817" s="3"/>
    </row>
    <row r="818" spans="2:24" ht="69.599999999999994" hidden="1" customHeight="1" x14ac:dyDescent="0.25">
      <c r="B818" s="3" t="s">
        <v>28</v>
      </c>
      <c r="C818" s="3" t="s">
        <v>301</v>
      </c>
      <c r="D818" s="3" t="s">
        <v>319</v>
      </c>
      <c r="E818" s="3" t="s">
        <v>38</v>
      </c>
      <c r="F818" s="3" t="s">
        <v>318</v>
      </c>
      <c r="G818" s="3" t="s">
        <v>278</v>
      </c>
      <c r="H818" s="63" t="str">
        <f>Table1[[#This Row],[Tabela]]&amp;Table1[[#This Row],[Campo]]</f>
        <v>modesg_out_emss_vclsscp3_emss</v>
      </c>
      <c r="I818" s="3" t="s">
        <v>482</v>
      </c>
      <c r="J818" s="45">
        <f>VLOOKUP(Table1[[#This Row],[Status]],Auxiliar!$B$16:$C$23,2,0)</f>
        <v>6</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2.5000000000000001E-2</v>
      </c>
      <c r="X818" s="3"/>
    </row>
    <row r="819" spans="2:24" ht="17.399999999999999" hidden="1" customHeight="1" x14ac:dyDescent="0.25">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x14ac:dyDescent="0.25">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x14ac:dyDescent="0.25">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x14ac:dyDescent="0.25">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x14ac:dyDescent="0.25">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x14ac:dyDescent="0.25">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x14ac:dyDescent="0.25">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x14ac:dyDescent="0.25">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x14ac:dyDescent="0.25">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x14ac:dyDescent="0.25">
      <c r="B828" s="3" t="s">
        <v>28</v>
      </c>
      <c r="C828" s="3" t="s">
        <v>301</v>
      </c>
      <c r="D828" s="3" t="s">
        <v>321</v>
      </c>
      <c r="E828" s="3" t="s">
        <v>38</v>
      </c>
      <c r="F828" s="3" t="s">
        <v>320</v>
      </c>
      <c r="G828" s="3" t="s">
        <v>38</v>
      </c>
      <c r="H828" s="63" t="str">
        <f>Table1[[#This Row],[Tabela]]&amp;Table1[[#This Row],[Campo]]</f>
        <v>modesg_out_sfcs_taxon_europeian.a.</v>
      </c>
      <c r="I828" s="3" t="s">
        <v>479</v>
      </c>
      <c r="J828" s="45">
        <f>VLOOKUP(Table1[[#This Row],[Status]],Auxiliar!$B$16:$C$23,2,0)</f>
        <v>4</v>
      </c>
      <c r="K828" s="3" t="s">
        <v>1134</v>
      </c>
      <c r="L828" s="3" t="s">
        <v>1135</v>
      </c>
      <c r="M828" s="22" t="s">
        <v>1136</v>
      </c>
      <c r="N828" s="53">
        <v>45561</v>
      </c>
      <c r="O828" s="22">
        <f>INDEX(Auxiliar!$D$5:$F$13,MATCH(Table1[[#This Row],[Tipologia_Testes]],Auxiliar!$B$5:$B$13,0),MATCH(Table1[[#This Row],[Complexidade]],Auxiliar!$D$4:$F$4,0))</f>
        <v>8</v>
      </c>
      <c r="P828" s="24" t="s">
        <v>1187</v>
      </c>
      <c r="Q828" s="3"/>
      <c r="R828" s="173">
        <v>45561</v>
      </c>
      <c r="S828" s="173"/>
      <c r="T828" s="173">
        <v>45561</v>
      </c>
      <c r="U828" s="173"/>
      <c r="V828" s="173"/>
      <c r="W828" s="3">
        <f>VLOOKUP(Table1[[#This Row],[Status]],Auxiliar!$B$16:$D$23,3,0)*Table1[[#This Row],[Estimação (horas)]]</f>
        <v>2</v>
      </c>
      <c r="X828" s="3"/>
    </row>
    <row r="829" spans="2:24" ht="17.399999999999999" hidden="1" customHeight="1" x14ac:dyDescent="0.25">
      <c r="B829" s="3" t="s">
        <v>28</v>
      </c>
      <c r="C829" s="3" t="s">
        <v>301</v>
      </c>
      <c r="D829" s="3" t="s">
        <v>321</v>
      </c>
      <c r="E829" s="3" t="s">
        <v>38</v>
      </c>
      <c r="F829" s="3" t="s">
        <v>320</v>
      </c>
      <c r="G829" s="3" t="s">
        <v>180</v>
      </c>
      <c r="H829" s="63" t="str">
        <f>Table1[[#This Row],[Tabela]]&amp;Table1[[#This Row],[Campo]]</f>
        <v>modesg_out_sfcs_taxon_europeiacbalcao</v>
      </c>
      <c r="I829" s="3" t="s">
        <v>479</v>
      </c>
      <c r="J829" s="45">
        <f>VLOOKUP(Table1[[#This Row],[Status]],Auxiliar!$B$16:$C$23,2,0)</f>
        <v>4</v>
      </c>
      <c r="K829" s="3" t="s">
        <v>1137</v>
      </c>
      <c r="L829" s="3" t="s">
        <v>1144</v>
      </c>
      <c r="M829" s="22" t="s">
        <v>1145</v>
      </c>
      <c r="N829" s="53">
        <v>45561</v>
      </c>
      <c r="O829" s="22">
        <f>INDEX(Auxiliar!$D$5:$F$13,MATCH(Table1[[#This Row],[Tipologia_Testes]],Auxiliar!$B$5:$B$13,0),MATCH(Table1[[#This Row],[Complexidade]],Auxiliar!$D$4:$F$4,0))</f>
        <v>2</v>
      </c>
      <c r="P829" s="3"/>
      <c r="Q829" s="3"/>
      <c r="R829" s="173">
        <v>45561</v>
      </c>
      <c r="S829" s="173"/>
      <c r="T829" s="173">
        <v>45561</v>
      </c>
      <c r="U829" s="173"/>
      <c r="V829" s="173"/>
      <c r="W829" s="3">
        <f>VLOOKUP(Table1[[#This Row],[Status]],Auxiliar!$B$16:$D$23,3,0)*Table1[[#This Row],[Estimação (horas)]]</f>
        <v>0.5</v>
      </c>
      <c r="X829" s="3"/>
    </row>
    <row r="830" spans="2:24" ht="17.399999999999999" hidden="1" customHeight="1" x14ac:dyDescent="0.25">
      <c r="B830" s="3" t="s">
        <v>28</v>
      </c>
      <c r="C830" s="3" t="s">
        <v>301</v>
      </c>
      <c r="D830" s="3" t="s">
        <v>321</v>
      </c>
      <c r="E830" s="3" t="s">
        <v>38</v>
      </c>
      <c r="F830" s="3" t="s">
        <v>320</v>
      </c>
      <c r="G830" s="3" t="s">
        <v>180</v>
      </c>
      <c r="H830" s="63" t="str">
        <f>Table1[[#This Row],[Tabela]]&amp;Table1[[#This Row],[Campo]]</f>
        <v>modesg_out_sfcs_taxon_europeiacbalcao</v>
      </c>
      <c r="I830" s="3" t="s">
        <v>479</v>
      </c>
      <c r="J830" s="45">
        <f>VLOOKUP(Table1[[#This Row],[Status]],Auxiliar!$B$16:$C$23,2,0)</f>
        <v>4</v>
      </c>
      <c r="K830" s="3" t="s">
        <v>1138</v>
      </c>
      <c r="L830" s="3" t="s">
        <v>1144</v>
      </c>
      <c r="M830" s="22" t="s">
        <v>1145</v>
      </c>
      <c r="N830" s="53">
        <v>45561</v>
      </c>
      <c r="O830" s="22">
        <f>INDEX(Auxiliar!$D$5:$F$13,MATCH(Table1[[#This Row],[Tipologia_Testes]],Auxiliar!$B$5:$B$13,0),MATCH(Table1[[#This Row],[Complexidade]],Auxiliar!$D$4:$F$4,0))</f>
        <v>2</v>
      </c>
      <c r="P830" s="3"/>
      <c r="Q830" s="3"/>
      <c r="R830" s="173">
        <v>45561</v>
      </c>
      <c r="S830" s="173"/>
      <c r="T830" s="173">
        <v>45561</v>
      </c>
      <c r="U830" s="173"/>
      <c r="V830" s="173"/>
      <c r="W830" s="3">
        <f>VLOOKUP(Table1[[#This Row],[Status]],Auxiliar!$B$16:$D$23,3,0)*Table1[[#This Row],[Estimação (horas)]]</f>
        <v>0.5</v>
      </c>
      <c r="X830" s="3"/>
    </row>
    <row r="831" spans="2:24" ht="17.399999999999999" hidden="1" customHeight="1" x14ac:dyDescent="0.25">
      <c r="B831" s="3" t="s">
        <v>28</v>
      </c>
      <c r="C831" s="3" t="s">
        <v>301</v>
      </c>
      <c r="D831" s="3" t="s">
        <v>321</v>
      </c>
      <c r="E831" s="3" t="s">
        <v>38</v>
      </c>
      <c r="F831" s="3" t="s">
        <v>320</v>
      </c>
      <c r="G831" s="3" t="s">
        <v>180</v>
      </c>
      <c r="H831" s="63" t="str">
        <f>Table1[[#This Row],[Tabela]]&amp;Table1[[#This Row],[Campo]]</f>
        <v>modesg_out_sfcs_taxon_europeiacbalcao</v>
      </c>
      <c r="I831" s="3" t="s">
        <v>479</v>
      </c>
      <c r="J831" s="45">
        <f>VLOOKUP(Table1[[#This Row],[Status]],Auxiliar!$B$16:$C$23,2,0)</f>
        <v>4</v>
      </c>
      <c r="K831" s="3" t="s">
        <v>1141</v>
      </c>
      <c r="L831" s="3" t="s">
        <v>1144</v>
      </c>
      <c r="M831" s="22" t="s">
        <v>1145</v>
      </c>
      <c r="N831" s="53">
        <v>45561</v>
      </c>
      <c r="O831" s="22">
        <f>INDEX(Auxiliar!$D$5:$F$13,MATCH(Table1[[#This Row],[Tipologia_Testes]],Auxiliar!$B$5:$B$13,0),MATCH(Table1[[#This Row],[Complexidade]],Auxiliar!$D$4:$F$4,0))</f>
        <v>0.1</v>
      </c>
      <c r="P831" s="3"/>
      <c r="Q831" s="3"/>
      <c r="R831" s="173">
        <v>45561</v>
      </c>
      <c r="S831" s="173"/>
      <c r="T831" s="173">
        <v>45561</v>
      </c>
      <c r="U831" s="173"/>
      <c r="V831" s="173"/>
      <c r="W831" s="3">
        <f>VLOOKUP(Table1[[#This Row],[Status]],Auxiliar!$B$16:$D$23,3,0)*Table1[[#This Row],[Estimação (horas)]]</f>
        <v>2.5000000000000001E-2</v>
      </c>
      <c r="X831" s="3"/>
    </row>
    <row r="832" spans="2:24" ht="17.399999999999999" hidden="1" customHeight="1" x14ac:dyDescent="0.25">
      <c r="B832" s="3" t="s">
        <v>28</v>
      </c>
      <c r="C832" s="3" t="s">
        <v>301</v>
      </c>
      <c r="D832" s="3" t="s">
        <v>321</v>
      </c>
      <c r="E832" s="3" t="s">
        <v>38</v>
      </c>
      <c r="F832" s="3" t="s">
        <v>320</v>
      </c>
      <c r="G832" s="3" t="s">
        <v>57</v>
      </c>
      <c r="H832" s="63" t="str">
        <f>Table1[[#This Row],[Tabela]]&amp;Table1[[#This Row],[Campo]]</f>
        <v>modesg_out_sfcs_taxon_europeiacempresa</v>
      </c>
      <c r="I832" s="3" t="s">
        <v>479</v>
      </c>
      <c r="J832" s="45">
        <f>VLOOKUP(Table1[[#This Row],[Status]],Auxiliar!$B$16:$C$23,2,0)</f>
        <v>4</v>
      </c>
      <c r="K832" s="3" t="s">
        <v>1137</v>
      </c>
      <c r="L832" s="3" t="s">
        <v>1144</v>
      </c>
      <c r="M832" s="22" t="s">
        <v>1145</v>
      </c>
      <c r="N832" s="53">
        <v>45561</v>
      </c>
      <c r="O832" s="22">
        <f>INDEX(Auxiliar!$D$5:$F$13,MATCH(Table1[[#This Row],[Tipologia_Testes]],Auxiliar!$B$5:$B$13,0),MATCH(Table1[[#This Row],[Complexidade]],Auxiliar!$D$4:$F$4,0))</f>
        <v>2</v>
      </c>
      <c r="P832" s="3"/>
      <c r="Q832" s="3"/>
      <c r="R832" s="173">
        <v>45561</v>
      </c>
      <c r="S832" s="173"/>
      <c r="T832" s="173">
        <v>45561</v>
      </c>
      <c r="U832" s="173"/>
      <c r="V832" s="173"/>
      <c r="W832" s="3">
        <f>VLOOKUP(Table1[[#This Row],[Status]],Auxiliar!$B$16:$D$23,3,0)*Table1[[#This Row],[Estimação (horas)]]</f>
        <v>0.5</v>
      </c>
      <c r="X832" s="3"/>
    </row>
    <row r="833" spans="2:24" ht="17.399999999999999" hidden="1" customHeight="1" x14ac:dyDescent="0.25">
      <c r="B833" s="3" t="s">
        <v>28</v>
      </c>
      <c r="C833" s="3" t="s">
        <v>301</v>
      </c>
      <c r="D833" s="3" t="s">
        <v>321</v>
      </c>
      <c r="E833" s="3" t="s">
        <v>38</v>
      </c>
      <c r="F833" s="3" t="s">
        <v>320</v>
      </c>
      <c r="G833" s="3" t="s">
        <v>57</v>
      </c>
      <c r="H833" s="63" t="str">
        <f>Table1[[#This Row],[Tabela]]&amp;Table1[[#This Row],[Campo]]</f>
        <v>modesg_out_sfcs_taxon_europeiacempresa</v>
      </c>
      <c r="I833" s="3" t="s">
        <v>479</v>
      </c>
      <c r="J833" s="45">
        <f>VLOOKUP(Table1[[#This Row],[Status]],Auxiliar!$B$16:$C$23,2,0)</f>
        <v>4</v>
      </c>
      <c r="K833" s="3" t="s">
        <v>1138</v>
      </c>
      <c r="L833" s="3" t="s">
        <v>1144</v>
      </c>
      <c r="M833" s="22" t="s">
        <v>1145</v>
      </c>
      <c r="N833" s="53">
        <v>45561</v>
      </c>
      <c r="O833" s="22">
        <f>INDEX(Auxiliar!$D$5:$F$13,MATCH(Table1[[#This Row],[Tipologia_Testes]],Auxiliar!$B$5:$B$13,0),MATCH(Table1[[#This Row],[Complexidade]],Auxiliar!$D$4:$F$4,0))</f>
        <v>2</v>
      </c>
      <c r="P833" s="3"/>
      <c r="Q833" s="3"/>
      <c r="R833" s="173">
        <v>45561</v>
      </c>
      <c r="S833" s="173"/>
      <c r="T833" s="173">
        <v>45561</v>
      </c>
      <c r="U833" s="173"/>
      <c r="V833" s="173"/>
      <c r="W833" s="3">
        <f>VLOOKUP(Table1[[#This Row],[Status]],Auxiliar!$B$16:$D$23,3,0)*Table1[[#This Row],[Estimação (horas)]]</f>
        <v>0.5</v>
      </c>
      <c r="X833" s="3"/>
    </row>
    <row r="834" spans="2:24" ht="17.399999999999999" hidden="1" customHeight="1" x14ac:dyDescent="0.25">
      <c r="B834" s="3" t="s">
        <v>28</v>
      </c>
      <c r="C834" s="3" t="s">
        <v>301</v>
      </c>
      <c r="D834" s="3" t="s">
        <v>321</v>
      </c>
      <c r="E834" s="3" t="s">
        <v>38</v>
      </c>
      <c r="F834" s="3" t="s">
        <v>320</v>
      </c>
      <c r="G834" s="3" t="s">
        <v>57</v>
      </c>
      <c r="H834" s="63" t="str">
        <f>Table1[[#This Row],[Tabela]]&amp;Table1[[#This Row],[Campo]]</f>
        <v>modesg_out_sfcs_taxon_europeiacempresa</v>
      </c>
      <c r="I834" s="3" t="s">
        <v>479</v>
      </c>
      <c r="J834" s="45">
        <f>VLOOKUP(Table1[[#This Row],[Status]],Auxiliar!$B$16:$C$23,2,0)</f>
        <v>4</v>
      </c>
      <c r="K834" s="3" t="s">
        <v>1141</v>
      </c>
      <c r="L834" s="3" t="s">
        <v>1144</v>
      </c>
      <c r="M834" s="22" t="s">
        <v>1145</v>
      </c>
      <c r="N834" s="53">
        <v>45561</v>
      </c>
      <c r="O834" s="22">
        <f>INDEX(Auxiliar!$D$5:$F$13,MATCH(Table1[[#This Row],[Tipologia_Testes]],Auxiliar!$B$5:$B$13,0),MATCH(Table1[[#This Row],[Complexidade]],Auxiliar!$D$4:$F$4,0))</f>
        <v>0.1</v>
      </c>
      <c r="P834" s="3"/>
      <c r="Q834" s="3"/>
      <c r="R834" s="173">
        <v>45561</v>
      </c>
      <c r="S834" s="173"/>
      <c r="T834" s="173">
        <v>45561</v>
      </c>
      <c r="U834" s="173"/>
      <c r="V834" s="173"/>
      <c r="W834" s="3">
        <f>VLOOKUP(Table1[[#This Row],[Status]],Auxiliar!$B$16:$D$23,3,0)*Table1[[#This Row],[Estimação (horas)]]</f>
        <v>2.5000000000000001E-2</v>
      </c>
      <c r="X834" s="3"/>
    </row>
    <row r="835" spans="2:24" ht="17.399999999999999" hidden="1" customHeight="1" x14ac:dyDescent="0.25">
      <c r="B835" s="3" t="s">
        <v>28</v>
      </c>
      <c r="C835" s="3" t="s">
        <v>301</v>
      </c>
      <c r="D835" s="3" t="s">
        <v>321</v>
      </c>
      <c r="E835" s="3" t="s">
        <v>38</v>
      </c>
      <c r="F835" s="3" t="s">
        <v>320</v>
      </c>
      <c r="G835" s="3" t="s">
        <v>185</v>
      </c>
      <c r="H835" s="63" t="str">
        <f>Table1[[#This Row],[Tabela]]&amp;Table1[[#This Row],[Campo]]</f>
        <v>modesg_out_sfcs_taxon_europeiacnumecta</v>
      </c>
      <c r="I835" s="3" t="s">
        <v>479</v>
      </c>
      <c r="J835" s="45">
        <f>VLOOKUP(Table1[[#This Row],[Status]],Auxiliar!$B$16:$C$23,2,0)</f>
        <v>4</v>
      </c>
      <c r="K835" s="3" t="s">
        <v>1137</v>
      </c>
      <c r="L835" s="3" t="s">
        <v>1144</v>
      </c>
      <c r="M835" s="22" t="s">
        <v>1145</v>
      </c>
      <c r="N835" s="53">
        <v>45561</v>
      </c>
      <c r="O835" s="22">
        <f>INDEX(Auxiliar!$D$5:$F$13,MATCH(Table1[[#This Row],[Tipologia_Testes]],Auxiliar!$B$5:$B$13,0),MATCH(Table1[[#This Row],[Complexidade]],Auxiliar!$D$4:$F$4,0))</f>
        <v>2</v>
      </c>
      <c r="P835" s="3"/>
      <c r="Q835" s="3"/>
      <c r="R835" s="173">
        <v>45561</v>
      </c>
      <c r="S835" s="173"/>
      <c r="T835" s="173">
        <v>45561</v>
      </c>
      <c r="U835" s="173"/>
      <c r="V835" s="173"/>
      <c r="W835" s="3">
        <f>VLOOKUP(Table1[[#This Row],[Status]],Auxiliar!$B$16:$D$23,3,0)*Table1[[#This Row],[Estimação (horas)]]</f>
        <v>0.5</v>
      </c>
      <c r="X835" s="3"/>
    </row>
    <row r="836" spans="2:24" ht="17.399999999999999" hidden="1" customHeight="1" x14ac:dyDescent="0.25">
      <c r="B836" s="3" t="s">
        <v>28</v>
      </c>
      <c r="C836" s="3" t="s">
        <v>301</v>
      </c>
      <c r="D836" s="3" t="s">
        <v>321</v>
      </c>
      <c r="E836" s="3" t="s">
        <v>38</v>
      </c>
      <c r="F836" s="3" t="s">
        <v>320</v>
      </c>
      <c r="G836" s="3" t="s">
        <v>185</v>
      </c>
      <c r="H836" s="63" t="str">
        <f>Table1[[#This Row],[Tabela]]&amp;Table1[[#This Row],[Campo]]</f>
        <v>modesg_out_sfcs_taxon_europeiacnumecta</v>
      </c>
      <c r="I836" s="3" t="s">
        <v>479</v>
      </c>
      <c r="J836" s="45">
        <f>VLOOKUP(Table1[[#This Row],[Status]],Auxiliar!$B$16:$C$23,2,0)</f>
        <v>4</v>
      </c>
      <c r="K836" s="3" t="s">
        <v>1138</v>
      </c>
      <c r="L836" s="3" t="s">
        <v>1144</v>
      </c>
      <c r="M836" s="22" t="s">
        <v>1145</v>
      </c>
      <c r="N836" s="53">
        <v>45561</v>
      </c>
      <c r="O836" s="22">
        <f>INDEX(Auxiliar!$D$5:$F$13,MATCH(Table1[[#This Row],[Tipologia_Testes]],Auxiliar!$B$5:$B$13,0),MATCH(Table1[[#This Row],[Complexidade]],Auxiliar!$D$4:$F$4,0))</f>
        <v>2</v>
      </c>
      <c r="P836" s="3"/>
      <c r="Q836" s="3"/>
      <c r="R836" s="173">
        <v>45561</v>
      </c>
      <c r="S836" s="173"/>
      <c r="T836" s="173">
        <v>45561</v>
      </c>
      <c r="U836" s="173"/>
      <c r="V836" s="173"/>
      <c r="W836" s="3">
        <f>VLOOKUP(Table1[[#This Row],[Status]],Auxiliar!$B$16:$D$23,3,0)*Table1[[#This Row],[Estimação (horas)]]</f>
        <v>0.5</v>
      </c>
      <c r="X836" s="3"/>
    </row>
    <row r="837" spans="2:24" ht="17.399999999999999" hidden="1" customHeight="1" x14ac:dyDescent="0.25">
      <c r="B837" s="3" t="s">
        <v>28</v>
      </c>
      <c r="C837" s="3" t="s">
        <v>301</v>
      </c>
      <c r="D837" s="3" t="s">
        <v>321</v>
      </c>
      <c r="E837" s="3" t="s">
        <v>38</v>
      </c>
      <c r="F837" s="3" t="s">
        <v>320</v>
      </c>
      <c r="G837" s="3" t="s">
        <v>185</v>
      </c>
      <c r="H837" s="63" t="str">
        <f>Table1[[#This Row],[Tabela]]&amp;Table1[[#This Row],[Campo]]</f>
        <v>modesg_out_sfcs_taxon_europeiacnumecta</v>
      </c>
      <c r="I837" s="3" t="s">
        <v>479</v>
      </c>
      <c r="J837" s="45">
        <f>VLOOKUP(Table1[[#This Row],[Status]],Auxiliar!$B$16:$C$23,2,0)</f>
        <v>4</v>
      </c>
      <c r="K837" s="3" t="s">
        <v>1141</v>
      </c>
      <c r="L837" s="3" t="s">
        <v>1144</v>
      </c>
      <c r="M837" s="22" t="s">
        <v>1145</v>
      </c>
      <c r="N837" s="53">
        <v>45561</v>
      </c>
      <c r="O837" s="22">
        <f>INDEX(Auxiliar!$D$5:$F$13,MATCH(Table1[[#This Row],[Tipologia_Testes]],Auxiliar!$B$5:$B$13,0),MATCH(Table1[[#This Row],[Complexidade]],Auxiliar!$D$4:$F$4,0))</f>
        <v>0.1</v>
      </c>
      <c r="P837" s="3"/>
      <c r="Q837" s="3"/>
      <c r="R837" s="173">
        <v>45561</v>
      </c>
      <c r="S837" s="173"/>
      <c r="T837" s="173">
        <v>45561</v>
      </c>
      <c r="U837" s="173"/>
      <c r="V837" s="173"/>
      <c r="W837" s="3">
        <f>VLOOKUP(Table1[[#This Row],[Status]],Auxiliar!$B$16:$D$23,3,0)*Table1[[#This Row],[Estimação (horas)]]</f>
        <v>2.5000000000000001E-2</v>
      </c>
      <c r="X837" s="3"/>
    </row>
    <row r="838" spans="2:24" ht="17.399999999999999" hidden="1" customHeight="1" x14ac:dyDescent="0.25">
      <c r="B838" s="3" t="s">
        <v>28</v>
      </c>
      <c r="C838" s="3" t="s">
        <v>301</v>
      </c>
      <c r="D838" s="3" t="s">
        <v>321</v>
      </c>
      <c r="E838" s="3" t="s">
        <v>38</v>
      </c>
      <c r="F838" s="3" t="s">
        <v>320</v>
      </c>
      <c r="G838" s="3" t="s">
        <v>187</v>
      </c>
      <c r="H838" s="63" t="str">
        <f>Table1[[#This Row],[Tabela]]&amp;Table1[[#This Row],[Campo]]</f>
        <v>modesg_out_sfcs_taxon_europeiacod_regra</v>
      </c>
      <c r="I838" s="3" t="s">
        <v>479</v>
      </c>
      <c r="J838" s="45">
        <f>VLOOKUP(Table1[[#This Row],[Status]],Auxiliar!$B$16:$C$23,2,0)</f>
        <v>4</v>
      </c>
      <c r="K838" s="3" t="s">
        <v>1137</v>
      </c>
      <c r="L838" s="3" t="s">
        <v>1135</v>
      </c>
      <c r="M838" s="22" t="s">
        <v>1145</v>
      </c>
      <c r="N838" s="53">
        <v>45561</v>
      </c>
      <c r="O838" s="22">
        <f>INDEX(Auxiliar!$D$5:$F$13,MATCH(Table1[[#This Row],[Tipologia_Testes]],Auxiliar!$B$5:$B$13,0),MATCH(Table1[[#This Row],[Complexidade]],Auxiliar!$D$4:$F$4,0))</f>
        <v>2</v>
      </c>
      <c r="P838" s="3" t="s">
        <v>1188</v>
      </c>
      <c r="Q838" s="3"/>
      <c r="R838" s="173">
        <v>45561</v>
      </c>
      <c r="S838" s="173"/>
      <c r="T838" s="173">
        <v>45561</v>
      </c>
      <c r="U838" s="173"/>
      <c r="V838" s="173"/>
      <c r="W838" s="3">
        <f>VLOOKUP(Table1[[#This Row],[Status]],Auxiliar!$B$16:$D$23,3,0)*Table1[[#This Row],[Estimação (horas)]]</f>
        <v>0.5</v>
      </c>
      <c r="X838" s="3"/>
    </row>
    <row r="839" spans="2:24" ht="17.399999999999999" hidden="1" customHeight="1" x14ac:dyDescent="0.25">
      <c r="B839" s="3" t="s">
        <v>28</v>
      </c>
      <c r="C839" s="3" t="s">
        <v>301</v>
      </c>
      <c r="D839" s="3" t="s">
        <v>321</v>
      </c>
      <c r="E839" s="3" t="s">
        <v>38</v>
      </c>
      <c r="F839" s="3" t="s">
        <v>320</v>
      </c>
      <c r="G839" s="3" t="s">
        <v>187</v>
      </c>
      <c r="H839" s="63" t="str">
        <f>Table1[[#This Row],[Tabela]]&amp;Table1[[#This Row],[Campo]]</f>
        <v>modesg_out_sfcs_taxon_europeiacod_regra</v>
      </c>
      <c r="I839" s="3" t="s">
        <v>479</v>
      </c>
      <c r="J839" s="45">
        <f>VLOOKUP(Table1[[#This Row],[Status]],Auxiliar!$B$16:$C$23,2,0)</f>
        <v>4</v>
      </c>
      <c r="K839" s="3" t="s">
        <v>1138</v>
      </c>
      <c r="L839" s="3" t="s">
        <v>1135</v>
      </c>
      <c r="M839" s="22" t="s">
        <v>1145</v>
      </c>
      <c r="N839" s="53">
        <v>45561</v>
      </c>
      <c r="O839" s="22">
        <f>INDEX(Auxiliar!$D$5:$F$13,MATCH(Table1[[#This Row],[Tipologia_Testes]],Auxiliar!$B$5:$B$13,0),MATCH(Table1[[#This Row],[Complexidade]],Auxiliar!$D$4:$F$4,0))</f>
        <v>2</v>
      </c>
      <c r="P839" s="3" t="s">
        <v>1188</v>
      </c>
      <c r="Q839" s="3"/>
      <c r="R839" s="173">
        <v>45561</v>
      </c>
      <c r="S839" s="173"/>
      <c r="T839" s="173">
        <v>45561</v>
      </c>
      <c r="U839" s="173"/>
      <c r="V839" s="173"/>
      <c r="W839" s="3">
        <f>VLOOKUP(Table1[[#This Row],[Status]],Auxiliar!$B$16:$D$23,3,0)*Table1[[#This Row],[Estimação (horas)]]</f>
        <v>0.5</v>
      </c>
      <c r="X839" s="3"/>
    </row>
    <row r="840" spans="2:24" ht="17.399999999999999" hidden="1" customHeight="1" x14ac:dyDescent="0.25">
      <c r="B840" s="3" t="s">
        <v>28</v>
      </c>
      <c r="C840" s="3" t="s">
        <v>301</v>
      </c>
      <c r="D840" s="3" t="s">
        <v>321</v>
      </c>
      <c r="E840" s="3" t="s">
        <v>38</v>
      </c>
      <c r="F840" s="3" t="s">
        <v>320</v>
      </c>
      <c r="G840" s="3" t="s">
        <v>187</v>
      </c>
      <c r="H840" s="63" t="str">
        <f>Table1[[#This Row],[Tabela]]&amp;Table1[[#This Row],[Campo]]</f>
        <v>modesg_out_sfcs_taxon_europeiacod_regra</v>
      </c>
      <c r="I840" s="3" t="s">
        <v>479</v>
      </c>
      <c r="J840" s="45">
        <f>VLOOKUP(Table1[[#This Row],[Status]],Auxiliar!$B$16:$C$23,2,0)</f>
        <v>4</v>
      </c>
      <c r="K840" s="3" t="s">
        <v>1141</v>
      </c>
      <c r="L840" s="3" t="s">
        <v>1135</v>
      </c>
      <c r="M840" s="22" t="s">
        <v>1145</v>
      </c>
      <c r="N840" s="53">
        <v>45561</v>
      </c>
      <c r="O840" s="22">
        <f>INDEX(Auxiliar!$D$5:$F$13,MATCH(Table1[[#This Row],[Tipologia_Testes]],Auxiliar!$B$5:$B$13,0),MATCH(Table1[[#This Row],[Complexidade]],Auxiliar!$D$4:$F$4,0))</f>
        <v>0.1</v>
      </c>
      <c r="P840" s="3" t="s">
        <v>1188</v>
      </c>
      <c r="Q840" s="3"/>
      <c r="R840" s="173">
        <v>45561</v>
      </c>
      <c r="S840" s="173"/>
      <c r="T840" s="173">
        <v>45561</v>
      </c>
      <c r="U840" s="173"/>
      <c r="V840" s="173"/>
      <c r="W840" s="3">
        <f>VLOOKUP(Table1[[#This Row],[Status]],Auxiliar!$B$16:$D$23,3,0)*Table1[[#This Row],[Estimação (horas)]]</f>
        <v>2.5000000000000001E-2</v>
      </c>
      <c r="X840" s="3"/>
    </row>
    <row r="841" spans="2:24" ht="17.399999999999999" hidden="1" customHeight="1" x14ac:dyDescent="0.25">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1888</v>
      </c>
      <c r="M841" s="22" t="s">
        <v>1145</v>
      </c>
      <c r="N841" s="53">
        <v>45561</v>
      </c>
      <c r="O841" s="22">
        <f>INDEX(Auxiliar!$D$5:$F$13,MATCH(Table1[[#This Row],[Tipologia_Testes]],Auxiliar!$B$5:$B$13,0),MATCH(Table1[[#This Row],[Complexidade]],Auxiliar!$D$4:$F$4,0))</f>
        <v>2</v>
      </c>
      <c r="P841" s="3"/>
      <c r="Q841" s="3"/>
      <c r="R841" s="173">
        <v>45561</v>
      </c>
      <c r="S841" s="173"/>
      <c r="T841" s="173">
        <v>45561</v>
      </c>
      <c r="U841" s="173"/>
      <c r="V841" s="173"/>
      <c r="W841" s="3">
        <f>VLOOKUP(Table1[[#This Row],[Status]],Auxiliar!$B$16:$D$23,3,0)*Table1[[#This Row],[Estimação (horas)]]</f>
        <v>0</v>
      </c>
      <c r="X841" s="3"/>
    </row>
    <row r="842" spans="2:24" ht="17.399999999999999" hidden="1" customHeight="1" x14ac:dyDescent="0.25">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1888</v>
      </c>
      <c r="M842" s="22" t="s">
        <v>1145</v>
      </c>
      <c r="N842" s="53">
        <v>45561</v>
      </c>
      <c r="O842" s="22">
        <f>INDEX(Auxiliar!$D$5:$F$13,MATCH(Table1[[#This Row],[Tipologia_Testes]],Auxiliar!$B$5:$B$13,0),MATCH(Table1[[#This Row],[Complexidade]],Auxiliar!$D$4:$F$4,0))</f>
        <v>2</v>
      </c>
      <c r="P842" s="3"/>
      <c r="Q842" s="3"/>
      <c r="R842" s="173">
        <v>45561</v>
      </c>
      <c r="S842" s="173"/>
      <c r="T842" s="173">
        <v>45561</v>
      </c>
      <c r="U842" s="173"/>
      <c r="V842" s="173"/>
      <c r="W842" s="3">
        <f>VLOOKUP(Table1[[#This Row],[Status]],Auxiliar!$B$16:$D$23,3,0)*Table1[[#This Row],[Estimação (horas)]]</f>
        <v>0</v>
      </c>
      <c r="X842" s="3"/>
    </row>
    <row r="843" spans="2:24" ht="17.399999999999999" hidden="1" customHeight="1" x14ac:dyDescent="0.25">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1888</v>
      </c>
      <c r="M843" s="22" t="s">
        <v>1145</v>
      </c>
      <c r="N843" s="53">
        <v>45561</v>
      </c>
      <c r="O843" s="22">
        <f>INDEX(Auxiliar!$D$5:$F$13,MATCH(Table1[[#This Row],[Tipologia_Testes]],Auxiliar!$B$5:$B$13,0),MATCH(Table1[[#This Row],[Complexidade]],Auxiliar!$D$4:$F$4,0))</f>
        <v>0.1</v>
      </c>
      <c r="P843" s="3"/>
      <c r="Q843" s="3"/>
      <c r="R843" s="173">
        <v>45561</v>
      </c>
      <c r="S843" s="173"/>
      <c r="T843" s="173">
        <v>45561</v>
      </c>
      <c r="U843" s="173"/>
      <c r="V843" s="173"/>
      <c r="W843" s="3">
        <f>VLOOKUP(Table1[[#This Row],[Status]],Auxiliar!$B$16:$D$23,3,0)*Table1[[#This Row],[Estimação (horas)]]</f>
        <v>0</v>
      </c>
      <c r="X843" s="3"/>
    </row>
    <row r="844" spans="2:24" ht="139.19999999999999" hidden="1" customHeight="1" x14ac:dyDescent="0.25">
      <c r="B844" s="3" t="s">
        <v>28</v>
      </c>
      <c r="C844" s="3" t="s">
        <v>301</v>
      </c>
      <c r="D844" s="3" t="s">
        <v>321</v>
      </c>
      <c r="E844" s="3" t="s">
        <v>38</v>
      </c>
      <c r="F844" s="3" t="s">
        <v>320</v>
      </c>
      <c r="G844" s="3" t="s">
        <v>197</v>
      </c>
      <c r="H844" s="63" t="str">
        <f>Table1[[#This Row],[Tabela]]&amp;Table1[[#This Row],[Campo]]</f>
        <v>modesg_out_sfcs_taxon_europeiamontante_pndrc</v>
      </c>
      <c r="I844" s="3" t="s">
        <v>479</v>
      </c>
      <c r="J844" s="45">
        <f>VLOOKUP(Table1[[#This Row],[Status]],Auxiliar!$B$16:$C$23,2,0)</f>
        <v>4</v>
      </c>
      <c r="K844" s="3" t="s">
        <v>1137</v>
      </c>
      <c r="L844" s="29" t="s">
        <v>1135</v>
      </c>
      <c r="M844" s="22" t="s">
        <v>1136</v>
      </c>
      <c r="N844" s="53">
        <v>45561</v>
      </c>
      <c r="O844" s="22">
        <f>INDEX(Auxiliar!$D$5:$F$13,MATCH(Table1[[#This Row],[Tipologia_Testes]],Auxiliar!$B$5:$B$13,0),MATCH(Table1[[#This Row],[Complexidade]],Auxiliar!$D$4:$F$4,0))</f>
        <v>8</v>
      </c>
      <c r="P844" s="24" t="s">
        <v>1189</v>
      </c>
      <c r="Q844" s="3"/>
      <c r="R844" s="173">
        <v>45561</v>
      </c>
      <c r="S844" s="173"/>
      <c r="T844" s="173">
        <v>45561</v>
      </c>
      <c r="U844" s="173"/>
      <c r="V844" s="173"/>
      <c r="W844" s="3">
        <f>VLOOKUP(Table1[[#This Row],[Status]],Auxiliar!$B$16:$D$23,3,0)*Table1[[#This Row],[Estimação (horas)]]</f>
        <v>2</v>
      </c>
      <c r="X844" s="3"/>
    </row>
    <row r="845" spans="2:24" ht="139.19999999999999" hidden="1" customHeight="1" x14ac:dyDescent="0.25">
      <c r="B845" s="3" t="s">
        <v>28</v>
      </c>
      <c r="C845" s="3" t="s">
        <v>301</v>
      </c>
      <c r="D845" s="3" t="s">
        <v>321</v>
      </c>
      <c r="E845" s="3" t="s">
        <v>38</v>
      </c>
      <c r="F845" s="3" t="s">
        <v>320</v>
      </c>
      <c r="G845" s="3" t="s">
        <v>197</v>
      </c>
      <c r="H845" s="63" t="str">
        <f>Table1[[#This Row],[Tabela]]&amp;Table1[[#This Row],[Campo]]</f>
        <v>modesg_out_sfcs_taxon_europeiamontante_pndrc</v>
      </c>
      <c r="I845" s="3" t="s">
        <v>479</v>
      </c>
      <c r="J845" s="45">
        <f>VLOOKUP(Table1[[#This Row],[Status]],Auxiliar!$B$16:$C$23,2,0)</f>
        <v>4</v>
      </c>
      <c r="K845" s="3" t="s">
        <v>1138</v>
      </c>
      <c r="L845" s="30" t="s">
        <v>1135</v>
      </c>
      <c r="M845" s="22" t="s">
        <v>1136</v>
      </c>
      <c r="N845" s="53">
        <v>45561</v>
      </c>
      <c r="O845" s="22">
        <f>INDEX(Auxiliar!$D$5:$F$13,MATCH(Table1[[#This Row],[Tipologia_Testes]],Auxiliar!$B$5:$B$13,0),MATCH(Table1[[#This Row],[Complexidade]],Auxiliar!$D$4:$F$4,0))</f>
        <v>8</v>
      </c>
      <c r="P845" s="24" t="s">
        <v>1189</v>
      </c>
      <c r="Q845" s="3"/>
      <c r="R845" s="173">
        <v>45561</v>
      </c>
      <c r="S845" s="173"/>
      <c r="T845" s="173">
        <v>45561</v>
      </c>
      <c r="U845" s="173"/>
      <c r="V845" s="173"/>
      <c r="W845" s="3">
        <f>VLOOKUP(Table1[[#This Row],[Status]],Auxiliar!$B$16:$D$23,3,0)*Table1[[#This Row],[Estimação (horas)]]</f>
        <v>2</v>
      </c>
      <c r="X845" s="3"/>
    </row>
    <row r="846" spans="2:24" ht="139.19999999999999" hidden="1" customHeight="1" x14ac:dyDescent="0.25">
      <c r="B846" s="3" t="s">
        <v>28</v>
      </c>
      <c r="C846" s="3" t="s">
        <v>301</v>
      </c>
      <c r="D846" s="3" t="s">
        <v>321</v>
      </c>
      <c r="E846" s="3" t="s">
        <v>38</v>
      </c>
      <c r="F846" s="3" t="s">
        <v>320</v>
      </c>
      <c r="G846" s="3" t="s">
        <v>197</v>
      </c>
      <c r="H846" s="63" t="str">
        <f>Table1[[#This Row],[Tabela]]&amp;Table1[[#This Row],[Campo]]</f>
        <v>modesg_out_sfcs_taxon_europeiamontante_pndrc</v>
      </c>
      <c r="I846" s="3" t="s">
        <v>479</v>
      </c>
      <c r="J846" s="45">
        <f>VLOOKUP(Table1[[#This Row],[Status]],Auxiliar!$B$16:$C$23,2,0)</f>
        <v>4</v>
      </c>
      <c r="K846" s="3" t="s">
        <v>1141</v>
      </c>
      <c r="L846" s="30" t="s">
        <v>1135</v>
      </c>
      <c r="M846" s="22" t="s">
        <v>1136</v>
      </c>
      <c r="N846" s="53">
        <v>45561</v>
      </c>
      <c r="O846" s="22">
        <f>INDEX(Auxiliar!$D$5:$F$13,MATCH(Table1[[#This Row],[Tipologia_Testes]],Auxiliar!$B$5:$B$13,0),MATCH(Table1[[#This Row],[Complexidade]],Auxiliar!$D$4:$F$4,0))</f>
        <v>0.1</v>
      </c>
      <c r="P846" s="24" t="s">
        <v>1189</v>
      </c>
      <c r="Q846" s="3"/>
      <c r="R846" s="173">
        <v>45561</v>
      </c>
      <c r="S846" s="173"/>
      <c r="T846" s="173">
        <v>45561</v>
      </c>
      <c r="U846" s="173"/>
      <c r="V846" s="173"/>
      <c r="W846" s="3">
        <f>VLOOKUP(Table1[[#This Row],[Status]],Auxiliar!$B$16:$D$23,3,0)*Table1[[#This Row],[Estimação (horas)]]</f>
        <v>2.5000000000000001E-2</v>
      </c>
      <c r="X846" s="3"/>
    </row>
    <row r="847" spans="2:24" ht="52.2" hidden="1" customHeight="1" x14ac:dyDescent="0.25">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45561</v>
      </c>
      <c r="O847" s="22">
        <f>INDEX(Auxiliar!$D$5:$F$13,MATCH(Table1[[#This Row],[Tipologia_Testes]],Auxiliar!$B$5:$B$13,0),MATCH(Table1[[#This Row],[Complexidade]],Auxiliar!$D$4:$F$4,0))</f>
        <v>8</v>
      </c>
      <c r="P847" s="24" t="s">
        <v>1825</v>
      </c>
      <c r="Q847" s="3"/>
      <c r="R847" s="173">
        <v>45561</v>
      </c>
      <c r="S847" s="173"/>
      <c r="T847" s="173">
        <v>45561</v>
      </c>
      <c r="U847" s="173">
        <v>45565</v>
      </c>
      <c r="V847" s="173"/>
      <c r="W847" s="3">
        <f>VLOOKUP(Table1[[#This Row],[Status]],Auxiliar!$B$16:$D$23,3,0)*Table1[[#This Row],[Estimação (horas)]]</f>
        <v>2</v>
      </c>
      <c r="X847" s="3"/>
    </row>
    <row r="848" spans="2:24" ht="52.2" hidden="1" customHeight="1" x14ac:dyDescent="0.25">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45561</v>
      </c>
      <c r="O848" s="22">
        <f>INDEX(Auxiliar!$D$5:$F$13,MATCH(Table1[[#This Row],[Tipologia_Testes]],Auxiliar!$B$5:$B$13,0),MATCH(Table1[[#This Row],[Complexidade]],Auxiliar!$D$4:$F$4,0))</f>
        <v>8</v>
      </c>
      <c r="P848" s="24" t="s">
        <v>1825</v>
      </c>
      <c r="Q848" s="3"/>
      <c r="R848" s="173">
        <v>45561</v>
      </c>
      <c r="S848" s="173"/>
      <c r="T848" s="173">
        <v>45561</v>
      </c>
      <c r="U848" s="173">
        <v>45565</v>
      </c>
      <c r="V848" s="173"/>
      <c r="W848" s="3">
        <f>VLOOKUP(Table1[[#This Row],[Status]],Auxiliar!$B$16:$D$23,3,0)*Table1[[#This Row],[Estimação (horas)]]</f>
        <v>2</v>
      </c>
      <c r="X848" s="3"/>
    </row>
    <row r="849" spans="2:24" ht="52.2" hidden="1" customHeight="1" x14ac:dyDescent="0.25">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45561</v>
      </c>
      <c r="O849" s="22">
        <f>INDEX(Auxiliar!$D$5:$F$13,MATCH(Table1[[#This Row],[Tipologia_Testes]],Auxiliar!$B$5:$B$13,0),MATCH(Table1[[#This Row],[Complexidade]],Auxiliar!$D$4:$F$4,0))</f>
        <v>0.1</v>
      </c>
      <c r="P849" s="24" t="s">
        <v>1825</v>
      </c>
      <c r="Q849" s="3"/>
      <c r="R849" s="173">
        <v>45561</v>
      </c>
      <c r="S849" s="173"/>
      <c r="T849" s="173">
        <v>45561</v>
      </c>
      <c r="U849" s="173">
        <v>45565</v>
      </c>
      <c r="V849" s="173"/>
      <c r="W849" s="3">
        <f>VLOOKUP(Table1[[#This Row],[Status]],Auxiliar!$B$16:$D$23,3,0)*Table1[[#This Row],[Estimação (horas)]]</f>
        <v>2.5000000000000001E-2</v>
      </c>
      <c r="X849" s="3"/>
    </row>
    <row r="850" spans="2:24" ht="17.399999999999999" hidden="1" customHeight="1" x14ac:dyDescent="0.25">
      <c r="B850" s="3" t="s">
        <v>28</v>
      </c>
      <c r="C850" s="3" t="s">
        <v>301</v>
      </c>
      <c r="D850" s="3" t="s">
        <v>321</v>
      </c>
      <c r="E850" s="3" t="s">
        <v>38</v>
      </c>
      <c r="F850" s="3" t="s">
        <v>320</v>
      </c>
      <c r="G850" s="3" t="s">
        <v>199</v>
      </c>
      <c r="H850" s="63" t="str">
        <f>Table1[[#This Row],[Tabela]]&amp;Table1[[#This Row],[Campo]]</f>
        <v>modesg_out_sfcs_taxon_europeianome_general_specific_purpose</v>
      </c>
      <c r="I850" s="3" t="s">
        <v>479</v>
      </c>
      <c r="J850" s="45">
        <f>VLOOKUP(Table1[[#This Row],[Status]],Auxiliar!$B$16:$C$23,2,0)</f>
        <v>4</v>
      </c>
      <c r="K850" s="3" t="s">
        <v>1137</v>
      </c>
      <c r="L850" s="29" t="s">
        <v>1135</v>
      </c>
      <c r="M850" s="22" t="s">
        <v>1155</v>
      </c>
      <c r="N850" s="53">
        <v>45561</v>
      </c>
      <c r="O850" s="22">
        <f>INDEX(Auxiliar!$D$5:$F$13,MATCH(Table1[[#This Row],[Tipologia_Testes]],Auxiliar!$B$5:$B$13,0),MATCH(Table1[[#This Row],[Complexidade]],Auxiliar!$D$4:$F$4,0))</f>
        <v>4</v>
      </c>
      <c r="P850" s="3" t="s">
        <v>1190</v>
      </c>
      <c r="Q850" s="3"/>
      <c r="R850" s="173">
        <v>45561</v>
      </c>
      <c r="S850" s="173"/>
      <c r="T850" s="173">
        <v>45561</v>
      </c>
      <c r="U850" s="173"/>
      <c r="V850" s="173"/>
      <c r="W850" s="3">
        <f>VLOOKUP(Table1[[#This Row],[Status]],Auxiliar!$B$16:$D$23,3,0)*Table1[[#This Row],[Estimação (horas)]]</f>
        <v>1</v>
      </c>
      <c r="X850" s="3"/>
    </row>
    <row r="851" spans="2:24" ht="17.399999999999999" hidden="1" customHeight="1" x14ac:dyDescent="0.25">
      <c r="B851" s="3" t="s">
        <v>28</v>
      </c>
      <c r="C851" s="3" t="s">
        <v>301</v>
      </c>
      <c r="D851" s="3" t="s">
        <v>321</v>
      </c>
      <c r="E851" s="3" t="s">
        <v>38</v>
      </c>
      <c r="F851" s="3" t="s">
        <v>320</v>
      </c>
      <c r="G851" s="3" t="s">
        <v>199</v>
      </c>
      <c r="H851" s="63" t="str">
        <f>Table1[[#This Row],[Tabela]]&amp;Table1[[#This Row],[Campo]]</f>
        <v>modesg_out_sfcs_taxon_europeianome_general_specific_purpose</v>
      </c>
      <c r="I851" s="3" t="s">
        <v>479</v>
      </c>
      <c r="J851" s="45">
        <f>VLOOKUP(Table1[[#This Row],[Status]],Auxiliar!$B$16:$C$23,2,0)</f>
        <v>4</v>
      </c>
      <c r="K851" s="3" t="s">
        <v>1138</v>
      </c>
      <c r="L851" s="30" t="s">
        <v>1135</v>
      </c>
      <c r="M851" s="22" t="s">
        <v>1155</v>
      </c>
      <c r="N851" s="53">
        <v>45561</v>
      </c>
      <c r="O851" s="22">
        <f>INDEX(Auxiliar!$D$5:$F$13,MATCH(Table1[[#This Row],[Tipologia_Testes]],Auxiliar!$B$5:$B$13,0),MATCH(Table1[[#This Row],[Complexidade]],Auxiliar!$D$4:$F$4,0))</f>
        <v>4</v>
      </c>
      <c r="P851" s="3" t="s">
        <v>1190</v>
      </c>
      <c r="Q851" s="3"/>
      <c r="R851" s="173">
        <v>45561</v>
      </c>
      <c r="S851" s="173"/>
      <c r="T851" s="173">
        <v>45561</v>
      </c>
      <c r="U851" s="173"/>
      <c r="V851" s="173"/>
      <c r="W851" s="3">
        <f>VLOOKUP(Table1[[#This Row],[Status]],Auxiliar!$B$16:$D$23,3,0)*Table1[[#This Row],[Estimação (horas)]]</f>
        <v>1</v>
      </c>
      <c r="X851" s="3"/>
    </row>
    <row r="852" spans="2:24" ht="17.399999999999999" hidden="1" customHeight="1" x14ac:dyDescent="0.25">
      <c r="B852" s="3" t="s">
        <v>28</v>
      </c>
      <c r="C852" s="3" t="s">
        <v>301</v>
      </c>
      <c r="D852" s="3" t="s">
        <v>321</v>
      </c>
      <c r="E852" s="3" t="s">
        <v>38</v>
      </c>
      <c r="F852" s="3" t="s">
        <v>320</v>
      </c>
      <c r="G852" s="3" t="s">
        <v>199</v>
      </c>
      <c r="H852" s="63" t="str">
        <f>Table1[[#This Row],[Tabela]]&amp;Table1[[#This Row],[Campo]]</f>
        <v>modesg_out_sfcs_taxon_europeianome_general_specific_purpose</v>
      </c>
      <c r="I852" s="3" t="s">
        <v>479</v>
      </c>
      <c r="J852" s="45">
        <f>VLOOKUP(Table1[[#This Row],[Status]],Auxiliar!$B$16:$C$23,2,0)</f>
        <v>4</v>
      </c>
      <c r="K852" s="3" t="s">
        <v>1141</v>
      </c>
      <c r="L852" s="30" t="s">
        <v>1135</v>
      </c>
      <c r="M852" s="22" t="s">
        <v>1155</v>
      </c>
      <c r="N852" s="53">
        <v>45561</v>
      </c>
      <c r="O852" s="22">
        <f>INDEX(Auxiliar!$D$5:$F$13,MATCH(Table1[[#This Row],[Tipologia_Testes]],Auxiliar!$B$5:$B$13,0),MATCH(Table1[[#This Row],[Complexidade]],Auxiliar!$D$4:$F$4,0))</f>
        <v>0.1</v>
      </c>
      <c r="P852" s="3" t="s">
        <v>1190</v>
      </c>
      <c r="Q852" s="3"/>
      <c r="R852" s="173">
        <v>45561</v>
      </c>
      <c r="S852" s="173"/>
      <c r="T852" s="173">
        <v>45561</v>
      </c>
      <c r="U852" s="173"/>
      <c r="V852" s="173"/>
      <c r="W852" s="3">
        <f>VLOOKUP(Table1[[#This Row],[Status]],Auxiliar!$B$16:$D$23,3,0)*Table1[[#This Row],[Estimação (horas)]]</f>
        <v>2.5000000000000001E-2</v>
      </c>
      <c r="X852" s="3"/>
    </row>
    <row r="853" spans="2:24" ht="17.399999999999999" hidden="1" customHeight="1" x14ac:dyDescent="0.25">
      <c r="B853" s="3" t="s">
        <v>28</v>
      </c>
      <c r="C853" s="3" t="s">
        <v>301</v>
      </c>
      <c r="D853" s="3" t="s">
        <v>321</v>
      </c>
      <c r="E853" s="3" t="s">
        <v>38</v>
      </c>
      <c r="F853" s="3" t="s">
        <v>320</v>
      </c>
      <c r="G853" s="3" t="s">
        <v>200</v>
      </c>
      <c r="H853" s="63" t="str">
        <f>Table1[[#This Row],[Tabela]]&amp;Table1[[#This Row],[Campo]]</f>
        <v>modesg_out_sfcs_taxon_europeianome_purpose_esg</v>
      </c>
      <c r="I853" s="3" t="s">
        <v>479</v>
      </c>
      <c r="J853" s="45">
        <f>VLOOKUP(Table1[[#This Row],[Status]],Auxiliar!$B$16:$C$23,2,0)</f>
        <v>4</v>
      </c>
      <c r="K853" s="3" t="s">
        <v>1137</v>
      </c>
      <c r="L853" s="3" t="s">
        <v>1144</v>
      </c>
      <c r="M853" s="22" t="s">
        <v>1155</v>
      </c>
      <c r="N853" s="53">
        <v>45561</v>
      </c>
      <c r="O853" s="22">
        <f>INDEX(Auxiliar!$D$5:$F$13,MATCH(Table1[[#This Row],[Tipologia_Testes]],Auxiliar!$B$5:$B$13,0),MATCH(Table1[[#This Row],[Complexidade]],Auxiliar!$D$4:$F$4,0))</f>
        <v>4</v>
      </c>
      <c r="P853" s="3"/>
      <c r="Q853" s="3"/>
      <c r="R853" s="173">
        <v>45561</v>
      </c>
      <c r="S853" s="173"/>
      <c r="T853" s="173">
        <v>45561</v>
      </c>
      <c r="U853" s="173"/>
      <c r="V853" s="173"/>
      <c r="W853" s="3">
        <f>VLOOKUP(Table1[[#This Row],[Status]],Auxiliar!$B$16:$D$23,3,0)*Table1[[#This Row],[Estimação (horas)]]</f>
        <v>1</v>
      </c>
      <c r="X853" s="3"/>
    </row>
    <row r="854" spans="2:24" ht="17.399999999999999" hidden="1" customHeight="1" x14ac:dyDescent="0.25">
      <c r="B854" s="3" t="s">
        <v>28</v>
      </c>
      <c r="C854" s="3" t="s">
        <v>301</v>
      </c>
      <c r="D854" s="3" t="s">
        <v>321</v>
      </c>
      <c r="E854" s="3" t="s">
        <v>38</v>
      </c>
      <c r="F854" s="3" t="s">
        <v>320</v>
      </c>
      <c r="G854" s="3" t="s">
        <v>200</v>
      </c>
      <c r="H854" s="63" t="str">
        <f>Table1[[#This Row],[Tabela]]&amp;Table1[[#This Row],[Campo]]</f>
        <v>modesg_out_sfcs_taxon_europeianome_purpose_esg</v>
      </c>
      <c r="I854" s="3" t="s">
        <v>479</v>
      </c>
      <c r="J854" s="45">
        <f>VLOOKUP(Table1[[#This Row],[Status]],Auxiliar!$B$16:$C$23,2,0)</f>
        <v>4</v>
      </c>
      <c r="K854" s="3" t="s">
        <v>1138</v>
      </c>
      <c r="L854" s="3" t="s">
        <v>1144</v>
      </c>
      <c r="M854" s="22" t="s">
        <v>1155</v>
      </c>
      <c r="N854" s="53">
        <v>45561</v>
      </c>
      <c r="O854" s="22">
        <f>INDEX(Auxiliar!$D$5:$F$13,MATCH(Table1[[#This Row],[Tipologia_Testes]],Auxiliar!$B$5:$B$13,0),MATCH(Table1[[#This Row],[Complexidade]],Auxiliar!$D$4:$F$4,0))</f>
        <v>4</v>
      </c>
      <c r="P854" s="3"/>
      <c r="Q854" s="3"/>
      <c r="R854" s="173">
        <v>45561</v>
      </c>
      <c r="S854" s="173"/>
      <c r="T854" s="173">
        <v>45561</v>
      </c>
      <c r="U854" s="173"/>
      <c r="V854" s="173"/>
      <c r="W854" s="3">
        <f>VLOOKUP(Table1[[#This Row],[Status]],Auxiliar!$B$16:$D$23,3,0)*Table1[[#This Row],[Estimação (horas)]]</f>
        <v>1</v>
      </c>
      <c r="X854" s="3"/>
    </row>
    <row r="855" spans="2:24" ht="17.399999999999999" hidden="1" customHeight="1" x14ac:dyDescent="0.25">
      <c r="B855" s="3" t="s">
        <v>28</v>
      </c>
      <c r="C855" s="3" t="s">
        <v>301</v>
      </c>
      <c r="D855" s="3" t="s">
        <v>321</v>
      </c>
      <c r="E855" s="3" t="s">
        <v>38</v>
      </c>
      <c r="F855" s="3" t="s">
        <v>320</v>
      </c>
      <c r="G855" s="3" t="s">
        <v>200</v>
      </c>
      <c r="H855" s="63" t="str">
        <f>Table1[[#This Row],[Tabela]]&amp;Table1[[#This Row],[Campo]]</f>
        <v>modesg_out_sfcs_taxon_europeianome_purpose_esg</v>
      </c>
      <c r="I855" s="3" t="s">
        <v>479</v>
      </c>
      <c r="J855" s="45">
        <f>VLOOKUP(Table1[[#This Row],[Status]],Auxiliar!$B$16:$C$23,2,0)</f>
        <v>4</v>
      </c>
      <c r="K855" s="3" t="s">
        <v>1141</v>
      </c>
      <c r="L855" s="3" t="s">
        <v>1144</v>
      </c>
      <c r="M855" s="22" t="s">
        <v>1155</v>
      </c>
      <c r="N855" s="53">
        <v>45561</v>
      </c>
      <c r="O855" s="22">
        <f>INDEX(Auxiliar!$D$5:$F$13,MATCH(Table1[[#This Row],[Tipologia_Testes]],Auxiliar!$B$5:$B$13,0),MATCH(Table1[[#This Row],[Complexidade]],Auxiliar!$D$4:$F$4,0))</f>
        <v>0.1</v>
      </c>
      <c r="P855" s="3"/>
      <c r="Q855" s="3"/>
      <c r="R855" s="173">
        <v>45561</v>
      </c>
      <c r="S855" s="173"/>
      <c r="T855" s="173">
        <v>45561</v>
      </c>
      <c r="U855" s="173"/>
      <c r="V855" s="173"/>
      <c r="W855" s="3">
        <f>VLOOKUP(Table1[[#This Row],[Status]],Auxiliar!$B$16:$D$23,3,0)*Table1[[#This Row],[Estimação (horas)]]</f>
        <v>2.5000000000000001E-2</v>
      </c>
      <c r="X855" s="3"/>
    </row>
    <row r="856" spans="2:24" ht="17.399999999999999" hidden="1" customHeight="1" x14ac:dyDescent="0.25">
      <c r="B856" s="3" t="s">
        <v>28</v>
      </c>
      <c r="C856" s="3" t="s">
        <v>301</v>
      </c>
      <c r="D856" s="3" t="s">
        <v>321</v>
      </c>
      <c r="E856" s="3" t="s">
        <v>38</v>
      </c>
      <c r="F856" s="3" t="s">
        <v>320</v>
      </c>
      <c r="G856" s="3" t="s">
        <v>201</v>
      </c>
      <c r="H856" s="63" t="str">
        <f>Table1[[#This Row],[Tabela]]&amp;Table1[[#This Row],[Campo]]</f>
        <v>modesg_out_sfcs_taxon_europeianome_specific_eligible</v>
      </c>
      <c r="I856" s="3" t="s">
        <v>479</v>
      </c>
      <c r="J856" s="45">
        <f>VLOOKUP(Table1[[#This Row],[Status]],Auxiliar!$B$16:$C$23,2,0)</f>
        <v>4</v>
      </c>
      <c r="K856" s="3" t="s">
        <v>1137</v>
      </c>
      <c r="L856" s="29" t="s">
        <v>1135</v>
      </c>
      <c r="M856" s="22" t="s">
        <v>1155</v>
      </c>
      <c r="N856" s="53">
        <v>45561</v>
      </c>
      <c r="O856" s="22">
        <f>INDEX(Auxiliar!$D$5:$F$13,MATCH(Table1[[#This Row],[Tipologia_Testes]],Auxiliar!$B$5:$B$13,0),MATCH(Table1[[#This Row],[Complexidade]],Auxiliar!$D$4:$F$4,0))</f>
        <v>4</v>
      </c>
      <c r="P856" s="3" t="s">
        <v>1190</v>
      </c>
      <c r="Q856" s="3"/>
      <c r="R856" s="173">
        <v>45561</v>
      </c>
      <c r="S856" s="173"/>
      <c r="T856" s="173">
        <v>45561</v>
      </c>
      <c r="U856" s="173"/>
      <c r="V856" s="173"/>
      <c r="W856" s="3">
        <f>VLOOKUP(Table1[[#This Row],[Status]],Auxiliar!$B$16:$D$23,3,0)*Table1[[#This Row],[Estimação (horas)]]</f>
        <v>1</v>
      </c>
      <c r="X856" s="3"/>
    </row>
    <row r="857" spans="2:24" ht="17.399999999999999" hidden="1" customHeight="1" x14ac:dyDescent="0.25">
      <c r="B857" s="3" t="s">
        <v>28</v>
      </c>
      <c r="C857" s="3" t="s">
        <v>301</v>
      </c>
      <c r="D857" s="3" t="s">
        <v>321</v>
      </c>
      <c r="E857" s="3" t="s">
        <v>38</v>
      </c>
      <c r="F857" s="3" t="s">
        <v>320</v>
      </c>
      <c r="G857" s="3" t="s">
        <v>201</v>
      </c>
      <c r="H857" s="63" t="str">
        <f>Table1[[#This Row],[Tabela]]&amp;Table1[[#This Row],[Campo]]</f>
        <v>modesg_out_sfcs_taxon_europeianome_specific_eligible</v>
      </c>
      <c r="I857" s="3" t="s">
        <v>479</v>
      </c>
      <c r="J857" s="45">
        <f>VLOOKUP(Table1[[#This Row],[Status]],Auxiliar!$B$16:$C$23,2,0)</f>
        <v>4</v>
      </c>
      <c r="K857" s="3" t="s">
        <v>1138</v>
      </c>
      <c r="L857" s="30" t="s">
        <v>1135</v>
      </c>
      <c r="M857" s="22" t="s">
        <v>1155</v>
      </c>
      <c r="N857" s="53">
        <v>45561</v>
      </c>
      <c r="O857" s="22">
        <f>INDEX(Auxiliar!$D$5:$F$13,MATCH(Table1[[#This Row],[Tipologia_Testes]],Auxiliar!$B$5:$B$13,0),MATCH(Table1[[#This Row],[Complexidade]],Auxiliar!$D$4:$F$4,0))</f>
        <v>4</v>
      </c>
      <c r="P857" s="3" t="s">
        <v>1190</v>
      </c>
      <c r="Q857" s="3"/>
      <c r="R857" s="173">
        <v>45561</v>
      </c>
      <c r="S857" s="173"/>
      <c r="T857" s="173">
        <v>45561</v>
      </c>
      <c r="U857" s="173"/>
      <c r="V857" s="173"/>
      <c r="W857" s="3">
        <f>VLOOKUP(Table1[[#This Row],[Status]],Auxiliar!$B$16:$D$23,3,0)*Table1[[#This Row],[Estimação (horas)]]</f>
        <v>1</v>
      </c>
      <c r="X857" s="3"/>
    </row>
    <row r="858" spans="2:24" ht="17.399999999999999" hidden="1" customHeight="1" x14ac:dyDescent="0.25">
      <c r="B858" s="3" t="s">
        <v>28</v>
      </c>
      <c r="C858" s="3" t="s">
        <v>301</v>
      </c>
      <c r="D858" s="3" t="s">
        <v>321</v>
      </c>
      <c r="E858" s="3" t="s">
        <v>38</v>
      </c>
      <c r="F858" s="3" t="s">
        <v>320</v>
      </c>
      <c r="G858" s="3" t="s">
        <v>201</v>
      </c>
      <c r="H858" s="63" t="str">
        <f>Table1[[#This Row],[Tabela]]&amp;Table1[[#This Row],[Campo]]</f>
        <v>modesg_out_sfcs_taxon_europeianome_specific_eligible</v>
      </c>
      <c r="I858" s="3" t="s">
        <v>479</v>
      </c>
      <c r="J858" s="45">
        <f>VLOOKUP(Table1[[#This Row],[Status]],Auxiliar!$B$16:$C$23,2,0)</f>
        <v>4</v>
      </c>
      <c r="K858" s="3" t="s">
        <v>1141</v>
      </c>
      <c r="L858" s="30" t="s">
        <v>1135</v>
      </c>
      <c r="M858" s="22" t="s">
        <v>1155</v>
      </c>
      <c r="N858" s="53">
        <v>45561</v>
      </c>
      <c r="O858" s="22">
        <f>INDEX(Auxiliar!$D$5:$F$13,MATCH(Table1[[#This Row],[Tipologia_Testes]],Auxiliar!$B$5:$B$13,0),MATCH(Table1[[#This Row],[Complexidade]],Auxiliar!$D$4:$F$4,0))</f>
        <v>0.1</v>
      </c>
      <c r="P858" s="3" t="s">
        <v>1190</v>
      </c>
      <c r="Q858" s="3"/>
      <c r="R858" s="173">
        <v>45561</v>
      </c>
      <c r="S858" s="173"/>
      <c r="T858" s="173">
        <v>45561</v>
      </c>
      <c r="U858" s="173"/>
      <c r="V858" s="173"/>
      <c r="W858" s="3">
        <f>VLOOKUP(Table1[[#This Row],[Status]],Auxiliar!$B$16:$D$23,3,0)*Table1[[#This Row],[Estimação (horas)]]</f>
        <v>2.5000000000000001E-2</v>
      </c>
      <c r="X858" s="3"/>
    </row>
    <row r="859" spans="2:24" ht="17.399999999999999" hidden="1" customHeight="1" x14ac:dyDescent="0.25">
      <c r="B859" s="3" t="s">
        <v>28</v>
      </c>
      <c r="C859" s="3" t="s">
        <v>301</v>
      </c>
      <c r="D859" s="3" t="s">
        <v>321</v>
      </c>
      <c r="E859" s="3" t="s">
        <v>38</v>
      </c>
      <c r="F859" s="3" t="s">
        <v>320</v>
      </c>
      <c r="G859" s="3" t="s">
        <v>202</v>
      </c>
      <c r="H859" s="63" t="str">
        <f>Table1[[#This Row],[Tabela]]&amp;Table1[[#This Row],[Campo]]</f>
        <v>modesg_out_sfcs_taxon_europeianome_specific_sustainable</v>
      </c>
      <c r="I859" s="3" t="s">
        <v>479</v>
      </c>
      <c r="J859" s="45">
        <f>VLOOKUP(Table1[[#This Row],[Status]],Auxiliar!$B$16:$C$23,2,0)</f>
        <v>4</v>
      </c>
      <c r="K859" s="3" t="s">
        <v>1137</v>
      </c>
      <c r="L859" s="30" t="s">
        <v>1135</v>
      </c>
      <c r="M859" s="22" t="s">
        <v>1155</v>
      </c>
      <c r="N859" s="53">
        <v>45561</v>
      </c>
      <c r="O859" s="22">
        <f>INDEX(Auxiliar!$D$5:$F$13,MATCH(Table1[[#This Row],[Tipologia_Testes]],Auxiliar!$B$5:$B$13,0),MATCH(Table1[[#This Row],[Complexidade]],Auxiliar!$D$4:$F$4,0))</f>
        <v>4</v>
      </c>
      <c r="P859" s="3" t="s">
        <v>1190</v>
      </c>
      <c r="Q859" s="3"/>
      <c r="R859" s="173">
        <v>45561</v>
      </c>
      <c r="S859" s="173"/>
      <c r="T859" s="173">
        <v>45561</v>
      </c>
      <c r="U859" s="173"/>
      <c r="V859" s="173"/>
      <c r="W859" s="3">
        <f>VLOOKUP(Table1[[#This Row],[Status]],Auxiliar!$B$16:$D$23,3,0)*Table1[[#This Row],[Estimação (horas)]]</f>
        <v>1</v>
      </c>
      <c r="X859" s="3"/>
    </row>
    <row r="860" spans="2:24" ht="17.399999999999999" hidden="1" customHeight="1" x14ac:dyDescent="0.25">
      <c r="B860" s="3" t="s">
        <v>28</v>
      </c>
      <c r="C860" s="3" t="s">
        <v>301</v>
      </c>
      <c r="D860" s="3" t="s">
        <v>321</v>
      </c>
      <c r="E860" s="3" t="s">
        <v>38</v>
      </c>
      <c r="F860" s="3" t="s">
        <v>320</v>
      </c>
      <c r="G860" s="3" t="s">
        <v>202</v>
      </c>
      <c r="H860" s="63" t="str">
        <f>Table1[[#This Row],[Tabela]]&amp;Table1[[#This Row],[Campo]]</f>
        <v>modesg_out_sfcs_taxon_europeianome_specific_sustainable</v>
      </c>
      <c r="I860" s="3" t="s">
        <v>479</v>
      </c>
      <c r="J860" s="45">
        <f>VLOOKUP(Table1[[#This Row],[Status]],Auxiliar!$B$16:$C$23,2,0)</f>
        <v>4</v>
      </c>
      <c r="K860" s="3" t="s">
        <v>1138</v>
      </c>
      <c r="L860" s="30" t="s">
        <v>1135</v>
      </c>
      <c r="M860" s="22" t="s">
        <v>1155</v>
      </c>
      <c r="N860" s="53">
        <v>45561</v>
      </c>
      <c r="O860" s="22">
        <f>INDEX(Auxiliar!$D$5:$F$13,MATCH(Table1[[#This Row],[Tipologia_Testes]],Auxiliar!$B$5:$B$13,0),MATCH(Table1[[#This Row],[Complexidade]],Auxiliar!$D$4:$F$4,0))</f>
        <v>4</v>
      </c>
      <c r="P860" s="3" t="s">
        <v>1190</v>
      </c>
      <c r="Q860" s="3"/>
      <c r="R860" s="173">
        <v>45561</v>
      </c>
      <c r="S860" s="173"/>
      <c r="T860" s="173">
        <v>45561</v>
      </c>
      <c r="U860" s="173"/>
      <c r="V860" s="173"/>
      <c r="W860" s="3">
        <f>VLOOKUP(Table1[[#This Row],[Status]],Auxiliar!$B$16:$D$23,3,0)*Table1[[#This Row],[Estimação (horas)]]</f>
        <v>1</v>
      </c>
      <c r="X860" s="3"/>
    </row>
    <row r="861" spans="2:24" ht="17.399999999999999" hidden="1" customHeight="1" x14ac:dyDescent="0.25">
      <c r="B861" s="3" t="s">
        <v>28</v>
      </c>
      <c r="C861" s="3" t="s">
        <v>301</v>
      </c>
      <c r="D861" s="3" t="s">
        <v>321</v>
      </c>
      <c r="E861" s="3" t="s">
        <v>38</v>
      </c>
      <c r="F861" s="3" t="s">
        <v>320</v>
      </c>
      <c r="G861" s="3" t="s">
        <v>202</v>
      </c>
      <c r="H861" s="63" t="str">
        <f>Table1[[#This Row],[Tabela]]&amp;Table1[[#This Row],[Campo]]</f>
        <v>modesg_out_sfcs_taxon_europeianome_specific_sustainable</v>
      </c>
      <c r="I861" s="3" t="s">
        <v>479</v>
      </c>
      <c r="J861" s="45">
        <f>VLOOKUP(Table1[[#This Row],[Status]],Auxiliar!$B$16:$C$23,2,0)</f>
        <v>4</v>
      </c>
      <c r="K861" s="3" t="s">
        <v>1141</v>
      </c>
      <c r="L861" s="30" t="s">
        <v>1135</v>
      </c>
      <c r="M861" s="22" t="s">
        <v>1155</v>
      </c>
      <c r="N861" s="53">
        <v>45561</v>
      </c>
      <c r="O861" s="22">
        <f>INDEX(Auxiliar!$D$5:$F$13,MATCH(Table1[[#This Row],[Tipologia_Testes]],Auxiliar!$B$5:$B$13,0),MATCH(Table1[[#This Row],[Complexidade]],Auxiliar!$D$4:$F$4,0))</f>
        <v>0.1</v>
      </c>
      <c r="P861" s="3" t="s">
        <v>1190</v>
      </c>
      <c r="Q861" s="3"/>
      <c r="R861" s="173">
        <v>45561</v>
      </c>
      <c r="S861" s="173"/>
      <c r="T861" s="173">
        <v>45561</v>
      </c>
      <c r="U861" s="173"/>
      <c r="V861" s="173"/>
      <c r="W861" s="3">
        <f>VLOOKUP(Table1[[#This Row],[Status]],Auxiliar!$B$16:$D$23,3,0)*Table1[[#This Row],[Estimação (horas)]]</f>
        <v>2.5000000000000001E-2</v>
      </c>
      <c r="X861" s="3"/>
    </row>
    <row r="862" spans="2:24" ht="17.399999999999999" hidden="1" customHeight="1" x14ac:dyDescent="0.25">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45545</v>
      </c>
      <c r="S862" s="173"/>
      <c r="T862" s="173"/>
      <c r="U862" s="173"/>
      <c r="V862" s="173"/>
      <c r="W862" s="3">
        <f>VLOOKUP(Table1[[#This Row],[Status]],Auxiliar!$B$16:$D$23,3,0)*Table1[[#This Row],[Estimação (horas)]]</f>
        <v>2</v>
      </c>
      <c r="X862" s="3"/>
    </row>
    <row r="863" spans="2:24" ht="17.399999999999999" hidden="1" customHeight="1" x14ac:dyDescent="0.25">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45545</v>
      </c>
      <c r="S863" s="173"/>
      <c r="T863" s="173"/>
      <c r="U863" s="173"/>
      <c r="V863" s="173"/>
      <c r="W863" s="3">
        <f>VLOOKUP(Table1[[#This Row],[Status]],Auxiliar!$B$16:$D$23,3,0)*Table1[[#This Row],[Estimação (horas)]]</f>
        <v>2</v>
      </c>
      <c r="X863" s="3"/>
    </row>
    <row r="864" spans="2:24" ht="17.399999999999999" hidden="1" customHeight="1" x14ac:dyDescent="0.25">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45545</v>
      </c>
      <c r="S864" s="173"/>
      <c r="T864" s="173"/>
      <c r="U864" s="173"/>
      <c r="V864" s="173"/>
      <c r="W864" s="3">
        <f>VLOOKUP(Table1[[#This Row],[Status]],Auxiliar!$B$16:$D$23,3,0)*Table1[[#This Row],[Estimação (horas)]]</f>
        <v>0.1</v>
      </c>
      <c r="X864" s="3"/>
    </row>
    <row r="865" spans="2:24" ht="17.399999999999999" hidden="1" customHeight="1" x14ac:dyDescent="0.25">
      <c r="B865" s="3" t="s">
        <v>28</v>
      </c>
      <c r="C865" s="3" t="s">
        <v>301</v>
      </c>
      <c r="D865" s="3" t="s">
        <v>321</v>
      </c>
      <c r="E865" s="3" t="s">
        <v>38</v>
      </c>
      <c r="F865" s="3" t="s">
        <v>320</v>
      </c>
      <c r="G865" s="3" t="s">
        <v>73</v>
      </c>
      <c r="H865" s="63" t="str">
        <f>Table1[[#This Row],[Tabela]]&amp;Table1[[#This Row],[Campo]]</f>
        <v>modesg_out_sfcs_taxon_europeiaref_date</v>
      </c>
      <c r="I865" s="3" t="s">
        <v>479</v>
      </c>
      <c r="J865" s="45">
        <f>VLOOKUP(Table1[[#This Row],[Status]],Auxiliar!$B$16:$C$23,2,0)</f>
        <v>4</v>
      </c>
      <c r="K865" s="3" t="s">
        <v>1137</v>
      </c>
      <c r="L865" s="3" t="s">
        <v>1144</v>
      </c>
      <c r="M865" s="22" t="s">
        <v>1145</v>
      </c>
      <c r="N865" s="53">
        <v>45561</v>
      </c>
      <c r="O865" s="22">
        <f>INDEX(Auxiliar!$D$5:$F$13,MATCH(Table1[[#This Row],[Tipologia_Testes]],Auxiliar!$B$5:$B$13,0),MATCH(Table1[[#This Row],[Complexidade]],Auxiliar!$D$4:$F$4,0))</f>
        <v>2</v>
      </c>
      <c r="P865" s="3"/>
      <c r="Q865" s="3"/>
      <c r="R865" s="173">
        <v>45561</v>
      </c>
      <c r="S865" s="173"/>
      <c r="T865" s="173">
        <v>45561</v>
      </c>
      <c r="U865" s="173"/>
      <c r="V865" s="173"/>
      <c r="W865" s="3">
        <f>VLOOKUP(Table1[[#This Row],[Status]],Auxiliar!$B$16:$D$23,3,0)*Table1[[#This Row],[Estimação (horas)]]</f>
        <v>0.5</v>
      </c>
      <c r="X865" s="3"/>
    </row>
    <row r="866" spans="2:24" ht="17.399999999999999" hidden="1" customHeight="1" x14ac:dyDescent="0.25">
      <c r="B866" s="3" t="s">
        <v>28</v>
      </c>
      <c r="C866" s="3" t="s">
        <v>301</v>
      </c>
      <c r="D866" s="3" t="s">
        <v>321</v>
      </c>
      <c r="E866" s="3" t="s">
        <v>38</v>
      </c>
      <c r="F866" s="3" t="s">
        <v>320</v>
      </c>
      <c r="G866" s="3" t="s">
        <v>73</v>
      </c>
      <c r="H866" s="63" t="str">
        <f>Table1[[#This Row],[Tabela]]&amp;Table1[[#This Row],[Campo]]</f>
        <v>modesg_out_sfcs_taxon_europeiaref_date</v>
      </c>
      <c r="I866" s="3" t="s">
        <v>479</v>
      </c>
      <c r="J866" s="45">
        <f>VLOOKUP(Table1[[#This Row],[Status]],Auxiliar!$B$16:$C$23,2,0)</f>
        <v>4</v>
      </c>
      <c r="K866" s="3" t="s">
        <v>1138</v>
      </c>
      <c r="L866" s="3" t="s">
        <v>1144</v>
      </c>
      <c r="M866" s="22" t="s">
        <v>1145</v>
      </c>
      <c r="N866" s="53">
        <v>45561</v>
      </c>
      <c r="O866" s="22">
        <f>INDEX(Auxiliar!$D$5:$F$13,MATCH(Table1[[#This Row],[Tipologia_Testes]],Auxiliar!$B$5:$B$13,0),MATCH(Table1[[#This Row],[Complexidade]],Auxiliar!$D$4:$F$4,0))</f>
        <v>2</v>
      </c>
      <c r="P866" s="3"/>
      <c r="Q866" s="3"/>
      <c r="R866" s="173">
        <v>45561</v>
      </c>
      <c r="S866" s="173"/>
      <c r="T866" s="173">
        <v>45561</v>
      </c>
      <c r="U866" s="173"/>
      <c r="V866" s="173"/>
      <c r="W866" s="3">
        <f>VLOOKUP(Table1[[#This Row],[Status]],Auxiliar!$B$16:$D$23,3,0)*Table1[[#This Row],[Estimação (horas)]]</f>
        <v>0.5</v>
      </c>
      <c r="X866" s="3"/>
    </row>
    <row r="867" spans="2:24" ht="17.399999999999999" hidden="1" customHeight="1" x14ac:dyDescent="0.25">
      <c r="B867" s="3" t="s">
        <v>28</v>
      </c>
      <c r="C867" s="3" t="s">
        <v>301</v>
      </c>
      <c r="D867" s="3" t="s">
        <v>321</v>
      </c>
      <c r="E867" s="3" t="s">
        <v>38</v>
      </c>
      <c r="F867" s="3" t="s">
        <v>320</v>
      </c>
      <c r="G867" s="3" t="s">
        <v>73</v>
      </c>
      <c r="H867" s="63" t="str">
        <f>Table1[[#This Row],[Tabela]]&amp;Table1[[#This Row],[Campo]]</f>
        <v>modesg_out_sfcs_taxon_europeiaref_date</v>
      </c>
      <c r="I867" s="3" t="s">
        <v>479</v>
      </c>
      <c r="J867" s="45">
        <f>VLOOKUP(Table1[[#This Row],[Status]],Auxiliar!$B$16:$C$23,2,0)</f>
        <v>4</v>
      </c>
      <c r="K867" s="3" t="s">
        <v>1141</v>
      </c>
      <c r="L867" s="3" t="s">
        <v>1144</v>
      </c>
      <c r="M867" s="22" t="s">
        <v>1145</v>
      </c>
      <c r="N867" s="53">
        <v>45561</v>
      </c>
      <c r="O867" s="22">
        <f>INDEX(Auxiliar!$D$5:$F$13,MATCH(Table1[[#This Row],[Tipologia_Testes]],Auxiliar!$B$5:$B$13,0),MATCH(Table1[[#This Row],[Complexidade]],Auxiliar!$D$4:$F$4,0))</f>
        <v>0.1</v>
      </c>
      <c r="P867" s="3"/>
      <c r="Q867" s="3"/>
      <c r="R867" s="173">
        <v>45561</v>
      </c>
      <c r="S867" s="173"/>
      <c r="T867" s="173">
        <v>45561</v>
      </c>
      <c r="U867" s="173"/>
      <c r="V867" s="173"/>
      <c r="W867" s="3">
        <f>VLOOKUP(Table1[[#This Row],[Status]],Auxiliar!$B$16:$D$23,3,0)*Table1[[#This Row],[Estimação (horas)]]</f>
        <v>2.5000000000000001E-2</v>
      </c>
      <c r="X867" s="3"/>
    </row>
    <row r="868" spans="2:24" ht="17.399999999999999" hidden="1" customHeight="1" x14ac:dyDescent="0.25">
      <c r="B868" s="3" t="s">
        <v>28</v>
      </c>
      <c r="C868" s="3" t="s">
        <v>301</v>
      </c>
      <c r="D868" s="3" t="s">
        <v>321</v>
      </c>
      <c r="E868" s="3" t="s">
        <v>38</v>
      </c>
      <c r="F868" s="3" t="s">
        <v>320</v>
      </c>
      <c r="G868" s="3" t="s">
        <v>204</v>
      </c>
      <c r="H868" s="63" t="str">
        <f>Table1[[#This Row],[Tabela]]&amp;Table1[[#This Row],[Campo]]</f>
        <v>modesg_out_sfcs_taxon_europeiazdeposit</v>
      </c>
      <c r="I868" s="3" t="s">
        <v>479</v>
      </c>
      <c r="J868" s="45">
        <f>VLOOKUP(Table1[[#This Row],[Status]],Auxiliar!$B$16:$C$23,2,0)</f>
        <v>4</v>
      </c>
      <c r="K868" s="3" t="s">
        <v>1137</v>
      </c>
      <c r="L868" s="3" t="s">
        <v>1144</v>
      </c>
      <c r="M868" s="22" t="s">
        <v>1155</v>
      </c>
      <c r="N868" s="53">
        <v>45561</v>
      </c>
      <c r="O868" s="22">
        <f>INDEX(Auxiliar!$D$5:$F$13,MATCH(Table1[[#This Row],[Tipologia_Testes]],Auxiliar!$B$5:$B$13,0),MATCH(Table1[[#This Row],[Complexidade]],Auxiliar!$D$4:$F$4,0))</f>
        <v>4</v>
      </c>
      <c r="P868" s="3"/>
      <c r="Q868" s="3"/>
      <c r="R868" s="173">
        <v>45561</v>
      </c>
      <c r="S868" s="173"/>
      <c r="T868" s="173">
        <v>45561</v>
      </c>
      <c r="U868" s="173"/>
      <c r="V868" s="173"/>
      <c r="W868" s="3">
        <f>VLOOKUP(Table1[[#This Row],[Status]],Auxiliar!$B$16:$D$23,3,0)*Table1[[#This Row],[Estimação (horas)]]</f>
        <v>1</v>
      </c>
      <c r="X868" s="3"/>
    </row>
    <row r="869" spans="2:24" ht="17.399999999999999" hidden="1" customHeight="1" x14ac:dyDescent="0.25">
      <c r="B869" s="3" t="s">
        <v>28</v>
      </c>
      <c r="C869" s="3" t="s">
        <v>301</v>
      </c>
      <c r="D869" s="3" t="s">
        <v>321</v>
      </c>
      <c r="E869" s="3" t="s">
        <v>38</v>
      </c>
      <c r="F869" s="3" t="s">
        <v>320</v>
      </c>
      <c r="G869" s="3" t="s">
        <v>204</v>
      </c>
      <c r="H869" s="63" t="str">
        <f>Table1[[#This Row],[Tabela]]&amp;Table1[[#This Row],[Campo]]</f>
        <v>modesg_out_sfcs_taxon_europeiazdeposit</v>
      </c>
      <c r="I869" s="3" t="s">
        <v>479</v>
      </c>
      <c r="J869" s="45">
        <f>VLOOKUP(Table1[[#This Row],[Status]],Auxiliar!$B$16:$C$23,2,0)</f>
        <v>4</v>
      </c>
      <c r="K869" s="3" t="s">
        <v>1138</v>
      </c>
      <c r="L869" s="3" t="s">
        <v>1144</v>
      </c>
      <c r="M869" s="22" t="s">
        <v>1155</v>
      </c>
      <c r="N869" s="53">
        <v>45561</v>
      </c>
      <c r="O869" s="22">
        <f>INDEX(Auxiliar!$D$5:$F$13,MATCH(Table1[[#This Row],[Tipologia_Testes]],Auxiliar!$B$5:$B$13,0),MATCH(Table1[[#This Row],[Complexidade]],Auxiliar!$D$4:$F$4,0))</f>
        <v>4</v>
      </c>
      <c r="P869" s="3"/>
      <c r="Q869" s="3"/>
      <c r="R869" s="173">
        <v>45561</v>
      </c>
      <c r="S869" s="173"/>
      <c r="T869" s="173">
        <v>45561</v>
      </c>
      <c r="U869" s="173"/>
      <c r="V869" s="173"/>
      <c r="W869" s="3">
        <f>VLOOKUP(Table1[[#This Row],[Status]],Auxiliar!$B$16:$D$23,3,0)*Table1[[#This Row],[Estimação (horas)]]</f>
        <v>1</v>
      </c>
      <c r="X869" s="3"/>
    </row>
    <row r="870" spans="2:24" ht="17.399999999999999" hidden="1" customHeight="1" x14ac:dyDescent="0.25">
      <c r="B870" s="3" t="s">
        <v>28</v>
      </c>
      <c r="C870" s="3" t="s">
        <v>301</v>
      </c>
      <c r="D870" s="3" t="s">
        <v>321</v>
      </c>
      <c r="E870" s="3" t="s">
        <v>38</v>
      </c>
      <c r="F870" s="3" t="s">
        <v>320</v>
      </c>
      <c r="G870" s="3" t="s">
        <v>204</v>
      </c>
      <c r="H870" s="63" t="str">
        <f>Table1[[#This Row],[Tabela]]&amp;Table1[[#This Row],[Campo]]</f>
        <v>modesg_out_sfcs_taxon_europeiazdeposit</v>
      </c>
      <c r="I870" s="3" t="s">
        <v>479</v>
      </c>
      <c r="J870" s="45">
        <f>VLOOKUP(Table1[[#This Row],[Status]],Auxiliar!$B$16:$C$23,2,0)</f>
        <v>4</v>
      </c>
      <c r="K870" s="3" t="s">
        <v>1141</v>
      </c>
      <c r="L870" s="3" t="s">
        <v>1144</v>
      </c>
      <c r="M870" s="22" t="s">
        <v>1155</v>
      </c>
      <c r="N870" s="53">
        <v>45561</v>
      </c>
      <c r="O870" s="22">
        <f>INDEX(Auxiliar!$D$5:$F$13,MATCH(Table1[[#This Row],[Tipologia_Testes]],Auxiliar!$B$5:$B$13,0),MATCH(Table1[[#This Row],[Complexidade]],Auxiliar!$D$4:$F$4,0))</f>
        <v>0.1</v>
      </c>
      <c r="P870" s="3"/>
      <c r="Q870" s="3"/>
      <c r="R870" s="173">
        <v>45561</v>
      </c>
      <c r="S870" s="173"/>
      <c r="T870" s="173">
        <v>45561</v>
      </c>
      <c r="U870" s="173"/>
      <c r="V870" s="173"/>
      <c r="W870" s="3">
        <f>VLOOKUP(Table1[[#This Row],[Status]],Auxiliar!$B$16:$D$23,3,0)*Table1[[#This Row],[Estimação (horas)]]</f>
        <v>2.5000000000000001E-2</v>
      </c>
      <c r="X870" s="3"/>
    </row>
    <row r="871" spans="2:24" ht="17.399999999999999" hidden="1" customHeight="1" x14ac:dyDescent="0.25">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45545</v>
      </c>
      <c r="S871" s="173"/>
      <c r="T871" s="173"/>
      <c r="U871" s="173"/>
      <c r="V871" s="173"/>
      <c r="W871" s="3">
        <f>VLOOKUP(Table1[[#This Row],[Status]],Auxiliar!$B$16:$D$23,3,0)*Table1[[#This Row],[Estimação (horas)]]</f>
        <v>2</v>
      </c>
      <c r="X871" s="3"/>
    </row>
    <row r="872" spans="2:24" ht="87" hidden="1" customHeight="1" x14ac:dyDescent="0.25">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45545</v>
      </c>
      <c r="S872" s="173"/>
      <c r="T872" s="173"/>
      <c r="U872" s="173"/>
      <c r="V872" s="173"/>
      <c r="W872" s="3">
        <f>VLOOKUP(Table1[[#This Row],[Status]],Auxiliar!$B$16:$D$23,3,0)*Table1[[#This Row],[Estimação (horas)]]</f>
        <v>0.125</v>
      </c>
      <c r="X872" s="3"/>
    </row>
    <row r="873" spans="2:24" ht="17.399999999999999" hidden="1" customHeight="1" x14ac:dyDescent="0.25">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x14ac:dyDescent="0.25">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x14ac:dyDescent="0.25">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x14ac:dyDescent="0.25">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x14ac:dyDescent="0.25">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x14ac:dyDescent="0.25">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x14ac:dyDescent="0.25">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x14ac:dyDescent="0.25">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x14ac:dyDescent="0.25">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x14ac:dyDescent="0.25">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x14ac:dyDescent="0.25">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x14ac:dyDescent="0.25">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x14ac:dyDescent="0.25">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x14ac:dyDescent="0.25">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x14ac:dyDescent="0.25">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x14ac:dyDescent="0.25">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x14ac:dyDescent="0.25">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45545</v>
      </c>
      <c r="S889" s="173"/>
      <c r="T889" s="173"/>
      <c r="U889" s="173"/>
      <c r="V889" s="173"/>
      <c r="W889" s="3">
        <f>VLOOKUP(Table1[[#This Row],[Status]],Auxiliar!$B$16:$D$23,3,0)*Table1[[#This Row],[Estimação (horas)]]</f>
        <v>0.125</v>
      </c>
      <c r="X889" s="3"/>
    </row>
    <row r="890" spans="2:24" ht="17.399999999999999" hidden="1" customHeight="1" x14ac:dyDescent="0.25">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45545</v>
      </c>
      <c r="S890" s="173"/>
      <c r="T890" s="173"/>
      <c r="U890" s="173"/>
      <c r="V890" s="173"/>
      <c r="W890" s="3">
        <f>VLOOKUP(Table1[[#This Row],[Status]],Auxiliar!$B$16:$D$23,3,0)*Table1[[#This Row],[Estimação (horas)]]</f>
        <v>2.5000000000000001E-2</v>
      </c>
      <c r="X890" s="3"/>
    </row>
    <row r="891" spans="2:24" ht="17.399999999999999" hidden="1" customHeight="1" x14ac:dyDescent="0.25">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45545</v>
      </c>
      <c r="S891" s="173"/>
      <c r="T891" s="173"/>
      <c r="U891" s="173"/>
      <c r="V891" s="173"/>
      <c r="W891" s="3">
        <f>VLOOKUP(Table1[[#This Row],[Status]],Auxiliar!$B$16:$D$23,3,0)*Table1[[#This Row],[Estimação (horas)]]</f>
        <v>0.125</v>
      </c>
      <c r="X891" s="3"/>
    </row>
    <row r="892" spans="2:24" ht="17.399999999999999" hidden="1" customHeight="1" x14ac:dyDescent="0.25">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45545</v>
      </c>
      <c r="S892" s="173"/>
      <c r="T892" s="173"/>
      <c r="U892" s="173"/>
      <c r="V892" s="173"/>
      <c r="W892" s="3">
        <f>VLOOKUP(Table1[[#This Row],[Status]],Auxiliar!$B$16:$D$23,3,0)*Table1[[#This Row],[Estimação (horas)]]</f>
        <v>2.5000000000000001E-2</v>
      </c>
      <c r="X892" s="3"/>
    </row>
    <row r="893" spans="2:24" ht="17.399999999999999" hidden="1" customHeight="1" x14ac:dyDescent="0.25">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45545</v>
      </c>
      <c r="S893" s="173"/>
      <c r="T893" s="173"/>
      <c r="U893" s="173"/>
      <c r="V893" s="173"/>
      <c r="W893" s="3">
        <f>VLOOKUP(Table1[[#This Row],[Status]],Auxiliar!$B$16:$D$23,3,0)*Table1[[#This Row],[Estimação (horas)]]</f>
        <v>0.125</v>
      </c>
      <c r="X893" s="3"/>
    </row>
    <row r="894" spans="2:24" ht="17.399999999999999" hidden="1" customHeight="1" x14ac:dyDescent="0.25">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45545</v>
      </c>
      <c r="S894" s="173"/>
      <c r="T894" s="173"/>
      <c r="U894" s="173"/>
      <c r="V894" s="173"/>
      <c r="W894" s="3">
        <f>VLOOKUP(Table1[[#This Row],[Status]],Auxiliar!$B$16:$D$23,3,0)*Table1[[#This Row],[Estimação (horas)]]</f>
        <v>2.5000000000000001E-2</v>
      </c>
      <c r="X894" s="3"/>
    </row>
    <row r="895" spans="2:24" ht="17.399999999999999" hidden="1" customHeight="1" x14ac:dyDescent="0.25">
      <c r="B895" s="3" t="s">
        <v>28</v>
      </c>
      <c r="C895" s="3" t="s">
        <v>178</v>
      </c>
      <c r="D895" s="3" t="s">
        <v>1191</v>
      </c>
      <c r="E895" s="3" t="s">
        <v>38</v>
      </c>
      <c r="F895" s="3" t="s">
        <v>179</v>
      </c>
      <c r="G895" s="3" t="s">
        <v>190</v>
      </c>
      <c r="H895" s="63" t="str">
        <f>Table1[[#This Row],[Tabela]]&amp;Table1[[#This Row],[Campo]]</f>
        <v>modesg_param_sfcs_taxon_europeiadata_final</v>
      </c>
      <c r="I895" s="3" t="s">
        <v>482</v>
      </c>
      <c r="J895" s="45">
        <f>VLOOKUP(Table1[[#This Row],[Status]],Auxiliar!$B$16:$C$23,2,0)</f>
        <v>6</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x14ac:dyDescent="0.25">
      <c r="B896" s="3" t="s">
        <v>28</v>
      </c>
      <c r="C896" s="3" t="s">
        <v>178</v>
      </c>
      <c r="D896" s="3" t="s">
        <v>1191</v>
      </c>
      <c r="E896" s="3" t="s">
        <v>38</v>
      </c>
      <c r="F896" s="3" t="s">
        <v>179</v>
      </c>
      <c r="G896" s="3" t="s">
        <v>190</v>
      </c>
      <c r="H896" s="63" t="str">
        <f>Table1[[#This Row],[Tabela]]&amp;Table1[[#This Row],[Campo]]</f>
        <v>modesg_param_sfcs_taxon_europeiadata_final</v>
      </c>
      <c r="I896" s="3" t="s">
        <v>482</v>
      </c>
      <c r="J896" s="45">
        <f>VLOOKUP(Table1[[#This Row],[Status]],Auxiliar!$B$16:$C$23,2,0)</f>
        <v>6</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x14ac:dyDescent="0.25">
      <c r="B897" s="3" t="s">
        <v>28</v>
      </c>
      <c r="C897" s="3" t="s">
        <v>178</v>
      </c>
      <c r="D897" s="3" t="s">
        <v>1191</v>
      </c>
      <c r="E897" s="3" t="s">
        <v>38</v>
      </c>
      <c r="F897" s="3" t="s">
        <v>179</v>
      </c>
      <c r="G897" s="3" t="s">
        <v>191</v>
      </c>
      <c r="H897" s="63" t="str">
        <f>Table1[[#This Row],[Tabela]]&amp;Table1[[#This Row],[Campo]]</f>
        <v>modesg_param_sfcs_taxon_europeiadata_inicial</v>
      </c>
      <c r="I897" s="3" t="s">
        <v>482</v>
      </c>
      <c r="J897" s="45">
        <f>VLOOKUP(Table1[[#This Row],[Status]],Auxiliar!$B$16:$C$23,2,0)</f>
        <v>6</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x14ac:dyDescent="0.25">
      <c r="B898" s="3" t="s">
        <v>28</v>
      </c>
      <c r="C898" s="3" t="s">
        <v>178</v>
      </c>
      <c r="D898" s="3" t="s">
        <v>1191</v>
      </c>
      <c r="E898" s="3" t="s">
        <v>38</v>
      </c>
      <c r="F898" s="3" t="s">
        <v>179</v>
      </c>
      <c r="G898" s="3" t="s">
        <v>191</v>
      </c>
      <c r="H898" s="63" t="str">
        <f>Table1[[#This Row],[Tabela]]&amp;Table1[[#This Row],[Campo]]</f>
        <v>modesg_param_sfcs_taxon_europeiadata_inicial</v>
      </c>
      <c r="I898" s="3" t="s">
        <v>482</v>
      </c>
      <c r="J898" s="45">
        <f>VLOOKUP(Table1[[#This Row],[Status]],Auxiliar!$B$16:$C$23,2,0)</f>
        <v>6</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x14ac:dyDescent="0.25">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x14ac:dyDescent="0.25">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x14ac:dyDescent="0.25">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x14ac:dyDescent="0.25">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x14ac:dyDescent="0.25">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x14ac:dyDescent="0.25">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x14ac:dyDescent="0.25">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45545</v>
      </c>
      <c r="S905" s="173"/>
      <c r="T905" s="173"/>
      <c r="U905" s="173"/>
      <c r="V905" s="173"/>
      <c r="W905" s="3">
        <f>VLOOKUP(Table1[[#This Row],[Status]],Auxiliar!$B$16:$D$23,3,0)*Table1[[#This Row],[Estimação (horas)]]</f>
        <v>2.5000000000000001E-2</v>
      </c>
      <c r="X905" s="3"/>
    </row>
    <row r="906" spans="2:24" ht="17.399999999999999" hidden="1" customHeight="1" x14ac:dyDescent="0.25">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45545</v>
      </c>
      <c r="S906" s="173"/>
      <c r="T906" s="173"/>
      <c r="U906" s="173"/>
      <c r="V906" s="173"/>
      <c r="W906" s="3">
        <f>VLOOKUP(Table1[[#This Row],[Status]],Auxiliar!$B$16:$D$23,3,0)*Table1[[#This Row],[Estimação (horas)]]</f>
        <v>0.125</v>
      </c>
      <c r="X906" s="3"/>
    </row>
    <row r="907" spans="2:24" ht="17.399999999999999" hidden="1" customHeight="1" x14ac:dyDescent="0.25">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45545</v>
      </c>
      <c r="S907" s="173"/>
      <c r="T907" s="173"/>
      <c r="U907" s="173"/>
      <c r="V907" s="173"/>
      <c r="W907" s="3">
        <f>VLOOKUP(Table1[[#This Row],[Status]],Auxiliar!$B$16:$D$23,3,0)*Table1[[#This Row],[Estimação (horas)]]</f>
        <v>2.5000000000000001E-2</v>
      </c>
      <c r="X907" s="3"/>
    </row>
    <row r="908" spans="2:24" ht="17.399999999999999" hidden="1" customHeight="1" x14ac:dyDescent="0.25">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45545</v>
      </c>
      <c r="S908" s="173"/>
      <c r="T908" s="173"/>
      <c r="U908" s="173"/>
      <c r="V908" s="173"/>
      <c r="W908" s="3">
        <f>VLOOKUP(Table1[[#This Row],[Status]],Auxiliar!$B$16:$D$23,3,0)*Table1[[#This Row],[Estimação (horas)]]</f>
        <v>0.125</v>
      </c>
      <c r="X908" s="3"/>
    </row>
    <row r="909" spans="2:24" ht="17.399999999999999" hidden="1" customHeight="1" x14ac:dyDescent="0.25">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45545</v>
      </c>
      <c r="S909" s="173"/>
      <c r="T909" s="173"/>
      <c r="U909" s="173"/>
      <c r="V909" s="173"/>
      <c r="W909" s="3">
        <f>VLOOKUP(Table1[[#This Row],[Status]],Auxiliar!$B$16:$D$23,3,0)*Table1[[#This Row],[Estimação (horas)]]</f>
        <v>0.125</v>
      </c>
      <c r="X909" s="3"/>
    </row>
    <row r="910" spans="2:24" ht="17.399999999999999" hidden="1" customHeight="1" x14ac:dyDescent="0.25">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45545</v>
      </c>
      <c r="S910" s="173"/>
      <c r="T910" s="173"/>
      <c r="U910" s="173"/>
      <c r="V910" s="173"/>
      <c r="W910" s="3">
        <f>VLOOKUP(Table1[[#This Row],[Status]],Auxiliar!$B$16:$D$23,3,0)*Table1[[#This Row],[Estimação (horas)]]</f>
        <v>2.5000000000000001E-2</v>
      </c>
      <c r="X910" s="3"/>
    </row>
    <row r="911" spans="2:24" ht="17.399999999999999" hidden="1" customHeight="1" x14ac:dyDescent="0.25">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45545</v>
      </c>
      <c r="S911" s="173"/>
      <c r="T911" s="173"/>
      <c r="U911" s="173"/>
      <c r="V911" s="173"/>
      <c r="W911" s="3">
        <f>VLOOKUP(Table1[[#This Row],[Status]],Auxiliar!$B$16:$D$23,3,0)*Table1[[#This Row],[Estimação (horas)]]</f>
        <v>0.125</v>
      </c>
      <c r="X911" s="3"/>
    </row>
    <row r="912" spans="2:24" ht="17.399999999999999" hidden="1" customHeight="1" x14ac:dyDescent="0.25">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45545</v>
      </c>
      <c r="S912" s="173"/>
      <c r="T912" s="173"/>
      <c r="U912" s="173"/>
      <c r="V912" s="173"/>
      <c r="W912" s="3">
        <f>VLOOKUP(Table1[[#This Row],[Status]],Auxiliar!$B$16:$D$23,3,0)*Table1[[#This Row],[Estimação (horas)]]</f>
        <v>2.5000000000000001E-2</v>
      </c>
      <c r="X912" s="3"/>
    </row>
    <row r="913" spans="2:24" ht="69.599999999999994" hidden="1" customHeight="1" x14ac:dyDescent="0.25">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x14ac:dyDescent="0.25">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x14ac:dyDescent="0.25">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45545</v>
      </c>
      <c r="S915" s="173"/>
      <c r="T915" s="173"/>
      <c r="U915" s="173"/>
      <c r="V915" s="173"/>
      <c r="W915" s="3">
        <f>VLOOKUP(Table1[[#This Row],[Status]],Auxiliar!$B$16:$D$23,3,0)*Table1[[#This Row],[Estimação (horas)]]</f>
        <v>0.125</v>
      </c>
      <c r="X915" s="3"/>
    </row>
    <row r="916" spans="2:24" ht="17.399999999999999" hidden="1" customHeight="1" x14ac:dyDescent="0.25">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45545</v>
      </c>
      <c r="S916" s="173"/>
      <c r="T916" s="173"/>
      <c r="U916" s="173"/>
      <c r="V916" s="173"/>
      <c r="W916" s="3">
        <f>VLOOKUP(Table1[[#This Row],[Status]],Auxiliar!$B$16:$D$23,3,0)*Table1[[#This Row],[Estimação (horas)]]</f>
        <v>2.5000000000000001E-2</v>
      </c>
      <c r="X916" s="3"/>
    </row>
    <row r="917" spans="2:24" ht="17.399999999999999" hidden="1" customHeight="1" x14ac:dyDescent="0.25">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45545</v>
      </c>
      <c r="S917" s="173"/>
      <c r="T917" s="173"/>
      <c r="U917" s="173"/>
      <c r="V917" s="173"/>
      <c r="W917" s="3">
        <f>VLOOKUP(Table1[[#This Row],[Status]],Auxiliar!$B$16:$D$23,3,0)*Table1[[#This Row],[Estimação (horas)]]</f>
        <v>0.125</v>
      </c>
      <c r="X917" s="3"/>
    </row>
    <row r="918" spans="2:24" ht="17.399999999999999" hidden="1" customHeight="1" x14ac:dyDescent="0.25">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45545</v>
      </c>
      <c r="S918" s="173"/>
      <c r="T918" s="173"/>
      <c r="U918" s="173"/>
      <c r="V918" s="173"/>
      <c r="W918" s="3">
        <f>VLOOKUP(Table1[[#This Row],[Status]],Auxiliar!$B$16:$D$23,3,0)*Table1[[#This Row],[Estimação (horas)]]</f>
        <v>2.5000000000000001E-2</v>
      </c>
      <c r="X918" s="3"/>
    </row>
    <row r="919" spans="2:24" ht="17.399999999999999" hidden="1" customHeight="1" x14ac:dyDescent="0.25">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45545</v>
      </c>
      <c r="S919" s="173"/>
      <c r="T919" s="173"/>
      <c r="U919" s="173"/>
      <c r="V919" s="173"/>
      <c r="W919" s="3">
        <f>VLOOKUP(Table1[[#This Row],[Status]],Auxiliar!$B$16:$D$23,3,0)*Table1[[#This Row],[Estimação (horas)]]</f>
        <v>0.125</v>
      </c>
      <c r="X919" s="3"/>
    </row>
    <row r="920" spans="2:24" ht="17.399999999999999" hidden="1" customHeight="1" x14ac:dyDescent="0.25">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45545</v>
      </c>
      <c r="S920" s="173"/>
      <c r="T920" s="173"/>
      <c r="U920" s="173"/>
      <c r="V920" s="173"/>
      <c r="W920" s="3">
        <f>VLOOKUP(Table1[[#This Row],[Status]],Auxiliar!$B$16:$D$23,3,0)*Table1[[#This Row],[Estimação (horas)]]</f>
        <v>2.5000000000000001E-2</v>
      </c>
      <c r="X920" s="3"/>
    </row>
    <row r="921" spans="2:24" ht="17.399999999999999" hidden="1" customHeight="1" x14ac:dyDescent="0.25">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45545</v>
      </c>
      <c r="S921" s="173"/>
      <c r="T921" s="173"/>
      <c r="U921" s="173"/>
      <c r="V921" s="173"/>
      <c r="W921" s="3">
        <f>VLOOKUP(Table1[[#This Row],[Status]],Auxiliar!$B$16:$D$23,3,0)*Table1[[#This Row],[Estimação (horas)]]</f>
        <v>0.125</v>
      </c>
      <c r="X921" s="3"/>
    </row>
    <row r="922" spans="2:24" ht="17.399999999999999" hidden="1" customHeight="1" x14ac:dyDescent="0.25">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45545</v>
      </c>
      <c r="S922" s="173"/>
      <c r="T922" s="173"/>
      <c r="U922" s="173"/>
      <c r="V922" s="173"/>
      <c r="W922" s="3">
        <f>VLOOKUP(Table1[[#This Row],[Status]],Auxiliar!$B$16:$D$23,3,0)*Table1[[#This Row],[Estimação (horas)]]</f>
        <v>2.5000000000000001E-2</v>
      </c>
      <c r="X922" s="3"/>
    </row>
    <row r="923" spans="2:24" ht="17.399999999999999" hidden="1" customHeight="1" x14ac:dyDescent="0.25">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x14ac:dyDescent="0.25">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x14ac:dyDescent="0.25">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45545</v>
      </c>
      <c r="S925" s="173"/>
      <c r="T925" s="173"/>
      <c r="U925" s="173"/>
      <c r="V925" s="173"/>
      <c r="W925" s="3">
        <f>VLOOKUP(Table1[[#This Row],[Status]],Auxiliar!$B$16:$D$23,3,0)*Table1[[#This Row],[Estimação (horas)]]</f>
        <v>0.125</v>
      </c>
      <c r="X925" s="3"/>
    </row>
    <row r="926" spans="2:24" ht="17.399999999999999" hidden="1" customHeight="1" x14ac:dyDescent="0.25">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45545</v>
      </c>
      <c r="S926" s="173"/>
      <c r="T926" s="173"/>
      <c r="U926" s="173"/>
      <c r="V926" s="173"/>
      <c r="W926" s="3">
        <f>VLOOKUP(Table1[[#This Row],[Status]],Auxiliar!$B$16:$D$23,3,0)*Table1[[#This Row],[Estimação (horas)]]</f>
        <v>2.5000000000000001E-2</v>
      </c>
      <c r="X926" s="3"/>
    </row>
    <row r="927" spans="2:24" ht="17.399999999999999" hidden="1" customHeight="1" x14ac:dyDescent="0.25">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45545</v>
      </c>
      <c r="S927" s="173"/>
      <c r="T927" s="173"/>
      <c r="U927" s="173"/>
      <c r="V927" s="173"/>
      <c r="W927" s="3">
        <f>VLOOKUP(Table1[[#This Row],[Status]],Auxiliar!$B$16:$D$23,3,0)*Table1[[#This Row],[Estimação (horas)]]</f>
        <v>0.125</v>
      </c>
      <c r="X927" s="3"/>
    </row>
    <row r="928" spans="2:24" ht="17.399999999999999" hidden="1" customHeight="1" x14ac:dyDescent="0.25">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45545</v>
      </c>
      <c r="S928" s="173"/>
      <c r="T928" s="173"/>
      <c r="U928" s="173"/>
      <c r="V928" s="173"/>
      <c r="W928" s="3">
        <f>VLOOKUP(Table1[[#This Row],[Status]],Auxiliar!$B$16:$D$23,3,0)*Table1[[#This Row],[Estimação (horas)]]</f>
        <v>2.5000000000000001E-2</v>
      </c>
      <c r="X928" s="3"/>
    </row>
    <row r="929" spans="2:24" ht="17.399999999999999" hidden="1" customHeight="1" x14ac:dyDescent="0.25">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x14ac:dyDescent="0.25">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x14ac:dyDescent="0.25">
      <c r="B931" s="3" t="s">
        <v>28</v>
      </c>
      <c r="C931" s="3" t="s">
        <v>178</v>
      </c>
      <c r="D931" s="3" t="s">
        <v>1191</v>
      </c>
      <c r="E931" s="3" t="s">
        <v>38</v>
      </c>
      <c r="F931" s="3" t="s">
        <v>179</v>
      </c>
      <c r="G931" s="3" t="s">
        <v>1861</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x14ac:dyDescent="0.25">
      <c r="B932" s="3" t="s">
        <v>28</v>
      </c>
      <c r="C932" s="3" t="s">
        <v>178</v>
      </c>
      <c r="D932" s="3" t="s">
        <v>1191</v>
      </c>
      <c r="E932" s="3" t="s">
        <v>38</v>
      </c>
      <c r="F932" s="3" t="s">
        <v>179</v>
      </c>
      <c r="G932" s="3" t="s">
        <v>1861</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x14ac:dyDescent="0.25">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x14ac:dyDescent="0.25">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x14ac:dyDescent="0.25">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x14ac:dyDescent="0.25">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x14ac:dyDescent="0.25">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x14ac:dyDescent="0.25">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x14ac:dyDescent="0.25">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x14ac:dyDescent="0.25">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x14ac:dyDescent="0.25">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x14ac:dyDescent="0.25">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x14ac:dyDescent="0.25">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x14ac:dyDescent="0.25">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x14ac:dyDescent="0.25">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v>45534</v>
      </c>
      <c r="V945" s="173">
        <v>45534</v>
      </c>
      <c r="W945" s="3">
        <f>VLOOKUP(Table1[[#This Row],[Status]],Auxiliar!$B$16:$D$23,3,0)*Table1[[#This Row],[Estimação (horas)]]</f>
        <v>8</v>
      </c>
      <c r="X945" s="3"/>
    </row>
    <row r="946" spans="2:24" ht="17.399999999999999" hidden="1" customHeight="1" x14ac:dyDescent="0.25">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v>45534</v>
      </c>
      <c r="V946" s="173">
        <v>45534</v>
      </c>
      <c r="W946" s="3">
        <f>VLOOKUP(Table1[[#This Row],[Status]],Auxiliar!$B$16:$D$23,3,0)*Table1[[#This Row],[Estimação (horas)]]</f>
        <v>0.5</v>
      </c>
      <c r="X946" s="3"/>
    </row>
    <row r="947" spans="2:24" ht="17.399999999999999" hidden="1" customHeight="1" x14ac:dyDescent="0.25">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x14ac:dyDescent="0.25">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x14ac:dyDescent="0.25">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1847</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x14ac:dyDescent="0.25">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1852</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x14ac:dyDescent="0.25">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1848</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x14ac:dyDescent="0.25">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1852</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x14ac:dyDescent="0.25">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1848</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x14ac:dyDescent="0.25">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1847</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x14ac:dyDescent="0.25">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1852</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x14ac:dyDescent="0.25">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1847</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x14ac:dyDescent="0.25">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1852</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x14ac:dyDescent="0.25">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1847</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x14ac:dyDescent="0.25">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1852</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x14ac:dyDescent="0.25">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1848</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x14ac:dyDescent="0.25">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1852</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x14ac:dyDescent="0.25">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1848</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x14ac:dyDescent="0.25">
      <c r="B963" s="14" t="s">
        <v>28</v>
      </c>
      <c r="C963" s="14" t="s">
        <v>178</v>
      </c>
      <c r="D963" s="14" t="s">
        <v>1198</v>
      </c>
      <c r="E963" s="3" t="s">
        <v>38</v>
      </c>
      <c r="F963" s="14" t="s">
        <v>205</v>
      </c>
      <c r="G963" s="14" t="s">
        <v>1840</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1852</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x14ac:dyDescent="0.25">
      <c r="B964" s="14" t="s">
        <v>28</v>
      </c>
      <c r="C964" s="14" t="s">
        <v>178</v>
      </c>
      <c r="D964" s="14" t="s">
        <v>1198</v>
      </c>
      <c r="E964" s="3" t="s">
        <v>38</v>
      </c>
      <c r="F964" s="14" t="s">
        <v>205</v>
      </c>
      <c r="G964" s="14" t="s">
        <v>1840</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1847</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x14ac:dyDescent="0.25">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1852</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x14ac:dyDescent="0.25">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1847</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x14ac:dyDescent="0.25">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1852</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x14ac:dyDescent="0.25">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1847</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x14ac:dyDescent="0.25">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1852</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x14ac:dyDescent="0.25">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1847</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x14ac:dyDescent="0.25">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1852</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x14ac:dyDescent="0.25">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1847</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x14ac:dyDescent="0.25">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1852</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x14ac:dyDescent="0.25">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1848</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x14ac:dyDescent="0.25">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1850</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x14ac:dyDescent="0.25">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1848</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x14ac:dyDescent="0.25">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1850</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x14ac:dyDescent="0.25">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1848</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x14ac:dyDescent="0.25">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1851</v>
      </c>
      <c r="Q979" s="3"/>
      <c r="R979" s="173">
        <v>45261</v>
      </c>
      <c r="S979" s="173"/>
      <c r="T979" s="173"/>
      <c r="U979" s="173">
        <v>45534</v>
      </c>
      <c r="V979" s="173">
        <v>45534</v>
      </c>
      <c r="W979" s="3">
        <f>VLOOKUP(Table1[[#This Row],[Status]],Auxiliar!$B$16:$D$23,3,0)*Table1[[#This Row],[Estimação (horas)]]</f>
        <v>0.1</v>
      </c>
      <c r="X979" s="3"/>
    </row>
    <row r="980" spans="2:24" ht="52.2" hidden="1" customHeight="1" x14ac:dyDescent="0.25">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1849</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x14ac:dyDescent="0.25">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x14ac:dyDescent="0.25">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x14ac:dyDescent="0.25">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x14ac:dyDescent="0.25">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x14ac:dyDescent="0.25">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x14ac:dyDescent="0.25">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x14ac:dyDescent="0.25">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x14ac:dyDescent="0.25">
      <c r="B988" s="14" t="s">
        <v>28</v>
      </c>
      <c r="C988" s="14" t="s">
        <v>178</v>
      </c>
      <c r="D988" s="14" t="s">
        <v>1198</v>
      </c>
      <c r="E988" s="3" t="s">
        <v>38</v>
      </c>
      <c r="F988" s="14" t="s">
        <v>206</v>
      </c>
      <c r="G988" s="14" t="s">
        <v>1840</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x14ac:dyDescent="0.25">
      <c r="B989" s="14" t="s">
        <v>28</v>
      </c>
      <c r="C989" s="14" t="s">
        <v>178</v>
      </c>
      <c r="D989" s="14" t="s">
        <v>1198</v>
      </c>
      <c r="E989" s="3" t="s">
        <v>38</v>
      </c>
      <c r="F989" s="14" t="s">
        <v>206</v>
      </c>
      <c r="G989" s="14" t="s">
        <v>1840</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x14ac:dyDescent="0.25">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x14ac:dyDescent="0.25">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x14ac:dyDescent="0.25">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x14ac:dyDescent="0.25">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x14ac:dyDescent="0.25">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x14ac:dyDescent="0.25">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x14ac:dyDescent="0.25">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x14ac:dyDescent="0.25">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x14ac:dyDescent="0.25">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x14ac:dyDescent="0.25">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x14ac:dyDescent="0.25">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x14ac:dyDescent="0.25">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x14ac:dyDescent="0.25">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x14ac:dyDescent="0.25">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x14ac:dyDescent="0.25">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x14ac:dyDescent="0.25">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x14ac:dyDescent="0.25">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x14ac:dyDescent="0.25">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x14ac:dyDescent="0.25">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x14ac:dyDescent="0.25">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x14ac:dyDescent="0.25">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x14ac:dyDescent="0.25">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x14ac:dyDescent="0.25">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x14ac:dyDescent="0.25">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x14ac:dyDescent="0.25">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x14ac:dyDescent="0.25">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x14ac:dyDescent="0.25">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x14ac:dyDescent="0.25">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x14ac:dyDescent="0.25">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x14ac:dyDescent="0.25">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x14ac:dyDescent="0.25">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x14ac:dyDescent="0.25">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x14ac:dyDescent="0.25">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x14ac:dyDescent="0.25">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x14ac:dyDescent="0.25">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x14ac:dyDescent="0.25">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x14ac:dyDescent="0.25">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x14ac:dyDescent="0.25">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x14ac:dyDescent="0.25">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x14ac:dyDescent="0.25">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x14ac:dyDescent="0.25">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x14ac:dyDescent="0.25">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x14ac:dyDescent="0.25">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x14ac:dyDescent="0.25">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x14ac:dyDescent="0.25">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x14ac:dyDescent="0.25">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x14ac:dyDescent="0.25">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x14ac:dyDescent="0.25">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x14ac:dyDescent="0.25">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x14ac:dyDescent="0.25">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x14ac:dyDescent="0.25">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x14ac:dyDescent="0.25">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x14ac:dyDescent="0.25">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x14ac:dyDescent="0.25">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x14ac:dyDescent="0.25">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x14ac:dyDescent="0.25">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x14ac:dyDescent="0.25">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x14ac:dyDescent="0.25">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x14ac:dyDescent="0.25">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x14ac:dyDescent="0.25">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x14ac:dyDescent="0.25">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x14ac:dyDescent="0.25">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x14ac:dyDescent="0.25">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x14ac:dyDescent="0.25">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x14ac:dyDescent="0.25">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x14ac:dyDescent="0.25">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x14ac:dyDescent="0.25">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x14ac:dyDescent="0.25">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x14ac:dyDescent="0.25">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x14ac:dyDescent="0.25">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x14ac:dyDescent="0.25">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x14ac:dyDescent="0.25">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x14ac:dyDescent="0.25">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x14ac:dyDescent="0.25">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x14ac:dyDescent="0.25">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x14ac:dyDescent="0.25">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x14ac:dyDescent="0.25">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x14ac:dyDescent="0.25">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x14ac:dyDescent="0.25">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x14ac:dyDescent="0.25">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x14ac:dyDescent="0.25">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x14ac:dyDescent="0.25">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x14ac:dyDescent="0.25">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x14ac:dyDescent="0.25">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x14ac:dyDescent="0.25">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x14ac:dyDescent="0.25">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x14ac:dyDescent="0.25">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x14ac:dyDescent="0.25">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x14ac:dyDescent="0.25">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x14ac:dyDescent="0.25">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x14ac:dyDescent="0.25">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x14ac:dyDescent="0.25">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x14ac:dyDescent="0.25">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x14ac:dyDescent="0.25">
      <c r="B1083" s="14" t="s">
        <v>28</v>
      </c>
      <c r="C1083" s="14" t="s">
        <v>178</v>
      </c>
      <c r="D1083" s="14" t="s">
        <v>1206</v>
      </c>
      <c r="E1083" s="3" t="s">
        <v>38</v>
      </c>
      <c r="F1083" s="14" t="s">
        <v>209</v>
      </c>
      <c r="G1083" s="14" t="s">
        <v>272</v>
      </c>
      <c r="H1083" s="66" t="str">
        <f>Table1[[#This Row],[Tabela]]&amp;Table1[[#This Row],[Campo]]</f>
        <v>modesg_inp_risco_fisicocod_nace_esg</v>
      </c>
      <c r="I1083" s="4" t="s">
        <v>477</v>
      </c>
      <c r="J1083" s="59">
        <f>VLOOKUP(Table1[[#This Row],[Status]],Auxiliar!$B$16:$C$23,2,0)</f>
        <v>1</v>
      </c>
      <c r="K1083" s="22" t="s">
        <v>1141</v>
      </c>
      <c r="L1083" s="3" t="s">
        <v>1144</v>
      </c>
      <c r="M1083" s="22" t="s">
        <v>1155</v>
      </c>
      <c r="N1083" s="53">
        <v>45485</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0.1</v>
      </c>
      <c r="X1083" s="3" t="s">
        <v>1212</v>
      </c>
    </row>
    <row r="1084" spans="2:24" ht="17.399999999999999" hidden="1" customHeight="1" x14ac:dyDescent="0.25">
      <c r="B1084" s="14" t="s">
        <v>28</v>
      </c>
      <c r="C1084" s="14" t="s">
        <v>178</v>
      </c>
      <c r="D1084" s="14" t="s">
        <v>1206</v>
      </c>
      <c r="E1084" s="3" t="s">
        <v>38</v>
      </c>
      <c r="F1084" s="14" t="s">
        <v>209</v>
      </c>
      <c r="G1084" s="14" t="s">
        <v>272</v>
      </c>
      <c r="H1084" s="66" t="str">
        <f>Table1[[#This Row],[Tabela]]&amp;Table1[[#This Row],[Campo]]</f>
        <v>modesg_inp_risco_fisicocod_nace_esg</v>
      </c>
      <c r="I1084" s="4" t="s">
        <v>477</v>
      </c>
      <c r="J1084" s="59">
        <f>VLOOKUP(Table1[[#This Row],[Status]],Auxiliar!$B$16:$C$23,2,0)</f>
        <v>1</v>
      </c>
      <c r="K1084" s="22" t="s">
        <v>1164</v>
      </c>
      <c r="L1084" s="3" t="s">
        <v>1144</v>
      </c>
      <c r="M1084" s="22" t="s">
        <v>1155</v>
      </c>
      <c r="N1084" s="53">
        <v>45485</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0.5</v>
      </c>
      <c r="X1084" s="3" t="s">
        <v>1212</v>
      </c>
    </row>
    <row r="1085" spans="2:24" ht="17.399999999999999" hidden="1" customHeight="1" x14ac:dyDescent="0.25">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x14ac:dyDescent="0.25">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x14ac:dyDescent="0.25">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x14ac:dyDescent="0.25">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x14ac:dyDescent="0.25">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x14ac:dyDescent="0.25">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x14ac:dyDescent="0.25">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x14ac:dyDescent="0.25">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x14ac:dyDescent="0.25">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x14ac:dyDescent="0.25">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x14ac:dyDescent="0.25">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x14ac:dyDescent="0.25">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x14ac:dyDescent="0.25">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x14ac:dyDescent="0.25">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x14ac:dyDescent="0.25">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x14ac:dyDescent="0.25">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x14ac:dyDescent="0.25">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x14ac:dyDescent="0.25">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x14ac:dyDescent="0.25">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x14ac:dyDescent="0.25">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x14ac:dyDescent="0.25">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x14ac:dyDescent="0.25">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x14ac:dyDescent="0.25">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x14ac:dyDescent="0.25">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x14ac:dyDescent="0.25">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x14ac:dyDescent="0.25">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x14ac:dyDescent="0.25">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x14ac:dyDescent="0.25">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v>45534</v>
      </c>
      <c r="V1112" s="173">
        <v>45534</v>
      </c>
      <c r="W1112" s="3">
        <f>VLOOKUP(Table1[[#This Row],[Status]],Auxiliar!$B$16:$D$23,3,0)*Table1[[#This Row],[Estimação (horas)]]</f>
        <v>0.5</v>
      </c>
      <c r="X1112" s="3"/>
    </row>
    <row r="1113" spans="2:24" ht="17.399999999999999" hidden="1" customHeight="1" x14ac:dyDescent="0.25">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v>45534</v>
      </c>
      <c r="V1113" s="173">
        <v>45534</v>
      </c>
      <c r="W1113" s="3">
        <f>VLOOKUP(Table1[[#This Row],[Status]],Auxiliar!$B$16:$D$23,3,0)*Table1[[#This Row],[Estimação (horas)]]</f>
        <v>0.5</v>
      </c>
      <c r="X1113" s="3"/>
    </row>
    <row r="1114" spans="2:24" ht="17.399999999999999" hidden="1" customHeight="1" x14ac:dyDescent="0.25">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v>45534</v>
      </c>
      <c r="V1114" s="173">
        <v>45534</v>
      </c>
      <c r="W1114" s="3">
        <f>VLOOKUP(Table1[[#This Row],[Status]],Auxiliar!$B$16:$D$23,3,0)*Table1[[#This Row],[Estimação (horas)]]</f>
        <v>0.5</v>
      </c>
      <c r="X1114" s="3"/>
    </row>
    <row r="1115" spans="2:24" ht="87" hidden="1" customHeight="1" x14ac:dyDescent="0.25">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45540</v>
      </c>
      <c r="O1115" s="22">
        <f>INDEX(Auxiliar!$D$5:$F$13,MATCH(Table1[[#This Row],[Tipologia_Testes]],Auxiliar!$B$5:$B$13,0),MATCH(Table1[[#This Row],[Complexidade]],Auxiliar!$D$4:$F$4,0))</f>
        <v>0.1</v>
      </c>
      <c r="P1115" s="24" t="s">
        <v>1221</v>
      </c>
      <c r="Q1115" s="3"/>
      <c r="R1115" s="173">
        <v>45261</v>
      </c>
      <c r="S1115" s="173"/>
      <c r="T1115" s="173"/>
      <c r="U1115" s="173">
        <v>45534</v>
      </c>
      <c r="V1115" s="173">
        <v>45534</v>
      </c>
      <c r="W1115" s="3">
        <f>VLOOKUP(Table1[[#This Row],[Status]],Auxiliar!$B$16:$D$23,3,0)*Table1[[#This Row],[Estimação (horas)]]</f>
        <v>0.1</v>
      </c>
      <c r="X1115" s="3"/>
    </row>
    <row r="1116" spans="2:24" ht="87" hidden="1" customHeight="1" x14ac:dyDescent="0.25">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45540</v>
      </c>
      <c r="O1116" s="22">
        <f>INDEX(Auxiliar!$D$5:$F$13,MATCH(Table1[[#This Row],[Tipologia_Testes]],Auxiliar!$B$5:$B$13,0),MATCH(Table1[[#This Row],[Complexidade]],Auxiliar!$D$4:$F$4,0))</f>
        <v>0.5</v>
      </c>
      <c r="P1116" s="24" t="s">
        <v>1221</v>
      </c>
      <c r="Q1116" s="3"/>
      <c r="R1116" s="173">
        <v>45261</v>
      </c>
      <c r="S1116" s="173"/>
      <c r="T1116" s="173"/>
      <c r="U1116" s="173">
        <v>45534</v>
      </c>
      <c r="V1116" s="173">
        <v>45534</v>
      </c>
      <c r="W1116" s="3">
        <f>VLOOKUP(Table1[[#This Row],[Status]],Auxiliar!$B$16:$D$23,3,0)*Table1[[#This Row],[Estimação (horas)]]</f>
        <v>0.5</v>
      </c>
      <c r="X1116" s="3"/>
    </row>
    <row r="1117" spans="2:24" ht="17.399999999999999" hidden="1" customHeight="1" x14ac:dyDescent="0.25">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v>45534</v>
      </c>
      <c r="V1117" s="173">
        <v>45534</v>
      </c>
      <c r="W1117" s="3">
        <f>VLOOKUP(Table1[[#This Row],[Status]],Auxiliar!$B$16:$D$23,3,0)*Table1[[#This Row],[Estimação (horas)]]</f>
        <v>0.5</v>
      </c>
      <c r="X1117" s="3"/>
    </row>
    <row r="1118" spans="2:24" ht="17.399999999999999" hidden="1" customHeight="1" x14ac:dyDescent="0.25">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1867</v>
      </c>
      <c r="Q1118" s="3"/>
      <c r="R1118" s="173">
        <v>45261</v>
      </c>
      <c r="S1118" s="173"/>
      <c r="T1118" s="173"/>
      <c r="U1118" s="173">
        <v>45534</v>
      </c>
      <c r="V1118" s="173">
        <v>45534</v>
      </c>
      <c r="W1118" s="3">
        <f>VLOOKUP(Table1[[#This Row],[Status]],Auxiliar!$B$16:$D$23,3,0)*Table1[[#This Row],[Estimação (horas)]]</f>
        <v>0.5</v>
      </c>
      <c r="X1118" s="3"/>
    </row>
    <row r="1119" spans="2:24" ht="17.399999999999999" hidden="1" customHeight="1" x14ac:dyDescent="0.25">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v>45534</v>
      </c>
      <c r="V1119" s="173">
        <v>45534</v>
      </c>
      <c r="W1119" s="3">
        <f>VLOOKUP(Table1[[#This Row],[Status]],Auxiliar!$B$16:$D$23,3,0)*Table1[[#This Row],[Estimação (horas)]]</f>
        <v>0.5</v>
      </c>
      <c r="X1119" s="3"/>
    </row>
    <row r="1120" spans="2:24" ht="17.399999999999999" hidden="1" customHeight="1" x14ac:dyDescent="0.25">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v>45534</v>
      </c>
      <c r="V1120" s="173">
        <v>45534</v>
      </c>
      <c r="W1120" s="3">
        <f>VLOOKUP(Table1[[#This Row],[Status]],Auxiliar!$B$16:$D$23,3,0)*Table1[[#This Row],[Estimação (horas)]]</f>
        <v>0.5</v>
      </c>
      <c r="X1120" s="3"/>
    </row>
    <row r="1121" spans="2:24" ht="17.399999999999999" hidden="1" customHeight="1" x14ac:dyDescent="0.25">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v>45534</v>
      </c>
      <c r="V1121" s="173">
        <v>45534</v>
      </c>
      <c r="W1121" s="3">
        <f>VLOOKUP(Table1[[#This Row],[Status]],Auxiliar!$B$16:$D$23,3,0)*Table1[[#This Row],[Estimação (horas)]]</f>
        <v>0.1</v>
      </c>
      <c r="X1121" s="3"/>
    </row>
    <row r="1122" spans="2:24" ht="17.399999999999999" hidden="1" customHeight="1" x14ac:dyDescent="0.25">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v>45534</v>
      </c>
      <c r="V1122" s="173">
        <v>45534</v>
      </c>
      <c r="W1122" s="3">
        <f>VLOOKUP(Table1[[#This Row],[Status]],Auxiliar!$B$16:$D$23,3,0)*Table1[[#This Row],[Estimação (horas)]]</f>
        <v>0.5</v>
      </c>
      <c r="X1122" s="3"/>
    </row>
    <row r="1123" spans="2:24" ht="17.399999999999999" hidden="1" customHeight="1" x14ac:dyDescent="0.25">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v>45534</v>
      </c>
      <c r="V1123" s="173">
        <v>45534</v>
      </c>
      <c r="W1123" s="3">
        <f>VLOOKUP(Table1[[#This Row],[Status]],Auxiliar!$B$16:$D$23,3,0)*Table1[[#This Row],[Estimação (horas)]]</f>
        <v>0.5</v>
      </c>
      <c r="X1123" s="3"/>
    </row>
    <row r="1124" spans="2:24" ht="17.399999999999999" hidden="1" customHeight="1" x14ac:dyDescent="0.25">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v>45534</v>
      </c>
      <c r="V1124" s="173">
        <v>45534</v>
      </c>
      <c r="W1124" s="3">
        <f>VLOOKUP(Table1[[#This Row],[Status]],Auxiliar!$B$16:$D$23,3,0)*Table1[[#This Row],[Estimação (horas)]]</f>
        <v>0.5</v>
      </c>
      <c r="X1124" s="3"/>
    </row>
    <row r="1125" spans="2:24" ht="17.399999999999999" hidden="1" customHeight="1" x14ac:dyDescent="0.25">
      <c r="B1125" s="14" t="s">
        <v>28</v>
      </c>
      <c r="C1125" s="14" t="s">
        <v>178</v>
      </c>
      <c r="D1125" s="14" t="s">
        <v>1198</v>
      </c>
      <c r="E1125" s="3" t="s">
        <v>38</v>
      </c>
      <c r="F1125" s="14" t="s">
        <v>211</v>
      </c>
      <c r="G1125" s="14" t="s">
        <v>225</v>
      </c>
      <c r="H1125" s="66" t="str">
        <f>Table1[[#This Row],[Tabela]]&amp;Table1[[#This Row],[Campo]]</f>
        <v>modesg_inp_emss_nacescp1_ftr_emss</v>
      </c>
      <c r="I1125" s="3" t="s">
        <v>482</v>
      </c>
      <c r="J1125" s="48">
        <f>VLOOKUP(Table1[[#This Row],[Status]],Auxiliar!$B$16:$C$23,2,0)</f>
        <v>6</v>
      </c>
      <c r="K1125" s="22" t="s">
        <v>1141</v>
      </c>
      <c r="L1125" s="3" t="s">
        <v>1144</v>
      </c>
      <c r="M1125" s="22" t="s">
        <v>1155</v>
      </c>
      <c r="N1125" s="53">
        <v>45540</v>
      </c>
      <c r="O1125" s="22">
        <f>INDEX(Auxiliar!$D$5:$F$13,MATCH(Table1[[#This Row],[Tipologia_Testes]],Auxiliar!$B$5:$B$13,0),MATCH(Table1[[#This Row],[Complexidade]],Auxiliar!$D$4:$F$4,0))</f>
        <v>0.1</v>
      </c>
      <c r="P1125" s="3" t="s">
        <v>1223</v>
      </c>
      <c r="Q1125" s="3"/>
      <c r="R1125" s="173">
        <v>45261</v>
      </c>
      <c r="S1125" s="173"/>
      <c r="T1125" s="173"/>
      <c r="U1125" s="173">
        <v>45534</v>
      </c>
      <c r="V1125" s="173">
        <v>45534</v>
      </c>
      <c r="W1125" s="3">
        <f>VLOOKUP(Table1[[#This Row],[Status]],Auxiliar!$B$16:$D$23,3,0)*Table1[[#This Row],[Estimação (horas)]]</f>
        <v>2.5000000000000001E-2</v>
      </c>
      <c r="X1125" s="3"/>
    </row>
    <row r="1126" spans="2:24" ht="17.399999999999999" hidden="1" customHeight="1" x14ac:dyDescent="0.25">
      <c r="B1126" s="14" t="s">
        <v>28</v>
      </c>
      <c r="C1126" s="14" t="s">
        <v>178</v>
      </c>
      <c r="D1126" s="14" t="s">
        <v>1198</v>
      </c>
      <c r="E1126" s="3" t="s">
        <v>38</v>
      </c>
      <c r="F1126" s="14" t="s">
        <v>211</v>
      </c>
      <c r="G1126" s="14" t="s">
        <v>225</v>
      </c>
      <c r="H1126" s="66" t="str">
        <f>Table1[[#This Row],[Tabela]]&amp;Table1[[#This Row],[Campo]]</f>
        <v>modesg_inp_emss_nacescp1_ftr_emss</v>
      </c>
      <c r="I1126" s="3" t="s">
        <v>482</v>
      </c>
      <c r="J1126" s="48">
        <f>VLOOKUP(Table1[[#This Row],[Status]],Auxiliar!$B$16:$C$23,2,0)</f>
        <v>6</v>
      </c>
      <c r="K1126" s="22" t="s">
        <v>1164</v>
      </c>
      <c r="L1126" s="3" t="s">
        <v>1144</v>
      </c>
      <c r="M1126" s="22" t="s">
        <v>1155</v>
      </c>
      <c r="N1126" s="53">
        <v>45540</v>
      </c>
      <c r="O1126" s="22">
        <f>INDEX(Auxiliar!$D$5:$F$13,MATCH(Table1[[#This Row],[Tipologia_Testes]],Auxiliar!$B$5:$B$13,0),MATCH(Table1[[#This Row],[Complexidade]],Auxiliar!$D$4:$F$4,0))</f>
        <v>0.5</v>
      </c>
      <c r="P1126" s="3"/>
      <c r="Q1126" s="3"/>
      <c r="R1126" s="173">
        <v>45261</v>
      </c>
      <c r="S1126" s="173"/>
      <c r="T1126" s="173"/>
      <c r="U1126" s="173">
        <v>45534</v>
      </c>
      <c r="V1126" s="173">
        <v>45534</v>
      </c>
      <c r="W1126" s="3">
        <f>VLOOKUP(Table1[[#This Row],[Status]],Auxiliar!$B$16:$D$23,3,0)*Table1[[#This Row],[Estimação (horas)]]</f>
        <v>0.125</v>
      </c>
      <c r="X1126" s="3"/>
    </row>
    <row r="1127" spans="2:24" ht="17.399999999999999" hidden="1" customHeight="1" x14ac:dyDescent="0.25">
      <c r="B1127" s="14" t="s">
        <v>28</v>
      </c>
      <c r="C1127" s="14" t="s">
        <v>178</v>
      </c>
      <c r="D1127" s="14" t="s">
        <v>1198</v>
      </c>
      <c r="E1127" s="3" t="s">
        <v>38</v>
      </c>
      <c r="F1127" s="14" t="s">
        <v>211</v>
      </c>
      <c r="G1127" s="14" t="s">
        <v>226</v>
      </c>
      <c r="H1127" s="66" t="str">
        <f>Table1[[#This Row],[Tabela]]&amp;Table1[[#This Row],[Campo]]</f>
        <v>modesg_inp_emss_nacescp2_ftr_emss</v>
      </c>
      <c r="I1127" s="3" t="s">
        <v>482</v>
      </c>
      <c r="J1127" s="48">
        <f>VLOOKUP(Table1[[#This Row],[Status]],Auxiliar!$B$16:$C$23,2,0)</f>
        <v>6</v>
      </c>
      <c r="K1127" s="22" t="s">
        <v>1141</v>
      </c>
      <c r="L1127" s="3" t="s">
        <v>1144</v>
      </c>
      <c r="M1127" s="22" t="s">
        <v>1155</v>
      </c>
      <c r="N1127" s="53">
        <v>45540</v>
      </c>
      <c r="O1127" s="22">
        <f>INDEX(Auxiliar!$D$5:$F$13,MATCH(Table1[[#This Row],[Tipologia_Testes]],Auxiliar!$B$5:$B$13,0),MATCH(Table1[[#This Row],[Complexidade]],Auxiliar!$D$4:$F$4,0))</f>
        <v>0.1</v>
      </c>
      <c r="P1127" s="3" t="s">
        <v>1223</v>
      </c>
      <c r="Q1127" s="3"/>
      <c r="R1127" s="173">
        <v>45261</v>
      </c>
      <c r="S1127" s="173"/>
      <c r="T1127" s="173"/>
      <c r="U1127" s="173">
        <v>45534</v>
      </c>
      <c r="V1127" s="173">
        <v>45534</v>
      </c>
      <c r="W1127" s="3">
        <f>VLOOKUP(Table1[[#This Row],[Status]],Auxiliar!$B$16:$D$23,3,0)*Table1[[#This Row],[Estimação (horas)]]</f>
        <v>2.5000000000000001E-2</v>
      </c>
      <c r="X1127" s="3"/>
    </row>
    <row r="1128" spans="2:24" ht="17.399999999999999" hidden="1" customHeight="1" x14ac:dyDescent="0.25">
      <c r="B1128" s="14" t="s">
        <v>28</v>
      </c>
      <c r="C1128" s="14" t="s">
        <v>178</v>
      </c>
      <c r="D1128" s="14" t="s">
        <v>1198</v>
      </c>
      <c r="E1128" s="3" t="s">
        <v>38</v>
      </c>
      <c r="F1128" s="14" t="s">
        <v>211</v>
      </c>
      <c r="G1128" s="14" t="s">
        <v>226</v>
      </c>
      <c r="H1128" s="66" t="str">
        <f>Table1[[#This Row],[Tabela]]&amp;Table1[[#This Row],[Campo]]</f>
        <v>modesg_inp_emss_nacescp2_ftr_emss</v>
      </c>
      <c r="I1128" s="3" t="s">
        <v>482</v>
      </c>
      <c r="J1128" s="48">
        <f>VLOOKUP(Table1[[#This Row],[Status]],Auxiliar!$B$16:$C$23,2,0)</f>
        <v>6</v>
      </c>
      <c r="K1128" s="22" t="s">
        <v>1164</v>
      </c>
      <c r="L1128" s="3" t="s">
        <v>1144</v>
      </c>
      <c r="M1128" s="22" t="s">
        <v>1155</v>
      </c>
      <c r="N1128" s="53">
        <v>45540</v>
      </c>
      <c r="O1128" s="22">
        <f>INDEX(Auxiliar!$D$5:$F$13,MATCH(Table1[[#This Row],[Tipologia_Testes]],Auxiliar!$B$5:$B$13,0),MATCH(Table1[[#This Row],[Complexidade]],Auxiliar!$D$4:$F$4,0))</f>
        <v>0.5</v>
      </c>
      <c r="P1128" s="3"/>
      <c r="Q1128" s="3"/>
      <c r="R1128" s="173">
        <v>45261</v>
      </c>
      <c r="S1128" s="173"/>
      <c r="T1128" s="173"/>
      <c r="U1128" s="173">
        <v>45534</v>
      </c>
      <c r="V1128" s="173">
        <v>45534</v>
      </c>
      <c r="W1128" s="3">
        <f>VLOOKUP(Table1[[#This Row],[Status]],Auxiliar!$B$16:$D$23,3,0)*Table1[[#This Row],[Estimação (horas)]]</f>
        <v>0.125</v>
      </c>
      <c r="X1128" s="3"/>
    </row>
    <row r="1129" spans="2:24" ht="17.399999999999999" hidden="1" customHeight="1" x14ac:dyDescent="0.25">
      <c r="B1129" s="14" t="s">
        <v>28</v>
      </c>
      <c r="C1129" s="14" t="s">
        <v>178</v>
      </c>
      <c r="D1129" s="14" t="s">
        <v>1198</v>
      </c>
      <c r="E1129" s="3" t="s">
        <v>38</v>
      </c>
      <c r="F1129" s="14" t="s">
        <v>211</v>
      </c>
      <c r="G1129" s="14" t="s">
        <v>227</v>
      </c>
      <c r="H1129" s="66" t="str">
        <f>Table1[[#This Row],[Tabela]]&amp;Table1[[#This Row],[Campo]]</f>
        <v>modesg_inp_emss_nacescp3_ftr_emss</v>
      </c>
      <c r="I1129" s="3" t="s">
        <v>482</v>
      </c>
      <c r="J1129" s="48">
        <f>VLOOKUP(Table1[[#This Row],[Status]],Auxiliar!$B$16:$C$23,2,0)</f>
        <v>6</v>
      </c>
      <c r="K1129" s="22" t="s">
        <v>1141</v>
      </c>
      <c r="L1129" s="3" t="s">
        <v>1144</v>
      </c>
      <c r="M1129" s="22" t="s">
        <v>1155</v>
      </c>
      <c r="N1129" s="53">
        <v>45540</v>
      </c>
      <c r="O1129" s="22">
        <f>INDEX(Auxiliar!$D$5:$F$13,MATCH(Table1[[#This Row],[Tipologia_Testes]],Auxiliar!$B$5:$B$13,0),MATCH(Table1[[#This Row],[Complexidade]],Auxiliar!$D$4:$F$4,0))</f>
        <v>0.1</v>
      </c>
      <c r="P1129" s="3" t="s">
        <v>1223</v>
      </c>
      <c r="Q1129" s="3"/>
      <c r="R1129" s="173">
        <v>45261</v>
      </c>
      <c r="S1129" s="173"/>
      <c r="T1129" s="173"/>
      <c r="U1129" s="173">
        <v>45534</v>
      </c>
      <c r="V1129" s="173">
        <v>45534</v>
      </c>
      <c r="W1129" s="3">
        <f>VLOOKUP(Table1[[#This Row],[Status]],Auxiliar!$B$16:$D$23,3,0)*Table1[[#This Row],[Estimação (horas)]]</f>
        <v>2.5000000000000001E-2</v>
      </c>
      <c r="X1129" s="3"/>
    </row>
    <row r="1130" spans="2:24" ht="17.399999999999999" hidden="1" customHeight="1" x14ac:dyDescent="0.25">
      <c r="B1130" s="14" t="s">
        <v>28</v>
      </c>
      <c r="C1130" s="14" t="s">
        <v>178</v>
      </c>
      <c r="D1130" s="14" t="s">
        <v>1198</v>
      </c>
      <c r="E1130" s="3" t="s">
        <v>38</v>
      </c>
      <c r="F1130" s="14" t="s">
        <v>211</v>
      </c>
      <c r="G1130" s="14" t="s">
        <v>227</v>
      </c>
      <c r="H1130" s="66" t="str">
        <f>Table1[[#This Row],[Tabela]]&amp;Table1[[#This Row],[Campo]]</f>
        <v>modesg_inp_emss_nacescp3_ftr_emss</v>
      </c>
      <c r="I1130" s="3" t="s">
        <v>482</v>
      </c>
      <c r="J1130" s="48">
        <f>VLOOKUP(Table1[[#This Row],[Status]],Auxiliar!$B$16:$C$23,2,0)</f>
        <v>6</v>
      </c>
      <c r="K1130" s="22" t="s">
        <v>1164</v>
      </c>
      <c r="L1130" s="3" t="s">
        <v>1144</v>
      </c>
      <c r="M1130" s="22" t="s">
        <v>1155</v>
      </c>
      <c r="N1130" s="53">
        <v>45540</v>
      </c>
      <c r="O1130" s="22">
        <f>INDEX(Auxiliar!$D$5:$F$13,MATCH(Table1[[#This Row],[Tipologia_Testes]],Auxiliar!$B$5:$B$13,0),MATCH(Table1[[#This Row],[Complexidade]],Auxiliar!$D$4:$F$4,0))</f>
        <v>0.5</v>
      </c>
      <c r="P1130" s="3"/>
      <c r="Q1130" s="3"/>
      <c r="R1130" s="173">
        <v>45261</v>
      </c>
      <c r="S1130" s="173"/>
      <c r="T1130" s="173"/>
      <c r="U1130" s="173">
        <v>45534</v>
      </c>
      <c r="V1130" s="173">
        <v>45534</v>
      </c>
      <c r="W1130" s="3">
        <f>VLOOKUP(Table1[[#This Row],[Status]],Auxiliar!$B$16:$D$23,3,0)*Table1[[#This Row],[Estimação (horas)]]</f>
        <v>0.125</v>
      </c>
      <c r="X1130" s="3"/>
    </row>
    <row r="1131" spans="2:24" ht="17.399999999999999" hidden="1" customHeight="1" x14ac:dyDescent="0.25">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x14ac:dyDescent="0.25">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x14ac:dyDescent="0.25">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x14ac:dyDescent="0.25">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x14ac:dyDescent="0.25">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x14ac:dyDescent="0.25">
      <c r="B1136" s="14" t="s">
        <v>28</v>
      </c>
      <c r="C1136" s="14" t="s">
        <v>178</v>
      </c>
      <c r="D1136" s="14" t="s">
        <v>1198</v>
      </c>
      <c r="E1136" s="3" t="s">
        <v>38</v>
      </c>
      <c r="F1136" s="14" t="s">
        <v>212</v>
      </c>
      <c r="G1136" s="14" t="s">
        <v>1855</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x14ac:dyDescent="0.25">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x14ac:dyDescent="0.25">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x14ac:dyDescent="0.25">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x14ac:dyDescent="0.25">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x14ac:dyDescent="0.25">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x14ac:dyDescent="0.25">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1860</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x14ac:dyDescent="0.25">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1860</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x14ac:dyDescent="0.25">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1860</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x14ac:dyDescent="0.25">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x14ac:dyDescent="0.25">
      <c r="B1146" s="14" t="s">
        <v>28</v>
      </c>
      <c r="C1146" s="14" t="s">
        <v>178</v>
      </c>
      <c r="D1146" s="14" t="s">
        <v>1198</v>
      </c>
      <c r="E1146" s="3" t="s">
        <v>38</v>
      </c>
      <c r="F1146" s="14" t="s">
        <v>212</v>
      </c>
      <c r="G1146" s="14" t="s">
        <v>1854</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x14ac:dyDescent="0.25">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x14ac:dyDescent="0.25">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x14ac:dyDescent="0.25">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x14ac:dyDescent="0.25">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x14ac:dyDescent="0.25">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x14ac:dyDescent="0.25">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x14ac:dyDescent="0.25">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x14ac:dyDescent="0.25">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x14ac:dyDescent="0.25">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x14ac:dyDescent="0.25">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x14ac:dyDescent="0.25">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x14ac:dyDescent="0.25">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x14ac:dyDescent="0.25">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x14ac:dyDescent="0.25">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x14ac:dyDescent="0.25">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x14ac:dyDescent="0.25">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x14ac:dyDescent="0.25">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x14ac:dyDescent="0.25">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x14ac:dyDescent="0.25">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x14ac:dyDescent="0.25">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x14ac:dyDescent="0.25">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x14ac:dyDescent="0.25">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x14ac:dyDescent="0.25">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x14ac:dyDescent="0.25">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x14ac:dyDescent="0.25">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x14ac:dyDescent="0.25">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x14ac:dyDescent="0.25">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x14ac:dyDescent="0.25">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x14ac:dyDescent="0.25">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x14ac:dyDescent="0.25">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x14ac:dyDescent="0.25">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x14ac:dyDescent="0.25">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x14ac:dyDescent="0.25">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x14ac:dyDescent="0.25">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x14ac:dyDescent="0.25">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x14ac:dyDescent="0.25">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x14ac:dyDescent="0.25">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x14ac:dyDescent="0.25">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x14ac:dyDescent="0.25">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x14ac:dyDescent="0.25">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x14ac:dyDescent="0.25">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x14ac:dyDescent="0.25">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x14ac:dyDescent="0.25">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x14ac:dyDescent="0.25">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x14ac:dyDescent="0.25">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x14ac:dyDescent="0.25">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x14ac:dyDescent="0.25">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x14ac:dyDescent="0.25">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x14ac:dyDescent="0.25">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x14ac:dyDescent="0.25">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x14ac:dyDescent="0.25">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x14ac:dyDescent="0.25">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x14ac:dyDescent="0.25">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x14ac:dyDescent="0.25">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x14ac:dyDescent="0.25">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x14ac:dyDescent="0.25">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x14ac:dyDescent="0.25">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x14ac:dyDescent="0.25">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x14ac:dyDescent="0.25">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x14ac:dyDescent="0.25">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x14ac:dyDescent="0.25">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x14ac:dyDescent="0.25">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x14ac:dyDescent="0.25">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x14ac:dyDescent="0.25">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x14ac:dyDescent="0.25">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x14ac:dyDescent="0.25">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x14ac:dyDescent="0.25">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x14ac:dyDescent="0.25">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x14ac:dyDescent="0.25">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x14ac:dyDescent="0.25">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x14ac:dyDescent="0.25">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x14ac:dyDescent="0.25">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x14ac:dyDescent="0.25">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x14ac:dyDescent="0.25">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x14ac:dyDescent="0.25">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x14ac:dyDescent="0.25">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x14ac:dyDescent="0.25">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x14ac:dyDescent="0.25">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x14ac:dyDescent="0.25">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x14ac:dyDescent="0.25">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x14ac:dyDescent="0.25">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x14ac:dyDescent="0.25">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x14ac:dyDescent="0.25">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x14ac:dyDescent="0.25">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x14ac:dyDescent="0.25">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x14ac:dyDescent="0.25">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x14ac:dyDescent="0.25">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x14ac:dyDescent="0.25">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x14ac:dyDescent="0.25">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x14ac:dyDescent="0.25">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x14ac:dyDescent="0.25">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x14ac:dyDescent="0.25">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x14ac:dyDescent="0.25">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x14ac:dyDescent="0.25">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x14ac:dyDescent="0.25">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x14ac:dyDescent="0.25">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x14ac:dyDescent="0.25">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x14ac:dyDescent="0.25">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x14ac:dyDescent="0.25">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x14ac:dyDescent="0.25">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x14ac:dyDescent="0.25">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x14ac:dyDescent="0.25">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x14ac:dyDescent="0.25">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x14ac:dyDescent="0.25">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x14ac:dyDescent="0.25">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x14ac:dyDescent="0.25">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x14ac:dyDescent="0.25">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x14ac:dyDescent="0.25">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x14ac:dyDescent="0.25">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x14ac:dyDescent="0.25">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x14ac:dyDescent="0.25">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x14ac:dyDescent="0.25">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x14ac:dyDescent="0.25">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x14ac:dyDescent="0.25">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x14ac:dyDescent="0.25">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x14ac:dyDescent="0.25">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x14ac:dyDescent="0.25">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x14ac:dyDescent="0.25">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x14ac:dyDescent="0.25">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x14ac:dyDescent="0.25">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x14ac:dyDescent="0.25">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x14ac:dyDescent="0.25">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x14ac:dyDescent="0.25">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x14ac:dyDescent="0.25">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x14ac:dyDescent="0.25">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x14ac:dyDescent="0.25">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x14ac:dyDescent="0.25">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x14ac:dyDescent="0.25">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x14ac:dyDescent="0.25">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x14ac:dyDescent="0.25">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x14ac:dyDescent="0.25">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x14ac:dyDescent="0.25">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x14ac:dyDescent="0.25">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x14ac:dyDescent="0.25">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x14ac:dyDescent="0.25">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x14ac:dyDescent="0.25">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x14ac:dyDescent="0.25">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x14ac:dyDescent="0.25">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x14ac:dyDescent="0.25">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x14ac:dyDescent="0.25">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x14ac:dyDescent="0.25">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x14ac:dyDescent="0.25">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x14ac:dyDescent="0.25">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x14ac:dyDescent="0.25">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x14ac:dyDescent="0.25">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x14ac:dyDescent="0.25">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x14ac:dyDescent="0.25">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x14ac:dyDescent="0.25">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x14ac:dyDescent="0.25">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x14ac:dyDescent="0.25">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x14ac:dyDescent="0.25">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x14ac:dyDescent="0.25">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x14ac:dyDescent="0.25">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x14ac:dyDescent="0.25">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x14ac:dyDescent="0.25">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x14ac:dyDescent="0.25">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x14ac:dyDescent="0.25">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x14ac:dyDescent="0.25">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x14ac:dyDescent="0.25">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x14ac:dyDescent="0.25">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x14ac:dyDescent="0.25">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x14ac:dyDescent="0.25">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x14ac:dyDescent="0.25">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x14ac:dyDescent="0.25">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x14ac:dyDescent="0.25">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x14ac:dyDescent="0.25">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x14ac:dyDescent="0.25">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x14ac:dyDescent="0.25">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x14ac:dyDescent="0.25">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x14ac:dyDescent="0.25">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x14ac:dyDescent="0.25">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x14ac:dyDescent="0.25">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x14ac:dyDescent="0.25">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x14ac:dyDescent="0.25">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x14ac:dyDescent="0.25">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x14ac:dyDescent="0.25">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x14ac:dyDescent="0.25">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x14ac:dyDescent="0.25">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x14ac:dyDescent="0.25">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x14ac:dyDescent="0.25">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x14ac:dyDescent="0.25">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x14ac:dyDescent="0.25">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x14ac:dyDescent="0.25">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x14ac:dyDescent="0.25">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x14ac:dyDescent="0.25">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x14ac:dyDescent="0.25">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x14ac:dyDescent="0.25">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x14ac:dyDescent="0.25">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x14ac:dyDescent="0.25">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x14ac:dyDescent="0.25">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x14ac:dyDescent="0.25">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x14ac:dyDescent="0.25">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x14ac:dyDescent="0.25">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x14ac:dyDescent="0.25">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x14ac:dyDescent="0.25">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x14ac:dyDescent="0.25">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x14ac:dyDescent="0.25">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x14ac:dyDescent="0.25">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x14ac:dyDescent="0.25">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x14ac:dyDescent="0.25">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x14ac:dyDescent="0.25">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x14ac:dyDescent="0.25">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x14ac:dyDescent="0.25">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x14ac:dyDescent="0.25">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x14ac:dyDescent="0.25">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x14ac:dyDescent="0.25">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x14ac:dyDescent="0.25">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x14ac:dyDescent="0.25">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x14ac:dyDescent="0.25">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x14ac:dyDescent="0.25">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x14ac:dyDescent="0.25">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x14ac:dyDescent="0.25">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x14ac:dyDescent="0.25">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x14ac:dyDescent="0.25">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x14ac:dyDescent="0.25">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x14ac:dyDescent="0.25">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x14ac:dyDescent="0.25">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x14ac:dyDescent="0.25">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x14ac:dyDescent="0.25">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x14ac:dyDescent="0.25">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x14ac:dyDescent="0.25">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x14ac:dyDescent="0.25">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x14ac:dyDescent="0.25">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x14ac:dyDescent="0.25">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x14ac:dyDescent="0.25">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x14ac:dyDescent="0.25">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x14ac:dyDescent="0.25">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x14ac:dyDescent="0.25">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x14ac:dyDescent="0.25">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x14ac:dyDescent="0.25">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x14ac:dyDescent="0.25">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x14ac:dyDescent="0.25">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x14ac:dyDescent="0.25">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x14ac:dyDescent="0.25">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x14ac:dyDescent="0.25">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x14ac:dyDescent="0.25">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x14ac:dyDescent="0.25">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x14ac:dyDescent="0.25">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x14ac:dyDescent="0.25">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x14ac:dyDescent="0.25">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x14ac:dyDescent="0.25">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x14ac:dyDescent="0.25">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x14ac:dyDescent="0.25">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x14ac:dyDescent="0.25">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x14ac:dyDescent="0.25">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x14ac:dyDescent="0.25">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x14ac:dyDescent="0.25">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x14ac:dyDescent="0.25">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x14ac:dyDescent="0.25">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x14ac:dyDescent="0.25">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x14ac:dyDescent="0.25">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x14ac:dyDescent="0.25">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x14ac:dyDescent="0.25">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x14ac:dyDescent="0.25">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x14ac:dyDescent="0.25">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x14ac:dyDescent="0.25">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x14ac:dyDescent="0.25">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x14ac:dyDescent="0.25">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x14ac:dyDescent="0.25">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x14ac:dyDescent="0.25">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x14ac:dyDescent="0.25">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x14ac:dyDescent="0.25">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x14ac:dyDescent="0.25">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x14ac:dyDescent="0.25">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x14ac:dyDescent="0.25">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x14ac:dyDescent="0.25">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x14ac:dyDescent="0.25">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x14ac:dyDescent="0.25">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x14ac:dyDescent="0.25">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x14ac:dyDescent="0.25">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x14ac:dyDescent="0.25">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x14ac:dyDescent="0.25">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x14ac:dyDescent="0.25">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x14ac:dyDescent="0.25">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x14ac:dyDescent="0.25">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x14ac:dyDescent="0.25">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x14ac:dyDescent="0.25">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x14ac:dyDescent="0.25">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x14ac:dyDescent="0.25">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x14ac:dyDescent="0.25">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x14ac:dyDescent="0.25">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x14ac:dyDescent="0.25">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x14ac:dyDescent="0.25">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x14ac:dyDescent="0.25">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x14ac:dyDescent="0.25">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x14ac:dyDescent="0.25">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x14ac:dyDescent="0.25">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x14ac:dyDescent="0.25">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x14ac:dyDescent="0.25">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x14ac:dyDescent="0.25">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x14ac:dyDescent="0.25">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x14ac:dyDescent="0.25">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x14ac:dyDescent="0.25">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x14ac:dyDescent="0.25">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x14ac:dyDescent="0.25">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x14ac:dyDescent="0.25">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x14ac:dyDescent="0.25">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NOT(ISERROR(SEARCH(Auxiliar!$B$20,J464)))</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NOT(ISERROR(SEARCH(Auxiliar!$B$21,J464)))</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1249</v>
      </c>
      <c r="B1" s="15" t="s">
        <v>1250</v>
      </c>
      <c r="C1" s="15" t="s">
        <v>1251</v>
      </c>
      <c r="D1" s="15" t="s">
        <v>1252</v>
      </c>
      <c r="E1" s="15" t="s">
        <v>1253</v>
      </c>
      <c r="F1" s="15" t="s">
        <v>1254</v>
      </c>
      <c r="G1" s="15" t="s">
        <v>1255</v>
      </c>
      <c r="H1" s="15" t="s">
        <v>1256</v>
      </c>
      <c r="I1" s="15" t="s">
        <v>1257</v>
      </c>
      <c r="J1" s="15" t="s">
        <v>1258</v>
      </c>
      <c r="K1" s="15" t="s">
        <v>1259</v>
      </c>
    </row>
    <row r="2" spans="1:11" x14ac:dyDescent="0.25">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x14ac:dyDescent="0.25">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x14ac:dyDescent="0.25">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x14ac:dyDescent="0.25">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x14ac:dyDescent="0.25">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x14ac:dyDescent="0.25">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x14ac:dyDescent="0.25">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x14ac:dyDescent="0.25">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x14ac:dyDescent="0.25">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x14ac:dyDescent="0.25">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x14ac:dyDescent="0.25">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x14ac:dyDescent="0.25">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x14ac:dyDescent="0.25">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x14ac:dyDescent="0.25">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x14ac:dyDescent="0.25">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x14ac:dyDescent="0.25">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x14ac:dyDescent="0.25">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x14ac:dyDescent="0.25">
      <c r="A19" s="17" t="s">
        <v>1314</v>
      </c>
      <c r="B19" s="15" t="s">
        <v>1315</v>
      </c>
      <c r="C19" s="15" t="s">
        <v>1316</v>
      </c>
      <c r="D19" s="15" t="s">
        <v>1285</v>
      </c>
      <c r="E19" s="15" t="s">
        <v>1317</v>
      </c>
      <c r="F19" s="15" t="s">
        <v>1298</v>
      </c>
      <c r="G19" s="15" t="s">
        <v>1280</v>
      </c>
      <c r="H19" s="15" t="s">
        <v>1288</v>
      </c>
      <c r="I19" s="15">
        <v>2002411</v>
      </c>
      <c r="J19" s="15">
        <v>2002411</v>
      </c>
      <c r="K19" s="15">
        <v>100</v>
      </c>
    </row>
    <row r="20" spans="1:11" x14ac:dyDescent="0.25">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x14ac:dyDescent="0.25">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x14ac:dyDescent="0.25">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x14ac:dyDescent="0.25">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x14ac:dyDescent="0.25">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x14ac:dyDescent="0.25">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x14ac:dyDescent="0.25">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x14ac:dyDescent="0.25">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x14ac:dyDescent="0.25">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x14ac:dyDescent="0.25">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x14ac:dyDescent="0.25">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x14ac:dyDescent="0.25">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x14ac:dyDescent="0.25">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x14ac:dyDescent="0.25">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x14ac:dyDescent="0.25">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x14ac:dyDescent="0.25">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x14ac:dyDescent="0.25">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x14ac:dyDescent="0.25">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x14ac:dyDescent="0.25">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x14ac:dyDescent="0.25">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x14ac:dyDescent="0.25">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x14ac:dyDescent="0.25">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x14ac:dyDescent="0.25">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x14ac:dyDescent="0.25">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x14ac:dyDescent="0.25">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x14ac:dyDescent="0.25">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x14ac:dyDescent="0.25">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x14ac:dyDescent="0.25">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x14ac:dyDescent="0.25">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x14ac:dyDescent="0.25">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x14ac:dyDescent="0.25">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x14ac:dyDescent="0.25">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x14ac:dyDescent="0.25">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x14ac:dyDescent="0.25">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x14ac:dyDescent="0.25">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x14ac:dyDescent="0.25">
      <c r="A55" s="17" t="s">
        <v>1409</v>
      </c>
      <c r="B55" s="15" t="s">
        <v>1410</v>
      </c>
      <c r="C55" s="15" t="s">
        <v>1411</v>
      </c>
      <c r="D55" s="15" t="s">
        <v>1285</v>
      </c>
      <c r="E55" s="15" t="s">
        <v>1412</v>
      </c>
      <c r="F55" s="15" t="s">
        <v>1373</v>
      </c>
      <c r="G55" s="15" t="s">
        <v>1354</v>
      </c>
      <c r="H55" s="15" t="s">
        <v>485</v>
      </c>
      <c r="I55" s="15">
        <v>2003033</v>
      </c>
      <c r="J55" s="15">
        <v>0</v>
      </c>
      <c r="K55" s="15">
        <v>0</v>
      </c>
    </row>
    <row r="56" spans="1:11" x14ac:dyDescent="0.25">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x14ac:dyDescent="0.25">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x14ac:dyDescent="0.25">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x14ac:dyDescent="0.25">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x14ac:dyDescent="0.25">
      <c r="A60" s="17" t="s">
        <v>1424</v>
      </c>
      <c r="B60" s="15" t="s">
        <v>1425</v>
      </c>
      <c r="C60" s="15" t="s">
        <v>1426</v>
      </c>
      <c r="D60" s="15" t="s">
        <v>1285</v>
      </c>
      <c r="E60" s="15" t="s">
        <v>1427</v>
      </c>
      <c r="F60" s="15" t="s">
        <v>1373</v>
      </c>
      <c r="G60" s="15" t="s">
        <v>1354</v>
      </c>
      <c r="H60" s="15" t="s">
        <v>485</v>
      </c>
      <c r="I60" s="15">
        <v>2003033</v>
      </c>
      <c r="J60" s="15">
        <v>0</v>
      </c>
      <c r="K60" s="15">
        <v>0</v>
      </c>
    </row>
    <row r="61" spans="1:11" x14ac:dyDescent="0.25">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x14ac:dyDescent="0.25">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x14ac:dyDescent="0.25">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x14ac:dyDescent="0.25">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x14ac:dyDescent="0.25">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x14ac:dyDescent="0.25">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x14ac:dyDescent="0.25">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x14ac:dyDescent="0.25">
      <c r="A68" s="17" t="s">
        <v>1448</v>
      </c>
      <c r="B68" s="15" t="s">
        <v>1449</v>
      </c>
      <c r="C68" s="15" t="s">
        <v>1450</v>
      </c>
      <c r="D68" s="15" t="s">
        <v>1285</v>
      </c>
      <c r="E68" s="15" t="s">
        <v>1451</v>
      </c>
      <c r="F68" s="15" t="s">
        <v>1373</v>
      </c>
      <c r="G68" s="15" t="s">
        <v>1354</v>
      </c>
      <c r="H68" s="15" t="s">
        <v>485</v>
      </c>
      <c r="I68" s="15">
        <v>2003033</v>
      </c>
      <c r="J68" s="15">
        <v>0</v>
      </c>
      <c r="K68" s="15">
        <v>0</v>
      </c>
    </row>
    <row r="69" spans="1:11" x14ac:dyDescent="0.25">
      <c r="A69" s="17" t="s">
        <v>1452</v>
      </c>
      <c r="B69" s="15" t="s">
        <v>1453</v>
      </c>
      <c r="C69" s="15" t="s">
        <v>1454</v>
      </c>
      <c r="D69" s="15" t="s">
        <v>1285</v>
      </c>
      <c r="E69" s="15" t="s">
        <v>1455</v>
      </c>
      <c r="F69" s="15" t="s">
        <v>1373</v>
      </c>
      <c r="G69" s="15" t="s">
        <v>1354</v>
      </c>
      <c r="H69" s="15" t="s">
        <v>485</v>
      </c>
      <c r="I69" s="15">
        <v>2003033</v>
      </c>
      <c r="J69" s="15">
        <v>0</v>
      </c>
      <c r="K69" s="15">
        <v>0</v>
      </c>
    </row>
    <row r="70" spans="1:11" x14ac:dyDescent="0.25">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x14ac:dyDescent="0.25">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x14ac:dyDescent="0.25">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x14ac:dyDescent="0.25">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x14ac:dyDescent="0.25">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x14ac:dyDescent="0.25">
      <c r="A75" s="17" t="s">
        <v>1471</v>
      </c>
      <c r="B75" s="15" t="s">
        <v>1472</v>
      </c>
      <c r="C75" s="15" t="s">
        <v>1473</v>
      </c>
      <c r="D75" s="15" t="s">
        <v>1285</v>
      </c>
      <c r="E75" s="15" t="s">
        <v>1474</v>
      </c>
      <c r="F75" s="15" t="s">
        <v>1373</v>
      </c>
      <c r="G75" s="15" t="s">
        <v>1354</v>
      </c>
      <c r="H75" s="15" t="s">
        <v>485</v>
      </c>
      <c r="I75" s="15">
        <v>2003033</v>
      </c>
      <c r="J75" s="15">
        <v>0</v>
      </c>
      <c r="K75" s="15">
        <v>0</v>
      </c>
    </row>
    <row r="76" spans="1:11" x14ac:dyDescent="0.25">
      <c r="A76" s="17" t="s">
        <v>1475</v>
      </c>
      <c r="B76" s="15" t="s">
        <v>1476</v>
      </c>
      <c r="C76" s="15" t="s">
        <v>1477</v>
      </c>
      <c r="D76" s="15" t="s">
        <v>1285</v>
      </c>
      <c r="E76" s="15" t="s">
        <v>1478</v>
      </c>
      <c r="F76" s="15" t="s">
        <v>1373</v>
      </c>
      <c r="G76" s="15" t="s">
        <v>1354</v>
      </c>
      <c r="H76" s="15" t="s">
        <v>485</v>
      </c>
      <c r="I76" s="15">
        <v>2003033</v>
      </c>
      <c r="J76" s="15">
        <v>0</v>
      </c>
      <c r="K76" s="15">
        <v>0</v>
      </c>
    </row>
    <row r="77" spans="1:11" x14ac:dyDescent="0.25">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x14ac:dyDescent="0.25">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x14ac:dyDescent="0.25">
      <c r="A79" s="17" t="s">
        <v>1484</v>
      </c>
      <c r="B79" s="15" t="s">
        <v>1485</v>
      </c>
      <c r="C79" s="15" t="s">
        <v>1486</v>
      </c>
      <c r="D79" s="15" t="s">
        <v>1285</v>
      </c>
      <c r="E79" s="15" t="s">
        <v>1487</v>
      </c>
      <c r="F79" s="15" t="s">
        <v>1373</v>
      </c>
      <c r="G79" s="15" t="s">
        <v>1354</v>
      </c>
      <c r="H79" s="15" t="s">
        <v>485</v>
      </c>
      <c r="I79" s="15">
        <v>2003033</v>
      </c>
      <c r="J79" s="15">
        <v>0</v>
      </c>
      <c r="K79" s="15">
        <v>0</v>
      </c>
    </row>
    <row r="80" spans="1:11" x14ac:dyDescent="0.25">
      <c r="A80" s="17" t="s">
        <v>1488</v>
      </c>
      <c r="B80" s="15" t="s">
        <v>1489</v>
      </c>
      <c r="C80" s="15" t="s">
        <v>1490</v>
      </c>
      <c r="D80" s="15" t="s">
        <v>1285</v>
      </c>
      <c r="E80" s="15" t="s">
        <v>1491</v>
      </c>
      <c r="F80" s="15" t="s">
        <v>1373</v>
      </c>
      <c r="G80" s="15" t="s">
        <v>1354</v>
      </c>
      <c r="H80" s="15" t="s">
        <v>485</v>
      </c>
      <c r="I80" s="15">
        <v>2003033</v>
      </c>
      <c r="J80" s="15">
        <v>0</v>
      </c>
      <c r="K80" s="15">
        <v>0</v>
      </c>
    </row>
    <row r="81" spans="1:11" x14ac:dyDescent="0.25">
      <c r="A81" s="17" t="s">
        <v>1314</v>
      </c>
      <c r="B81" s="15" t="s">
        <v>1492</v>
      </c>
      <c r="C81" s="15" t="s">
        <v>1493</v>
      </c>
      <c r="D81" s="15" t="s">
        <v>1285</v>
      </c>
      <c r="E81" s="15" t="s">
        <v>1317</v>
      </c>
      <c r="F81" s="15" t="s">
        <v>1340</v>
      </c>
      <c r="G81" s="15" t="s">
        <v>1354</v>
      </c>
      <c r="H81" s="15" t="s">
        <v>1288</v>
      </c>
      <c r="I81" s="15">
        <v>2003033</v>
      </c>
      <c r="J81" s="15">
        <v>2003033</v>
      </c>
      <c r="K81" s="15">
        <v>100</v>
      </c>
    </row>
    <row r="82" spans="1:11" x14ac:dyDescent="0.25">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x14ac:dyDescent="0.25">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x14ac:dyDescent="0.25">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x14ac:dyDescent="0.25">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x14ac:dyDescent="0.25">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x14ac:dyDescent="0.25">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x14ac:dyDescent="0.25">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x14ac:dyDescent="0.25">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x14ac:dyDescent="0.25">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x14ac:dyDescent="0.25">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x14ac:dyDescent="0.25">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x14ac:dyDescent="0.25">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x14ac:dyDescent="0.25">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x14ac:dyDescent="0.25">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x14ac:dyDescent="0.25">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x14ac:dyDescent="0.25">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x14ac:dyDescent="0.25">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x14ac:dyDescent="0.25">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x14ac:dyDescent="0.25">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x14ac:dyDescent="0.25">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x14ac:dyDescent="0.25">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x14ac:dyDescent="0.25">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x14ac:dyDescent="0.25">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x14ac:dyDescent="0.25">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x14ac:dyDescent="0.25">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x14ac:dyDescent="0.25">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x14ac:dyDescent="0.25">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x14ac:dyDescent="0.25">
      <c r="A109" s="17" t="s">
        <v>1409</v>
      </c>
      <c r="B109" s="15" t="s">
        <v>1553</v>
      </c>
      <c r="C109" s="15" t="s">
        <v>1554</v>
      </c>
      <c r="D109" s="15" t="s">
        <v>1285</v>
      </c>
      <c r="E109" s="15" t="s">
        <v>1412</v>
      </c>
      <c r="F109" s="15" t="s">
        <v>1538</v>
      </c>
      <c r="G109" s="15" t="s">
        <v>1535</v>
      </c>
      <c r="H109" s="15" t="s">
        <v>485</v>
      </c>
      <c r="I109" s="15">
        <v>2002411</v>
      </c>
      <c r="J109" s="15">
        <v>0</v>
      </c>
      <c r="K109" s="15">
        <v>0</v>
      </c>
    </row>
    <row r="110" spans="1:11" x14ac:dyDescent="0.25">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x14ac:dyDescent="0.25">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x14ac:dyDescent="0.25">
      <c r="A112" s="17" t="s">
        <v>1424</v>
      </c>
      <c r="B112" s="15" t="s">
        <v>1559</v>
      </c>
      <c r="C112" s="15" t="s">
        <v>1560</v>
      </c>
      <c r="D112" s="15" t="s">
        <v>1285</v>
      </c>
      <c r="E112" s="15" t="s">
        <v>1427</v>
      </c>
      <c r="F112" s="15" t="s">
        <v>1538</v>
      </c>
      <c r="G112" s="15" t="s">
        <v>1535</v>
      </c>
      <c r="H112" s="15" t="s">
        <v>485</v>
      </c>
      <c r="I112" s="15">
        <v>2002411</v>
      </c>
      <c r="J112" s="15">
        <v>0</v>
      </c>
      <c r="K112" s="15">
        <v>0</v>
      </c>
    </row>
    <row r="113" spans="1:11" x14ac:dyDescent="0.25">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x14ac:dyDescent="0.25">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x14ac:dyDescent="0.25">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x14ac:dyDescent="0.25">
      <c r="A116" s="17" t="s">
        <v>1448</v>
      </c>
      <c r="B116" s="15" t="s">
        <v>1567</v>
      </c>
      <c r="C116" s="15" t="s">
        <v>1568</v>
      </c>
      <c r="D116" s="15" t="s">
        <v>1285</v>
      </c>
      <c r="E116" s="15" t="s">
        <v>1451</v>
      </c>
      <c r="F116" s="15" t="s">
        <v>1538</v>
      </c>
      <c r="G116" s="15" t="s">
        <v>1535</v>
      </c>
      <c r="H116" s="15" t="s">
        <v>485</v>
      </c>
      <c r="I116" s="15">
        <v>2002411</v>
      </c>
      <c r="J116" s="15">
        <v>0</v>
      </c>
      <c r="K116" s="15">
        <v>0</v>
      </c>
    </row>
    <row r="117" spans="1:11" x14ac:dyDescent="0.25">
      <c r="A117" s="17" t="s">
        <v>1452</v>
      </c>
      <c r="B117" s="15" t="s">
        <v>1569</v>
      </c>
      <c r="C117" s="15" t="s">
        <v>1570</v>
      </c>
      <c r="D117" s="15" t="s">
        <v>1285</v>
      </c>
      <c r="E117" s="15" t="s">
        <v>1455</v>
      </c>
      <c r="F117" s="15" t="s">
        <v>1538</v>
      </c>
      <c r="G117" s="15" t="s">
        <v>1535</v>
      </c>
      <c r="H117" s="15" t="s">
        <v>485</v>
      </c>
      <c r="I117" s="15">
        <v>2002411</v>
      </c>
      <c r="J117" s="15">
        <v>0</v>
      </c>
      <c r="K117" s="15">
        <v>0</v>
      </c>
    </row>
    <row r="118" spans="1:11" x14ac:dyDescent="0.25">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x14ac:dyDescent="0.25">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x14ac:dyDescent="0.25">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x14ac:dyDescent="0.25">
      <c r="A121" s="17" t="s">
        <v>1471</v>
      </c>
      <c r="B121" s="15" t="s">
        <v>1577</v>
      </c>
      <c r="C121" s="15" t="s">
        <v>1578</v>
      </c>
      <c r="D121" s="15" t="s">
        <v>1285</v>
      </c>
      <c r="E121" s="15" t="s">
        <v>1474</v>
      </c>
      <c r="F121" s="15" t="s">
        <v>1538</v>
      </c>
      <c r="G121" s="15" t="s">
        <v>1535</v>
      </c>
      <c r="H121" s="15" t="s">
        <v>485</v>
      </c>
      <c r="I121" s="15">
        <v>2002411</v>
      </c>
      <c r="J121" s="15">
        <v>0</v>
      </c>
      <c r="K121" s="15">
        <v>0</v>
      </c>
    </row>
    <row r="122" spans="1:11" x14ac:dyDescent="0.25">
      <c r="A122" s="17" t="s">
        <v>1475</v>
      </c>
      <c r="B122" s="15" t="s">
        <v>1579</v>
      </c>
      <c r="C122" s="15" t="s">
        <v>1580</v>
      </c>
      <c r="D122" s="15" t="s">
        <v>1285</v>
      </c>
      <c r="E122" s="15" t="s">
        <v>1478</v>
      </c>
      <c r="F122" s="15" t="s">
        <v>1538</v>
      </c>
      <c r="G122" s="15" t="s">
        <v>1535</v>
      </c>
      <c r="H122" s="15" t="s">
        <v>485</v>
      </c>
      <c r="I122" s="15">
        <v>2002411</v>
      </c>
      <c r="J122" s="15">
        <v>0</v>
      </c>
      <c r="K122" s="15">
        <v>0</v>
      </c>
    </row>
    <row r="123" spans="1:11" x14ac:dyDescent="0.25">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x14ac:dyDescent="0.25">
      <c r="A124" s="17" t="s">
        <v>1484</v>
      </c>
      <c r="B124" s="15" t="s">
        <v>1583</v>
      </c>
      <c r="C124" s="15" t="s">
        <v>1584</v>
      </c>
      <c r="D124" s="15" t="s">
        <v>1285</v>
      </c>
      <c r="E124" s="15" t="s">
        <v>1487</v>
      </c>
      <c r="F124" s="15" t="s">
        <v>1538</v>
      </c>
      <c r="G124" s="15" t="s">
        <v>1535</v>
      </c>
      <c r="H124" s="15" t="s">
        <v>485</v>
      </c>
      <c r="I124" s="15">
        <v>2002411</v>
      </c>
      <c r="J124" s="15">
        <v>0</v>
      </c>
      <c r="K124" s="15">
        <v>0</v>
      </c>
    </row>
    <row r="125" spans="1:11" x14ac:dyDescent="0.25">
      <c r="A125" s="17" t="s">
        <v>1488</v>
      </c>
      <c r="B125" s="15" t="s">
        <v>1585</v>
      </c>
      <c r="C125" s="15" t="s">
        <v>1586</v>
      </c>
      <c r="D125" s="15" t="s">
        <v>1285</v>
      </c>
      <c r="E125" s="15" t="s">
        <v>1491</v>
      </c>
      <c r="F125" s="15" t="s">
        <v>1538</v>
      </c>
      <c r="G125" s="15" t="s">
        <v>1535</v>
      </c>
      <c r="H125" s="15" t="s">
        <v>485</v>
      </c>
      <c r="I125" s="15">
        <v>2002411</v>
      </c>
      <c r="J125" s="15">
        <v>0</v>
      </c>
      <c r="K125" s="15">
        <v>0</v>
      </c>
    </row>
    <row r="126" spans="1:11" x14ac:dyDescent="0.25">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x14ac:dyDescent="0.25">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x14ac:dyDescent="0.25">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x14ac:dyDescent="0.25">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x14ac:dyDescent="0.25">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x14ac:dyDescent="0.25">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x14ac:dyDescent="0.25">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x14ac:dyDescent="0.25">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x14ac:dyDescent="0.25">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x14ac:dyDescent="0.25">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x14ac:dyDescent="0.25">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x14ac:dyDescent="0.25">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x14ac:dyDescent="0.25">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x14ac:dyDescent="0.25">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x14ac:dyDescent="0.25">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x14ac:dyDescent="0.25">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x14ac:dyDescent="0.25">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x14ac:dyDescent="0.25">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x14ac:dyDescent="0.25">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x14ac:dyDescent="0.25">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x14ac:dyDescent="0.25">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x14ac:dyDescent="0.25">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x14ac:dyDescent="0.25">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x14ac:dyDescent="0.25">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x14ac:dyDescent="0.25">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x14ac:dyDescent="0.25">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x14ac:dyDescent="0.25">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x14ac:dyDescent="0.25">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x14ac:dyDescent="0.25">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x14ac:dyDescent="0.25">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x14ac:dyDescent="0.25">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x14ac:dyDescent="0.25">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x14ac:dyDescent="0.25">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x14ac:dyDescent="0.25">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x14ac:dyDescent="0.25">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x14ac:dyDescent="0.25">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x14ac:dyDescent="0.25">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x14ac:dyDescent="0.25">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x14ac:dyDescent="0.25">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x14ac:dyDescent="0.25">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x14ac:dyDescent="0.25">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x14ac:dyDescent="0.25">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x14ac:dyDescent="0.25">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x14ac:dyDescent="0.25">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x14ac:dyDescent="0.25">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x14ac:dyDescent="0.25">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x14ac:dyDescent="0.25">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x14ac:dyDescent="0.25">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x14ac:dyDescent="0.25">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x14ac:dyDescent="0.25">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x14ac:dyDescent="0.25">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x14ac:dyDescent="0.25">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x14ac:dyDescent="0.25">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x14ac:dyDescent="0.25">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x14ac:dyDescent="0.25">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x14ac:dyDescent="0.25">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x14ac:dyDescent="0.25">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x14ac:dyDescent="0.25">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x14ac:dyDescent="0.25">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x14ac:dyDescent="0.25">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x14ac:dyDescent="0.25">
      <c r="A186" s="17" t="s">
        <v>1409</v>
      </c>
      <c r="B186" s="15" t="s">
        <v>1713</v>
      </c>
      <c r="C186" s="15" t="s">
        <v>1714</v>
      </c>
      <c r="D186" s="15" t="s">
        <v>1593</v>
      </c>
      <c r="E186" s="15" t="s">
        <v>1412</v>
      </c>
      <c r="F186" s="15" t="s">
        <v>1594</v>
      </c>
      <c r="G186" s="15" t="s">
        <v>1595</v>
      </c>
      <c r="H186" s="15" t="s">
        <v>485</v>
      </c>
      <c r="I186" s="15">
        <v>0</v>
      </c>
      <c r="J186" s="15">
        <v>0</v>
      </c>
      <c r="K186" s="15">
        <v>0</v>
      </c>
    </row>
    <row r="187" spans="1:11" x14ac:dyDescent="0.25">
      <c r="A187" s="17" t="s">
        <v>1409</v>
      </c>
      <c r="B187" s="15" t="s">
        <v>1715</v>
      </c>
      <c r="C187" s="15" t="s">
        <v>1716</v>
      </c>
      <c r="D187" s="15" t="s">
        <v>1593</v>
      </c>
      <c r="E187" s="15" t="s">
        <v>1412</v>
      </c>
      <c r="F187" s="15" t="s">
        <v>1594</v>
      </c>
      <c r="G187" s="15" t="s">
        <v>1595</v>
      </c>
      <c r="H187" s="15" t="s">
        <v>485</v>
      </c>
      <c r="I187" s="15">
        <v>0</v>
      </c>
      <c r="J187" s="15">
        <v>0</v>
      </c>
      <c r="K187" s="15">
        <v>0</v>
      </c>
    </row>
    <row r="188" spans="1:11" x14ac:dyDescent="0.25">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x14ac:dyDescent="0.25">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x14ac:dyDescent="0.25">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x14ac:dyDescent="0.25">
      <c r="A191" s="17" t="s">
        <v>1424</v>
      </c>
      <c r="B191" s="15" t="s">
        <v>1723</v>
      </c>
      <c r="C191" s="15" t="s">
        <v>1724</v>
      </c>
      <c r="D191" s="15" t="s">
        <v>1593</v>
      </c>
      <c r="E191" s="15" t="s">
        <v>1427</v>
      </c>
      <c r="F191" s="15" t="s">
        <v>1594</v>
      </c>
      <c r="G191" s="15" t="s">
        <v>1595</v>
      </c>
      <c r="H191" s="15" t="s">
        <v>485</v>
      </c>
      <c r="I191" s="15">
        <v>0</v>
      </c>
      <c r="J191" s="15">
        <v>0</v>
      </c>
      <c r="K191" s="15">
        <v>0</v>
      </c>
    </row>
    <row r="192" spans="1:11" x14ac:dyDescent="0.25">
      <c r="A192" s="17" t="s">
        <v>1424</v>
      </c>
      <c r="B192" s="15" t="s">
        <v>1725</v>
      </c>
      <c r="C192" s="15" t="s">
        <v>1726</v>
      </c>
      <c r="D192" s="15" t="s">
        <v>1593</v>
      </c>
      <c r="E192" s="15" t="s">
        <v>1427</v>
      </c>
      <c r="F192" s="15" t="s">
        <v>1594</v>
      </c>
      <c r="G192" s="15" t="s">
        <v>1595</v>
      </c>
      <c r="H192" s="15" t="s">
        <v>485</v>
      </c>
      <c r="I192" s="15">
        <v>0</v>
      </c>
      <c r="J192" s="15">
        <v>0</v>
      </c>
      <c r="K192" s="15">
        <v>0</v>
      </c>
    </row>
    <row r="193" spans="1:11" x14ac:dyDescent="0.25">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x14ac:dyDescent="0.25">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x14ac:dyDescent="0.25">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x14ac:dyDescent="0.25">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x14ac:dyDescent="0.25">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x14ac:dyDescent="0.25">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x14ac:dyDescent="0.25">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x14ac:dyDescent="0.25">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x14ac:dyDescent="0.25">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x14ac:dyDescent="0.25">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x14ac:dyDescent="0.25">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x14ac:dyDescent="0.25">
      <c r="A204" s="17" t="s">
        <v>1448</v>
      </c>
      <c r="B204" s="15" t="s">
        <v>1749</v>
      </c>
      <c r="C204" s="15" t="s">
        <v>1750</v>
      </c>
      <c r="D204" s="15" t="s">
        <v>1593</v>
      </c>
      <c r="E204" s="15" t="s">
        <v>1451</v>
      </c>
      <c r="F204" s="15" t="s">
        <v>1594</v>
      </c>
      <c r="G204" s="15" t="s">
        <v>1595</v>
      </c>
      <c r="H204" s="15" t="s">
        <v>485</v>
      </c>
      <c r="I204" s="15">
        <v>0</v>
      </c>
      <c r="J204" s="15">
        <v>0</v>
      </c>
      <c r="K204" s="15">
        <v>0</v>
      </c>
    </row>
    <row r="205" spans="1:11" x14ac:dyDescent="0.25">
      <c r="A205" s="17" t="s">
        <v>1448</v>
      </c>
      <c r="B205" s="15" t="s">
        <v>1751</v>
      </c>
      <c r="C205" s="15" t="s">
        <v>1752</v>
      </c>
      <c r="D205" s="15" t="s">
        <v>1593</v>
      </c>
      <c r="E205" s="15" t="s">
        <v>1451</v>
      </c>
      <c r="F205" s="15" t="s">
        <v>1594</v>
      </c>
      <c r="G205" s="15" t="s">
        <v>1595</v>
      </c>
      <c r="H205" s="15" t="s">
        <v>485</v>
      </c>
      <c r="I205" s="15">
        <v>0</v>
      </c>
      <c r="J205" s="15">
        <v>0</v>
      </c>
      <c r="K205" s="15">
        <v>0</v>
      </c>
    </row>
    <row r="206" spans="1:11" x14ac:dyDescent="0.25">
      <c r="A206" s="17" t="s">
        <v>1448</v>
      </c>
      <c r="B206" s="15" t="s">
        <v>1753</v>
      </c>
      <c r="C206" s="15" t="s">
        <v>1754</v>
      </c>
      <c r="D206" s="15" t="s">
        <v>1593</v>
      </c>
      <c r="E206" s="15" t="s">
        <v>1451</v>
      </c>
      <c r="F206" s="15" t="s">
        <v>1594</v>
      </c>
      <c r="G206" s="15" t="s">
        <v>1595</v>
      </c>
      <c r="H206" s="15" t="s">
        <v>485</v>
      </c>
      <c r="I206" s="15">
        <v>0</v>
      </c>
      <c r="J206" s="15">
        <v>0</v>
      </c>
      <c r="K206" s="15">
        <v>0</v>
      </c>
    </row>
    <row r="207" spans="1:11" x14ac:dyDescent="0.25">
      <c r="A207" s="17" t="s">
        <v>1452</v>
      </c>
      <c r="B207" s="15" t="s">
        <v>1755</v>
      </c>
      <c r="C207" s="15" t="s">
        <v>1756</v>
      </c>
      <c r="D207" s="15" t="s">
        <v>1593</v>
      </c>
      <c r="E207" s="15" t="s">
        <v>1455</v>
      </c>
      <c r="F207" s="15" t="s">
        <v>1594</v>
      </c>
      <c r="G207" s="15" t="s">
        <v>1595</v>
      </c>
      <c r="H207" s="15" t="s">
        <v>485</v>
      </c>
      <c r="I207" s="15">
        <v>0</v>
      </c>
      <c r="J207" s="15">
        <v>0</v>
      </c>
      <c r="K207" s="15">
        <v>0</v>
      </c>
    </row>
    <row r="208" spans="1:11" x14ac:dyDescent="0.25">
      <c r="A208" s="17" t="s">
        <v>1452</v>
      </c>
      <c r="B208" s="15" t="s">
        <v>1757</v>
      </c>
      <c r="C208" s="15" t="s">
        <v>1758</v>
      </c>
      <c r="D208" s="15" t="s">
        <v>1593</v>
      </c>
      <c r="E208" s="15" t="s">
        <v>1455</v>
      </c>
      <c r="F208" s="15" t="s">
        <v>1594</v>
      </c>
      <c r="G208" s="15" t="s">
        <v>1595</v>
      </c>
      <c r="H208" s="15" t="s">
        <v>485</v>
      </c>
      <c r="I208" s="15">
        <v>0</v>
      </c>
      <c r="J208" s="15">
        <v>0</v>
      </c>
      <c r="K208" s="15">
        <v>0</v>
      </c>
    </row>
    <row r="209" spans="1:11" x14ac:dyDescent="0.25">
      <c r="A209" s="17" t="s">
        <v>1452</v>
      </c>
      <c r="B209" s="15" t="s">
        <v>1759</v>
      </c>
      <c r="C209" s="15" t="s">
        <v>1760</v>
      </c>
      <c r="D209" s="15" t="s">
        <v>1593</v>
      </c>
      <c r="E209" s="15" t="s">
        <v>1455</v>
      </c>
      <c r="F209" s="15" t="s">
        <v>1594</v>
      </c>
      <c r="G209" s="15" t="s">
        <v>1595</v>
      </c>
      <c r="H209" s="15" t="s">
        <v>485</v>
      </c>
      <c r="I209" s="15">
        <v>0</v>
      </c>
      <c r="J209" s="15">
        <v>0</v>
      </c>
      <c r="K209" s="15">
        <v>0</v>
      </c>
    </row>
    <row r="210" spans="1:11" x14ac:dyDescent="0.25">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x14ac:dyDescent="0.25">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x14ac:dyDescent="0.25">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x14ac:dyDescent="0.25">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x14ac:dyDescent="0.25">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x14ac:dyDescent="0.25">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x14ac:dyDescent="0.25">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x14ac:dyDescent="0.25">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x14ac:dyDescent="0.25">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x14ac:dyDescent="0.25">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x14ac:dyDescent="0.25">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x14ac:dyDescent="0.25">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x14ac:dyDescent="0.25">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heetViews>
  <sheetFormatPr defaultRowHeight="13.8" x14ac:dyDescent="0.25"/>
  <cols>
    <col min="1" max="1" width="44.09765625" bestFit="1" customWidth="1"/>
    <col min="2" max="2" width="58.09765625" customWidth="1"/>
    <col min="3" max="3" width="100.69921875" customWidth="1"/>
  </cols>
  <sheetData>
    <row r="2" spans="2:10" x14ac:dyDescent="0.25">
      <c r="D2" t="s">
        <v>1793</v>
      </c>
    </row>
    <row r="3" spans="2:10" ht="17.399999999999999" x14ac:dyDescent="0.45">
      <c r="B3" s="18" t="s">
        <v>1794</v>
      </c>
      <c r="D3" t="s">
        <v>1123</v>
      </c>
    </row>
    <row r="4" spans="2:10" ht="17.399999999999999" x14ac:dyDescent="0.45">
      <c r="B4" s="58" t="s">
        <v>1795</v>
      </c>
      <c r="C4" s="58" t="s">
        <v>1796</v>
      </c>
      <c r="D4" s="57" t="s">
        <v>1145</v>
      </c>
      <c r="E4" s="57" t="s">
        <v>1155</v>
      </c>
      <c r="F4" s="57" t="s">
        <v>1136</v>
      </c>
      <c r="H4" s="32" t="s">
        <v>1145</v>
      </c>
      <c r="I4" s="32" t="s">
        <v>1155</v>
      </c>
      <c r="J4" s="32" t="s">
        <v>1136</v>
      </c>
    </row>
    <row r="5" spans="2:10" ht="34.799999999999997" x14ac:dyDescent="0.45">
      <c r="B5" s="3" t="s">
        <v>1134</v>
      </c>
      <c r="C5" s="5" t="s">
        <v>1797</v>
      </c>
      <c r="D5">
        <v>8</v>
      </c>
      <c r="E5">
        <v>8</v>
      </c>
      <c r="F5">
        <v>8</v>
      </c>
      <c r="H5" s="32">
        <v>1</v>
      </c>
      <c r="I5" s="32">
        <v>3</v>
      </c>
      <c r="J5" s="32">
        <v>8</v>
      </c>
    </row>
    <row r="6" spans="2:10" ht="34.799999999999997" x14ac:dyDescent="0.45">
      <c r="B6" s="3" t="s">
        <v>1137</v>
      </c>
      <c r="C6" s="5" t="s">
        <v>1798</v>
      </c>
      <c r="D6">
        <v>2</v>
      </c>
      <c r="E6">
        <v>4</v>
      </c>
      <c r="F6">
        <v>8</v>
      </c>
      <c r="H6" s="32">
        <v>1</v>
      </c>
      <c r="I6" s="32">
        <v>3</v>
      </c>
      <c r="J6" s="32">
        <v>4</v>
      </c>
    </row>
    <row r="7" spans="2:10" ht="17.399999999999999" x14ac:dyDescent="0.45">
      <c r="B7" s="3" t="s">
        <v>1138</v>
      </c>
      <c r="C7" s="5" t="s">
        <v>1799</v>
      </c>
      <c r="D7">
        <v>2</v>
      </c>
      <c r="E7">
        <v>4</v>
      </c>
      <c r="F7">
        <v>8</v>
      </c>
      <c r="H7" s="32">
        <v>1</v>
      </c>
      <c r="I7" s="32">
        <v>1</v>
      </c>
      <c r="J7" s="32">
        <v>2</v>
      </c>
    </row>
    <row r="8" spans="2:10" ht="17.399999999999999" x14ac:dyDescent="0.45">
      <c r="B8" s="29" t="s">
        <v>1139</v>
      </c>
      <c r="C8" s="5" t="s">
        <v>1800</v>
      </c>
      <c r="D8">
        <v>2</v>
      </c>
      <c r="E8">
        <v>4</v>
      </c>
      <c r="F8">
        <v>8</v>
      </c>
      <c r="H8" s="32">
        <v>2</v>
      </c>
      <c r="I8" s="32">
        <v>4</v>
      </c>
      <c r="J8" s="32">
        <v>4</v>
      </c>
    </row>
    <row r="9" spans="2:10" ht="17.399999999999999" x14ac:dyDescent="0.45">
      <c r="B9" s="30" t="s">
        <v>1143</v>
      </c>
      <c r="C9" s="5" t="s">
        <v>1801</v>
      </c>
      <c r="D9">
        <v>1</v>
      </c>
      <c r="E9">
        <v>1</v>
      </c>
      <c r="F9">
        <v>1</v>
      </c>
      <c r="H9" s="32"/>
      <c r="I9" s="32"/>
      <c r="J9" s="32"/>
    </row>
    <row r="10" spans="2:10" ht="52.2" x14ac:dyDescent="0.45">
      <c r="B10" s="3" t="s">
        <v>1141</v>
      </c>
      <c r="C10" s="5" t="s">
        <v>1802</v>
      </c>
      <c r="D10">
        <v>0.1</v>
      </c>
      <c r="E10">
        <v>0.1</v>
      </c>
      <c r="F10">
        <v>0.1</v>
      </c>
      <c r="H10" s="32">
        <v>0.1</v>
      </c>
      <c r="I10" s="32">
        <v>0.5</v>
      </c>
      <c r="J10" s="32">
        <v>0.5</v>
      </c>
    </row>
    <row r="11" spans="2:10" ht="17.399999999999999" x14ac:dyDescent="0.45">
      <c r="B11" s="30" t="s">
        <v>1142</v>
      </c>
      <c r="C11" s="5" t="s">
        <v>1803</v>
      </c>
      <c r="D11">
        <v>1</v>
      </c>
      <c r="E11">
        <v>2</v>
      </c>
      <c r="F11">
        <v>2</v>
      </c>
      <c r="H11" s="32"/>
      <c r="I11" s="32"/>
      <c r="J11" s="32"/>
    </row>
    <row r="12" spans="2:10" ht="17.399999999999999" x14ac:dyDescent="0.45">
      <c r="B12" s="30" t="s">
        <v>1192</v>
      </c>
      <c r="C12" s="5" t="s">
        <v>1804</v>
      </c>
      <c r="D12">
        <v>0.5</v>
      </c>
      <c r="E12">
        <v>0.5</v>
      </c>
      <c r="F12">
        <v>0.5</v>
      </c>
      <c r="H12" s="32">
        <v>0.5</v>
      </c>
      <c r="I12" s="32">
        <v>0.5</v>
      </c>
      <c r="J12" s="32">
        <v>0.5</v>
      </c>
    </row>
    <row r="13" spans="2:10" ht="34.799999999999997" x14ac:dyDescent="0.45">
      <c r="B13" s="35" t="s">
        <v>1164</v>
      </c>
      <c r="C13" s="5" t="s">
        <v>1805</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04">
        <v>1</v>
      </c>
    </row>
    <row r="17" spans="1:4" ht="17.399999999999999" x14ac:dyDescent="0.25">
      <c r="A17" t="s">
        <v>1806</v>
      </c>
      <c r="B17" s="19" t="s">
        <v>478</v>
      </c>
      <c r="C17">
        <f t="shared" ref="C17:C23" si="0">_xlfn.NUMBERVALUE(LEFT(B17,1))</f>
        <v>3</v>
      </c>
      <c r="D17" s="104">
        <v>0.25</v>
      </c>
    </row>
    <row r="18" spans="1:4" ht="17.399999999999999" x14ac:dyDescent="0.25">
      <c r="B18" s="25" t="s">
        <v>30</v>
      </c>
      <c r="C18">
        <f t="shared" si="0"/>
        <v>7</v>
      </c>
      <c r="D18" s="104">
        <v>0</v>
      </c>
    </row>
    <row r="19" spans="1:4" ht="17.399999999999999" x14ac:dyDescent="0.45">
      <c r="B19" s="1" t="s">
        <v>177</v>
      </c>
      <c r="C19">
        <f t="shared" si="0"/>
        <v>2</v>
      </c>
      <c r="D19" s="104">
        <v>0.5</v>
      </c>
    </row>
    <row r="20" spans="1:4" ht="17.399999999999999" x14ac:dyDescent="0.45">
      <c r="A20" t="s">
        <v>1845</v>
      </c>
      <c r="B20" s="26" t="s">
        <v>479</v>
      </c>
      <c r="C20">
        <f t="shared" si="0"/>
        <v>4</v>
      </c>
      <c r="D20" s="104">
        <v>0.25</v>
      </c>
    </row>
    <row r="21" spans="1:4" ht="17.399999999999999" x14ac:dyDescent="0.45">
      <c r="A21" t="s">
        <v>1807</v>
      </c>
      <c r="B21" s="20" t="s">
        <v>480</v>
      </c>
      <c r="C21">
        <f t="shared" si="0"/>
        <v>5</v>
      </c>
      <c r="D21" s="104">
        <v>0.25</v>
      </c>
    </row>
    <row r="22" spans="1:4" ht="17.399999999999999" x14ac:dyDescent="0.45">
      <c r="A22" t="s">
        <v>1807</v>
      </c>
      <c r="B22" s="20" t="s">
        <v>482</v>
      </c>
      <c r="C22">
        <f t="shared" si="0"/>
        <v>6</v>
      </c>
      <c r="D22" s="104">
        <v>0.25</v>
      </c>
    </row>
    <row r="23" spans="1:4" ht="17.399999999999999" x14ac:dyDescent="0.45">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4B46BDB2-CEF4-4BD7-98DC-284C2776577C}"/>
</file>

<file path=customXml/itemProps3.xml><?xml version="1.0" encoding="utf-8"?>
<ds:datastoreItem xmlns:ds="http://schemas.openxmlformats.org/officeDocument/2006/customXml" ds:itemID="{18AAA335-33FC-43F6-B758-4189E316609B}">
  <ds:schemaRefs>
    <ds:schemaRef ds:uri="6ea7b29d-57ec-408d-9ea9-cf73b04f66d5"/>
    <ds:schemaRef ds:uri="http://schemas.microsoft.com/sharepoint/v3"/>
    <ds:schemaRef ds:uri="http://schemas.microsoft.com/office/2006/metadata/properties"/>
    <ds:schemaRef ds:uri="http://schemas.microsoft.com/office/2006/documentManagement/types"/>
    <ds:schemaRef ds:uri="http://schemas.openxmlformats.org/package/2006/metadata/core-properties"/>
    <ds:schemaRef ds:uri="0683c779-04fc-4b63-89c9-6c25ffa1c0a4"/>
    <ds:schemaRef ds:uri="http://schemas.microsoft.com/office/infopath/2007/PartnerControls"/>
    <ds:schemaRef ds:uri="http://www.w3.org/XML/1998/namespace"/>
    <ds:schemaRef ds:uri="http://purl.org/dc/elements/1.1/"/>
    <ds:schemaRef ds:uri="http://purl.org/dc/dcmitype/"/>
    <ds:schemaRef ds:uri="http://purl.org/dc/term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2024-10-04T21:33:27Z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