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205" r:id="rId12"/>
    <pivotCache cacheId="208" r:id="rId13"/>
    <pivotCache cacheId="211" r:id="rId14"/>
    <pivotCache cacheId="214" r:id="rId15"/>
    <pivotCache cacheId="217" r:id="rId16"/>
    <pivotCache cacheId="220" r:id="rId17"/>
    <pivotCache cacheId="223"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1" i="21" l="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Q212" i="21"/>
  <c r="A212" i="21"/>
  <c r="A215" i="21"/>
  <c r="A214" i="21"/>
  <c r="A213" i="21"/>
  <c r="K50" i="21"/>
  <c r="A99" i="21" l="1"/>
  <c r="I185" i="21" l="1"/>
  <c r="G185" i="21"/>
  <c r="U17" i="15" l="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Q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P126" i="21" l="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Q213" i="21" s="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Q138" i="21" s="1"/>
  <c r="L137" i="21"/>
  <c r="P93" i="21"/>
  <c r="Q93" i="21" s="1"/>
  <c r="L92" i="21"/>
  <c r="P164" i="21"/>
  <c r="Q164" i="21" s="1"/>
  <c r="L163" i="21"/>
  <c r="M117" i="21"/>
  <c r="P162" i="21"/>
  <c r="Q162" i="21" s="1"/>
  <c r="L161" i="21"/>
  <c r="L117" i="21"/>
  <c r="P87" i="21"/>
  <c r="L86" i="21"/>
  <c r="P177" i="21"/>
  <c r="Q177" i="21" s="1"/>
  <c r="L176" i="21"/>
  <c r="P186" i="21"/>
  <c r="Q186" i="21" s="1"/>
  <c r="L185" i="21"/>
  <c r="P142" i="21"/>
  <c r="Q142" i="21" s="1"/>
  <c r="L141" i="21"/>
  <c r="P20" i="21"/>
  <c r="L19" i="21"/>
  <c r="P208" i="21"/>
  <c r="Q208" i="21" s="1"/>
  <c r="L207" i="21"/>
  <c r="P95" i="21"/>
  <c r="L80" i="21"/>
  <c r="P81" i="21"/>
  <c r="Q81" i="21" s="1"/>
  <c r="M19" i="21"/>
  <c r="P18" i="21"/>
  <c r="Q18" i="21" s="1"/>
  <c r="L17" i="21"/>
  <c r="P156" i="21"/>
  <c r="Q156" i="21" s="1"/>
  <c r="L155" i="21"/>
  <c r="P82" i="21"/>
  <c r="Q82" i="21" s="1"/>
  <c r="P116" i="21"/>
  <c r="Q116"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M130" i="21" l="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115" i="21"/>
  <c r="Q115" i="21" s="1"/>
  <c r="P28" i="21"/>
  <c r="Q28" i="21" s="1"/>
  <c r="P163" i="21"/>
  <c r="Q163" i="21" s="1"/>
  <c r="P148" i="21"/>
  <c r="Q148" i="21" s="1"/>
  <c r="P117" i="21"/>
  <c r="Q117" i="21" s="1"/>
  <c r="P161" i="21"/>
  <c r="Q161" i="21" s="1"/>
  <c r="P180" i="21"/>
  <c r="Q180" i="21" s="1"/>
  <c r="P150" i="21"/>
  <c r="Q150" i="21" s="1"/>
  <c r="P141" i="21"/>
  <c r="Q141" i="21" s="1"/>
  <c r="P137" i="21"/>
  <c r="Q137" i="21" s="1"/>
  <c r="P155" i="21"/>
  <c r="Q155" i="21" s="1"/>
  <c r="P185" i="21"/>
  <c r="Q185" i="21" s="1"/>
  <c r="P80" i="21"/>
  <c r="Q80" i="21" s="1"/>
  <c r="P216" i="21"/>
  <c r="Q216" i="21" s="1"/>
  <c r="P192" i="21"/>
  <c r="Q192" i="21" s="1"/>
  <c r="CD12" i="20"/>
  <c r="CD9" i="20"/>
  <c r="CE13" i="20"/>
  <c r="P130" i="21" l="1"/>
  <c r="Q44" i="21"/>
  <c r="Q86" i="21"/>
  <c r="CF13" i="20"/>
  <c r="CE12" i="20"/>
  <c r="CE9" i="20"/>
  <c r="Q130" i="21" l="1"/>
  <c r="Q19" i="21"/>
  <c r="CG13" i="20"/>
  <c r="CF12" i="20"/>
  <c r="CF9" i="20"/>
  <c r="CG9" i="20" l="1"/>
  <c r="CH13" i="20"/>
  <c r="CG12" i="20"/>
  <c r="CI13" i="20" l="1"/>
  <c r="CH12" i="20"/>
  <c r="CH9" i="20"/>
  <c r="Q100" i="21" l="1"/>
  <c r="P77" i="21"/>
  <c r="Q77" i="21" s="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<sst xmlns="http://schemas.openxmlformats.org/spreadsheetml/2006/main" count="28625" uniqueCount="2057">
  <si>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</si>
  <si>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</si>
  <si>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</si>
  <si>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</si>
  <si>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</si>
  <si>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</si>
  <si>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</si>
  <si>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</si>
  <si>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</si>
  <si>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</si>
  <si>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</si>
  <si>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</si>
  <si>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</si>
  <si>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</si>
  <si>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</si>
  <si>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</si>
  <si>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</si>
  <si>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</si>
  <si>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</si>
  <si>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</si>
  <si>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</si>
  <si>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</si>
  <si>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</si>
  <si>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</si>
  <si>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</si>
  <si>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</si>
  <si>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</si>
  <si>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</si>
  <si>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</si>
  <si>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</si>
  <si>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</si>
  <si>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</si>
  <si>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</si>
  <si>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</si>
  <si>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</si>
  <si>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</si>
  <si>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</si>
  <si>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</si>
  <si>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</si>
  <si>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</si>
  <si>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</si>
  <si>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</si>
  <si>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</si>
  <si>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</si>
  <si>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</si>
  <si>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</si>
  <si>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</si>
  <si>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</si>
  <si>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</si>
  <si>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</si>
  <si>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</si>
  <si>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</si>
  <si>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</si>
  <si>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</si>
  <si>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</si>
  <si>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</si>
  <si>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</si>
  <si>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</si>
  <si>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</si>
  <si>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</si>
  <si>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</si>
  <si>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</si>
  <si>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</si>
  <si>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</si>
  <si>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</si>
  <si>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</si>
  <si>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</si>
  <si>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</si>
  <si>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</si>
  <si>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</si>
  <si>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</si>
  <si>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</si>
  <si>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</si>
  <si>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</si>
  <si>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</si>
  <si>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</si>
  <si>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</si>
  <si>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</si>
  <si>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</si>
  <si>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</si>
  <si>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</si>
  <si>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</si>
  <si>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</si>
  <si>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</si>
  <si>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</si>
  <si>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</si>
  <si>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</si>
  <si>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</si>
  <si>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</si>
  <si>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</si>
  <si>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</si>
  <si>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</si>
  <si>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</si>
  <si>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</si>
  <si>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</si>
  <si>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</si>
  <si>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</si>
  <si>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</si>
  <si>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</si>
  <si>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</si>
  <si>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</si>
  <si>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</si>
  <si>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</si>
  <si>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</si>
  <si>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</si>
  <si>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</si>
  <si>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</si>
  <si>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</si>
  <si>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</si>
  <si>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</si>
  <si>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</si>
  <si>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</si>
  <si>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</si>
  <si>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</si>
  <si>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</si>
  <si>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</si>
  <si>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</si>
  <si>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</si>
  <si>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</si>
  <si>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</si>
  <si>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</si>
  <si>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</si>
  <si>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</si>
  <si>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</si>
  <si>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</si>
  <si>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</si>
  <si>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</si>
  <si>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</si>
  <si>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</si>
  <si>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</si>
  <si>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</si>
  <si>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</si>
  <si>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</si>
  <si>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</si>
  <si>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</si>
  <si>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</si>
  <si>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</si>
  <si>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</si>
  <si>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</si>
  <si>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</si>
  <si>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</si>
  <si>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</si>
  <si>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</si>
  <si>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</si>
  <si>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</si>
  <si>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</si>
  <si>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</si>
  <si>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</si>
  <si>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</si>
  <si>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</si>
  <si>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</si>
  <si>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</si>
  <si>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</si>
  <si>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</si>
  <si>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</si>
  <si>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</si>
  <si>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</si>
  <si>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</si>
  <si>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</si>
  <si>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</si>
  <si>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</si>
  <si>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</si>
  <si>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</si>
  <si>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</si>
  <si>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</si>
  <si>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</si>
  <si>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</si>
  <si>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</si>
  <si>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</si>
  <si>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</si>
  <si>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</si>
  <si>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</si>
  <si>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</si>
  <si>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</si>
  <si>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</si>
  <si>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</si>
  <si>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</si>
  <si>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</si>
  <si>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</si>
  <si>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</si>
  <si>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</si>
  <si>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</si>
  <si>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</si>
  <si>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</si>
  <si>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</si>
  <si>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</si>
  <si>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</si>
  <si>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</si>
  <si>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</si>
  <si>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</si>
  <si>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</si>
  <si>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</si>
  <si>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</si>
  <si>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</si>
  <si>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</si>
  <si>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</si>
  <si>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</si>
  <si>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</si>
  <si>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</si>
  <si>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</si>
  <si>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</si>
  <si>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</si>
  <si>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</si>
  <si>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</si>
  <si>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</si>
  <si>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</si>
  <si>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</si>
  <si>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</si>
  <si>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</si>
  <si>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</si>
  <si>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</si>
  <si>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</si>
  <si>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</si>
  <si>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</si>
  <si>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</si>
  <si>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</si>
  <si>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</si>
  <si>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</si>
  <si>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</si>
  <si>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</si>
  <si>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</si>
  <si>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</si>
  <si>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</si>
  <si>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</si>
  <si>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</si>
  <si>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</si>
  <si>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</si>
  <si>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</si>
  <si>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</si>
  <si>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</si>
  <si>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</si>
  <si>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</si>
  <si>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</si>
  <si>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</si>
  <si>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</si>
  <si>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</si>
  <si>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</si>
  <si>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</si>
  <si>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</si>
  <si>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</si>
  <si>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</si>
  <si>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</si>
  <si>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</si>
  <si>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</si>
  <si>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</si>
  <si>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</si>
  <si>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</si>
  <si>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</si>
  <si>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</si>
  <si>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</si>
  <si>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</si>
  <si>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</si>
  <si>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</si>
  <si>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</si>
  <si>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</si>
  <si>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</si>
  <si>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</si>
  <si>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</si>
  <si>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</si>
  <si>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</si>
  <si>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</si>
  <si>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</si>
  <si>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</si>
  <si>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</si>
  <si>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</si>
  <si>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</si>
  <si>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</si>
  <si>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</si>
  <si>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</si>
  <si>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</si>
  <si>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</si>
  <si>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</si>
  <si>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</si>
  <si>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</si>
  <si>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</si>
  <si>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</si>
  <si>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</si>
  <si>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</si>
  <si>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</si>
  <si>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</si>
  <si>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</si>
  <si>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</si>
  <si>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</si>
  <si>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</si>
  <si>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</si>
  <si>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</si>
  <si>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</si>
  <si>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</si>
  <si>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</si>
  <si>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</si>
  <si>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</si>
  <si>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</si>
  <si>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</si>
  <si>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</si>
  <si>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</si>
  <si>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</si>
  <si>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</si>
  <si>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</si>
  <si>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</si>
  <si>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</si>
  <si>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</si>
  <si>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</si>
  <si>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</si>
  <si>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</si>
  <si>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</si>
  <si>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</si>
  <si>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</si>
  <si>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</si>
  <si>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</si>
  <si>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</si>
  <si>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</si>
  <si>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</si>
  <si>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</si>
  <si>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</si>
  <si>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</si>
  <si>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</si>
  <si>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</si>
  <si>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</si>
  <si>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</si>
  <si>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</si>
  <si>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</si>
  <si>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</si>
  <si>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</si>
  <si>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</si>
  <si>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</si>
  <si>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</si>
  <si>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</si>
  <si>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</si>
  <si>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</si>
  <si>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</si>
  <si>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</si>
  <si>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</si>
  <si>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</si>
  <si>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</si>
  <si>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</si>
  <si>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</si>
  <si>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</si>
  <si>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</si>
  <si>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</si>
  <si>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</si>
  <si>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</si>
  <si>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</si>
  <si>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</si>
  <si>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</si>
  <si>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</si>
  <si>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</si>
  <si>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</si>
  <si>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</si>
  <si>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</si>
  <si>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</si>
  <si>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</si>
  <si>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</si>
  <si>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</si>
  <si>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</si>
  <si>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</si>
  <si>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</si>
  <si>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</si>
  <si>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</si>
  <si>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</si>
  <si>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</si>
  <si>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</si>
  <si>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</si>
  <si>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</si>
  <si>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</si>
  <si>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</si>
  <si>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</si>
  <si>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</si>
  <si>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</si>
  <si>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</si>
  <si>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</si>
  <si>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</si>
  <si>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</si>
  <si>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</si>
  <si>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</si>
  <si>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</si>
  <si>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</si>
  <si>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</si>
  <si>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</si>
  <si>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</si>
  <si>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</si>
  <si>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</si>
  <si>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</si>
  <si>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</si>
  <si>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</si>
  <si>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</si>
  <si>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</si>
  <si>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</si>
  <si>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</si>
  <si>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</si>
  <si>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</si>
  <si>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</si>
  <si>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</si>
  <si>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</si>
  <si>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</si>
  <si>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</si>
  <si>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</si>
  <si>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</si>
  <si>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</si>
  <si>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</si>
  <si>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</si>
  <si>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</si>
  <si>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</si>
  <si>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</si>
  <si>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</si>
  <si>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</si>
  <si>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</si>
  <si>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</si>
  <si>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</si>
  <si>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</si>
  <si>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</si>
  <si>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</si>
  <si>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</si>
  <si>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</si>
  <si>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</si>
  <si>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</si>
  <si>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</si>
  <si>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</si>
  <si>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</si>
  <si>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</si>
  <si>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</si>
  <si>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</si>
  <si>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</si>
  <si>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</si>
  <si>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</si>
  <si>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</si>
  <si>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</si>
  <si>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</si>
  <si>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</si>
  <si>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</si>
  <si>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</si>
  <si>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</si>
  <si>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</si>
  <si>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</si>
  <si>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</si>
  <si>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</si>
  <si>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</si>
  <si>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</si>
  <si>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</si>
  <si>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</si>
  <si>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</si>
  <si>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</si>
  <si>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</si>
  <si>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</si>
  <si>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</si>
  <si>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</si>
  <si>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</si>
  <si>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</si>
  <si>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</si>
  <si>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</si>
  <si>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</si>
  <si>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</si>
  <si>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</si>
  <si>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</si>
  <si>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</si>
  <si>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</si>
  <si>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</si>
  <si>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</si>
  <si>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</si>
  <si>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</si>
  <si>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</si>
  <si>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</si>
  <si>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</si>
  <si>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</si>
  <si>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</si>
  <si>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</si>
  <si>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</si>
  <si>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</si>
  <si>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</si>
  <si>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</si>
  <si>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</si>
  <si>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</si>
  <si>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</si>
  <si>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</si>
  <si>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</si>
  <si>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</si>
  <si>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</si>
  <si>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</si>
  <si>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</si>
  <si>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</si>
  <si>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</si>
  <si>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</si>
  <si>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</si>
  <si>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</si>
  <si>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</si>
  <si>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</si>
  <si>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</si>
  <si>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</si>
  <si>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</si>
  <si>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</si>
  <si>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</si>
  <si>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</si>
  <si>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</si>
  <si>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</si>
  <si>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</si>
  <si>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</si>
  <si>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</si>
  <si>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</si>
  <si>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</si>
  <si>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</si>
  <si>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</si>
  <si>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</si>
  <si>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</si>
  <si>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</si>
  <si>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</si>
  <si>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</si>
  <si>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</si>
  <si>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</si>
  <si>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</si>
  <si>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</si>
  <si>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</si>
  <si>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</si>
  <si>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</si>
  <si>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</si>
  <si>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</si>
  <si>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</si>
  <si>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</si>
  <si>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</si>
  <si>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</si>
  <si>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</si>
  <si>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</si>
  <si>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</si>
  <si>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</si>
  <si>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</si>
  <si>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</si>
  <si>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</si>
  <si>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</si>
  <si>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</si>
  <si>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</si>
  <si>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</si>
  <si>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</si>
  <si>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</si>
  <si>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</si>
  <si>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</si>
  <si>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</si>
  <si>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</si>
  <si>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</si>
  <si>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</si>
  <si>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</si>
  <si>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</si>
  <si>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</si>
  <si>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</si>
  <si>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</si>
  <si>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</si>
  <si>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</si>
  <si>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</si>
  <si>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</si>
  <si>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</si>
  <si>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</si>
  <si>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</si>
  <si>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</si>
  <si>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</si>
  <si>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</si>
  <si>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</si>
  <si>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</si>
  <si>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</si>
  <si>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</si>
  <si>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</si>
  <si>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</si>
  <si>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</si>
  <si>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</si>
  <si>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</si>
  <si>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</si>
  <si>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</si>
  <si>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</si>
  <si>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</si>
  <si>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</si>
  <si>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</si>
  <si>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</si>
  <si>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</si>
  <si>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</si>
  <si>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</si>
  <si>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</si>
  <si>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</si>
  <si>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</si>
  <si>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</si>
  <si>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</si>
  <si>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</si>
  <si>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</si>
  <si>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</si>
  <si>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</si>
  <si>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</si>
  <si>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</si>
  <si>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</si>
  <si>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</si>
  <si>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</si>
  <si>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</si>
  <si>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</si>
  <si>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</si>
  <si>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</si>
  <si>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</si>
  <si>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</si>
  <si>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</si>
  <si>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</si>
  <si>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</si>
  <si>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</si>
  <si>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</si>
  <si>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</si>
  <si>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</si>
  <si>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</si>
  <si>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</si>
  <si>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</si>
  <si>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</si>
  <si>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</si>
  <si>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</si>
  <si>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</si>
  <si>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</si>
  <si>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</si>
  <si>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</si>
  <si>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</si>
  <si>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</si>
  <si>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</si>
  <si>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</si>
  <si>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</si>
  <si>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</si>
  <si>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</si>
  <si>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</si>
  <si>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</si>
  <si>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</si>
  <si>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</si>
  <si>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</si>
  <si>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</si>
  <si>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</si>
  <si>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</si>
  <si>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</si>
  <si>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</si>
  <si>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</si>
  <si>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</si>
  <si>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</si>
  <si>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</si>
  <si>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</si>
  <si>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</si>
  <si>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</si>
  <si>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</si>
  <si>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</si>
  <si>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</si>
  <si>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</si>
  <si>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</si>
  <si>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</si>
  <si>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</si>
  <si>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</si>
  <si>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</si>
  <si>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</si>
  <si>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</si>
  <si>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</si>
  <si>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</si>
  <si>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</si>
  <si>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</si>
  <si>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</si>
  <si>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</si>
  <si>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</si>
  <si>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</si>
  <si>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</si>
  <si>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</si>
  <si>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</si>
  <si>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</si>
  <si>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</si>
  <si>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</si>
  <si>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</si>
  <si>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</si>
  <si>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</si>
  <si>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</si>
  <si>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</si>
  <si>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</si>
  <si>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</si>
  <si>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</si>
  <si>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</si>
  <si>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</si>
  <si>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</si>
  <si>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</si>
  <si>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</si>
  <si>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</si>
  <si>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</si>
  <si>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</si>
  <si>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</si>
  <si>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</si>
  <si>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</si>
  <si>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</si>
  <si>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</si>
  <si>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</si>
  <si>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</si>
  <si>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</si>
  <si>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</si>
  <si>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</si>
  <si>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</si>
  <si>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</si>
  <si>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</si>
  <si>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</si>
  <si>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</si>
  <si>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</si>
  <si>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</si>
  <si>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</si>
  <si>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</si>
  <si>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</si>
  <si>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</si>
  <si>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</si>
  <si>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</si>
  <si>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</si>
  <si>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</si>
  <si>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</si>
  <si>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</si>
  <si>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</si>
  <si>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</si>
  <si>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</si>
  <si>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</si>
  <si>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</si>
  <si>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</si>
  <si>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</si>
  <si>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</si>
  <si>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</si>
  <si>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</si>
  <si>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</si>
  <si>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</si>
  <si>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</si>
  <si>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</si>
  <si>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</si>
  <si>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</si>
  <si>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</si>
  <si>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</si>
  <si>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</si>
  <si>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</si>
  <si>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</si>
  <si>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</si>
  <si>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</si>
  <si>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</si>
  <si>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</si>
  <si>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</si>
  <si>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</si>
  <si>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</si>
  <si>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</si>
  <si>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</si>
  <si>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</si>
  <si>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</si>
  <si>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</si>
  <si>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</si>
  <si>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</si>
  <si>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</si>
  <si>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</si>
  <si>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</si>
  <si>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</si>
  <si>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</si>
  <si>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</si>
  <si>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</si>
  <si>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</si>
  <si>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</si>
  <si>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</si>
  <si>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</si>
  <si>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</si>
  <si>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</si>
  <si>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</si>
  <si>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</si>
  <si>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</si>
  <si>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</si>
  <si>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</si>
  <si>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</si>
  <si>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</si>
  <si>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</si>
  <si>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</si>
  <si>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</si>
  <si>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</si>
  <si>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</si>
  <si>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</si>
  <si>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</si>
  <si>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</si>
  <si>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</si>
  <si>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</si>
  <si>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</si>
  <si>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</si>
  <si>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</si>
  <si>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</si>
  <si>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</si>
  <si>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</si>
  <si>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</si>
  <si>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</si>
  <si>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</si>
  <si>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</si>
  <si>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</si>
  <si>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</si>
  <si>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</si>
  <si>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</si>
  <si>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</si>
  <si>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</si>
  <si>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</si>
  <si>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</si>
  <si>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</si>
  <si>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</si>
  <si>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</si>
  <si>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</si>
  <si>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</si>
  <si>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</si>
  <si>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</si>
  <si>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</si>
  <si>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</si>
  <si>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</si>
  <si>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</si>
  <si>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</si>
  <si>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</si>
  <si>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</si>
  <si>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</si>
  <si>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</si>
  <si>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</si>
  <si>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</si>
  <si>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</si>
  <si>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</si>
  <si>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</si>
  <si>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</si>
  <si>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</si>
  <si>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</si>
  <si>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</si>
  <si>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</si>
  <si>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</si>
  <si>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</si>
  <si>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</si>
  <si>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</si>
  <si>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</si>
  <si>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</si>
  <si>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</si>
  <si>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</si>
  <si>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</si>
  <si>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</si>
  <si>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</si>
  <si>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</si>
  <si>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</si>
  <si>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</si>
  <si>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</si>
  <si>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</si>
  <si>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</si>
  <si>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</si>
  <si>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</si>
  <si>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</si>
  <si>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</si>
  <si>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</si>
  <si>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</si>
  <si>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</si>
  <si>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</si>
  <si>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</si>
  <si>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</si>
  <si>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</si>
  <si>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</si>
  <si>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</si>
  <si>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</si>
  <si>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</si>
  <si>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</si>
  <si>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</si>
  <si>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</si>
  <si>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</si>
  <si>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</si>
  <si>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</si>
  <si>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</si>
  <si>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</si>
  <si>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</si>
  <si>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</si>
  <si>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</si>
  <si>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</si>
  <si>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</si>
  <si>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</si>
  <si>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</si>
  <si>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</si>
  <si>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</si>
  <si>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</si>
  <si>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</si>
  <si>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</si>
  <si>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</si>
  <si>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</si>
  <si>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</si>
  <si>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</si>
  <si>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</si>
  <si>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</si>
  <si>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</si>
  <si>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</si>
  <si>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</si>
  <si>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</si>
  <si>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</si>
  <si>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</si>
  <si>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</si>
  <si>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</si>
  <si>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</si>
  <si>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</si>
  <si>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</si>
  <si>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</si>
  <si>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</si>
  <si>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</si>
  <si>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</si>
  <si>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</si>
  <si>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</si>
  <si>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</si>
  <si>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</si>
  <si>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</si>
  <si>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</si>
  <si>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</si>
  <si>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</si>
  <si>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</si>
  <si>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</si>
  <si>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</si>
  <si>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</si>
  <si>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</si>
  <si>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</si>
  <si>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</si>
  <si>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</si>
  <si>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</si>
  <si>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</si>
  <si>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</si>
  <si>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</si>
  <si>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</si>
  <si>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</si>
  <si>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</si>
  <si>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</si>
  <si>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</si>
  <si>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</si>
  <si>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</si>
  <si>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</si>
  <si>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</si>
  <si>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</si>
  <si>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</si>
  <si>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</si>
  <si>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</si>
  <si>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</si>
  <si>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</si>
  <si>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</si>
  <si>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</si>
  <si>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</si>
  <si>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</si>
  <si>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</si>
  <si>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</si>
  <si>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</si>
  <si>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</si>
  <si>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</si>
  <si>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</si>
  <si>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</si>
  <si>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</si>
  <si>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</si>
  <si>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</si>
  <si>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</si>
  <si>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</si>
  <si>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</si>
  <si>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</si>
  <si>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</si>
  <si>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</si>
  <si>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</si>
  <si>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</si>
  <si>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</si>
  <si>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</si>
  <si>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</si>
  <si>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</si>
  <si>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</si>
  <si>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</si>
  <si>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</si>
  <si>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</si>
  <si>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</si>
  <si>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</si>
  <si>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</si>
  <si>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</si>
  <si>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</si>
  <si>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</si>
  <si>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</si>
  <si>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</si>
  <si>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</si>
  <si>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</si>
  <si>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</si>
  <si>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</si>
  <si>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</si>
  <si>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</si>
  <si>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</si>
  <si>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</si>
  <si>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</si>
  <si>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</si>
  <si>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</si>
  <si>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</si>
  <si>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</si>
  <si>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</si>
  <si>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</si>
  <si>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</si>
  <si>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</si>
  <si>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</si>
  <si>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</si>
  <si>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</si>
  <si>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</si>
  <si>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</si>
  <si>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</si>
  <si>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</si>
  <si>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</si>
  <si>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</si>
  <si>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</si>
  <si>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</si>
  <si>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</si>
  <si>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</si>
  <si>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</si>
  <si>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</si>
  <si>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</si>
  <si>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</si>
  <si>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</si>
  <si>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</si>
  <si>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</si>
  <si>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</si>
  <si>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</si>
  <si>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</si>
  <si>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</si>
  <si>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</si>
  <si>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</si>
  <si>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</si>
  <si>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</si>
  <si>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</si>
  <si>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</si>
  <si>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</si>
  <si>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</si>
  <si>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</si>
  <si>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</si>
  <si>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</si>
  <si>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</si>
  <si>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</si>
  <si>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</si>
  <si>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</si>
  <si>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</si>
  <si>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</si>
  <si>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</si>
  <si>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</si>
  <si>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</si>
  <si>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</si>
  <si>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</si>
  <si>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</si>
  <si>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</si>
  <si>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</si>
  <si>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</si>
  <si>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</si>
  <si>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</si>
  <si>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</si>
  <si>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</si>
  <si>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</si>
  <si>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</si>
  <si>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</si>
  <si>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</si>
  <si>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</si>
  <si>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</si>
  <si>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</si>
  <si>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</si>
  <si>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</si>
  <si>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</si>
  <si>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</si>
  <si>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</si>
  <si>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</si>
  <si>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</si>
  <si>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</si>
  <si>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</si>
  <si>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</si>
  <si>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</si>
  <si>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</si>
  <si>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</si>
  <si>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</si>
  <si>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</si>
  <si>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</si>
  <si>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</si>
  <si>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</si>
  <si>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</si>
  <si>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</si>
  <si>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</si>
  <si>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</si>
  <si>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</si>
  <si>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</si>
  <si>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</si>
  <si>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</si>
  <si>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</si>
  <si>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</si>
  <si>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</si>
  <si>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</si>
  <si>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</si>
  <si>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</si>
  <si>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</si>
  <si>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</si>
  <si>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</si>
  <si>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</si>
  <si>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</si>
  <si>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</si>
  <si>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</si>
  <si>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</si>
  <si>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</si>
  <si>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</si>
  <si>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</si>
  <si>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</si>
  <si>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</si>
  <si>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</si>
  <si>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</si>
  <si>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</si>
  <si>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</si>
  <si>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</si>
  <si>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</si>
  <si>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</si>
  <si>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</si>
  <si>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</si>
  <si>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</si>
  <si>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</si>
  <si>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</si>
  <si>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</si>
  <si>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</si>
  <si>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</si>
  <si>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</si>
  <si>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</si>
  <si>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</si>
  <si>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</si>
  <si>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</si>
  <si>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</si>
  <si>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</si>
  <si>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</si>
  <si>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</si>
  <si>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</si>
  <si>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</si>
  <si>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</si>
  <si>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</si>
  <si>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</si>
  <si>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</si>
  <si>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</si>
  <si>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</si>
  <si>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</si>
  <si>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</si>
  <si>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</si>
  <si>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</si>
  <si>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</si>
  <si>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</si>
  <si>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</si>
  <si>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</si>
  <si>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</si>
  <si>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</si>
  <si>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</si>
  <si>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</si>
  <si>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</si>
  <si>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</si>
  <si>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</si>
  <si>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</si>
  <si>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</si>
  <si>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</si>
  <si>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</si>
  <si>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</si>
  <si>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</si>
  <si>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</si>
  <si>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</si>
  <si>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</si>
  <si>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</si>
  <si>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</si>
  <si>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</si>
  <si>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</si>
  <si>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</si>
  <si>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</si>
  <si>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</si>
  <si>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</si>
  <si>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</si>
  <si>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</si>
  <si>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</si>
  <si>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</si>
  <si>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</si>
  <si>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</si>
  <si>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</si>
  <si>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</si>
  <si>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</si>
  <si>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</si>
  <si>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</si>
  <si>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</si>
  <si>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</si>
  <si>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</si>
  <si>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</si>
  <si>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</si>
  <si>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</si>
  <si>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</si>
  <si>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</si>
  <si>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</si>
  <si>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</si>
  <si>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</si>
  <si>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</si>
  <si>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</si>
  <si>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</si>
  <si>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</si>
  <si>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</si>
  <si>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</si>
  <si>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</si>
  <si>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</si>
  <si>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</si>
  <si>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</si>
  <si>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</si>
  <si>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</si>
  <si>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</si>
  <si>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</si>
  <si>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</si>
  <si>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</si>
  <si>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</si>
  <si>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</si>
  <si>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</si>
  <si>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</si>
  <si>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</si>
  <si>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</si>
  <si>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</si>
  <si>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</si>
  <si>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</si>
  <si>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</si>
  <si>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</si>
  <si>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</si>
  <si>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</si>
  <si>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</si>
  <si>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</si>
  <si>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</si>
  <si>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</si>
  <si>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</si>
  <si>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</si>
  <si>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</si>
  <si>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</si>
  <si>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</si>
  <si>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</si>
  <si>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</si>
  <si>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</si>
  <si>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</si>
  <si>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</si>
  <si>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</si>
  <si>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</si>
  <si>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</si>
  <si>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</si>
  <si>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</si>
  <si>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</si>
  <si>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</si>
  <si>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</si>
  <si>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</si>
  <si>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</si>
  <si>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</si>
  <si>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</si>
  <si>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</si>
  <si>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</si>
  <si>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</si>
  <si>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</si>
  <si>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</si>
  <si>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</si>
  <si>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</si>
  <si>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</si>
  <si>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</si>
  <si>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</si>
  <si>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</si>
  <si>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</si>
  <si>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</si>
  <si>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</si>
  <si>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</si>
  <si>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</si>
  <si>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</si>
  <si>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</si>
  <si>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</si>
  <si>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</si>
  <si>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</si>
  <si>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</si>
  <si>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</si>
  <si>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</si>
  <si>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</si>
  <si>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</si>
  <si>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</si>
  <si>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</si>
  <si>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</si>
  <si>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</si>
  <si>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</si>
  <si>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</si>
  <si>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</si>
  <si>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</si>
  <si>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</si>
  <si>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</si>
  <si>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</si>
  <si>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</si>
  <si>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</si>
  <si>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</si>
  <si>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</si>
  <si>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</si>
  <si>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</si>
  <si>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</si>
  <si>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</si>
  <si>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</si>
  <si>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</si>
  <si>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</si>
  <si>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</si>
  <si>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</si>
  <si>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</si>
  <si>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</si>
  <si>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</si>
  <si>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</si>
  <si>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</si>
  <si>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</si>
  <si>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</si>
  <si>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</si>
  <si>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</si>
  <si>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</si>
  <si>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</si>
  <si>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</si>
  <si>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</si>
  <si>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</si>
  <si>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</si>
  <si>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</si>
  <si>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</si>
  <si>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</si>
  <si>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</si>
  <si>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</si>
  <si>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</si>
  <si>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</si>
  <si>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</si>
  <si>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</si>
  <si>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</si>
  <si>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</si>
  <si>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</si>
  <si>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</si>
  <si>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</si>
  <si>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</si>
  <si>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</si>
  <si>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</si>
  <si>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</si>
  <si>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</si>
  <si>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</si>
  <si>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</si>
  <si>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</si>
  <si>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</si>
  <si>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</si>
  <si>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</si>
  <si>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</si>
  <si>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</si>
  <si>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</si>
  <si>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</si>
  <si>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</si>
  <si>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</si>
  <si>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</si>
  <si>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</si>
  <si>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</si>
  <si>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</si>
  <si>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</si>
  <si>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</si>
  <si>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</si>
  <si>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</si>
  <si>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</si>
  <si>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</si>
  <si>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</si>
  <si>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</si>
  <si>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</si>
  <si>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</si>
  <si>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</si>
  <si>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</si>
  <si>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</si>
  <si>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</si>
  <si>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</si>
  <si>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</si>
  <si>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</si>
  <si>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</si>
  <si>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</si>
  <si>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</si>
  <si>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</si>
  <si>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</si>
  <si>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</si>
  <si>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</si>
  <si>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</si>
  <si>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</si>
  <si>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</si>
  <si>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</si>
  <si>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</si>
  <si>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</si>
  <si>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</si>
  <si>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</si>
  <si>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</si>
  <si>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</si>
  <si>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</si>
  <si>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</si>
  <si>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</si>
  <si>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</si>
  <si>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</si>
  <si>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</si>
  <si>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</si>
  <si>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</si>
  <si>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</si>
  <si>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</si>
  <si>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</si>
  <si>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</si>
  <si>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</si>
  <si>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</si>
  <si>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</si>
  <si>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</si>
  <si>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</si>
  <si>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</si>
  <si>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</si>
  <si>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</si>
  <si>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</si>
  <si>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</si>
  <si>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</si>
  <si>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</si>
  <si>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</si>
  <si>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</si>
  <si>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</si>
  <si>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</si>
  <si>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</si>
  <si>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</si>
  <si>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</si>
  <si>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</si>
  <si>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</si>
  <si>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</si>
  <si>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</si>
  <si>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</si>
  <si>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</si>
  <si>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</si>
  <si>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</si>
  <si>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</si>
  <si>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</si>
  <si>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</si>
  <si>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</si>
  <si>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</si>
  <si>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</si>
  <si>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</si>
  <si>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</si>
  <si>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</si>
  <si>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</si>
  <si>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</si>
  <si>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</si>
  <si>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</si>
  <si>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</si>
  <si>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</si>
  <si>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</si>
  <si>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</si>
  <si>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</si>
  <si>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</si>
  <si>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</si>
  <si>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</si>
  <si>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</si>
  <si>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</si>
  <si>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</si>
  <si>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</si>
  <si>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</si>
  <si>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</si>
  <si>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</si>
  <si>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</si>
  <si>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</si>
  <si>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</si>
  <si>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</si>
  <si>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</si>
  <si>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</si>
  <si>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</si>
  <si>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</si>
  <si>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</si>
  <si>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</si>
  <si>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</si>
  <si>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</si>
  <si>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</si>
  <si>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</si>
  <si>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</si>
  <si>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</si>
  <si>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</si>
  <si>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</si>
  <si>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</si>
  <si>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</si>
  <si>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</si>
  <si>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</si>
  <si>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</si>
  <si>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</si>
  <si>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</si>
  <si>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</si>
  <si>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</si>
  <si>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</si>
  <si>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</si>
  <si>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</si>
  <si>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</si>
  <si>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</si>
  <si>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</si>
  <si>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</si>
  <si>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</si>
  <si>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</si>
  <si>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</si>
  <si>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</si>
  <si>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</si>
  <si>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</si>
  <si>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</si>
  <si>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</si>
  <si>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</si>
  <si>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</si>
  <si>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</si>
  <si>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</si>
  <si>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</si>
  <si>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</si>
  <si>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</si>
  <si>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</si>
  <si>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</si>
  <si>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</si>
  <si>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</si>
  <si>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</si>
  <si>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</si>
  <si>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</si>
  <si>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</si>
  <si>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</si>
  <si>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</si>
  <si>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</si>
  <si>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</si>
  <si>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</si>
  <si>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</si>
  <si>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</si>
  <si>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</si>
  <si>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</si>
  <si>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</si>
  <si>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</si>
  <si>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</si>
  <si>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</si>
  <si>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</si>
  <si>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</si>
  <si>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</si>
  <si>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</si>
  <si>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</si>
  <si>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</si>
  <si>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</si>
  <si>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</si>
  <si>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</si>
  <si>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</si>
  <si>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</si>
  <si>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</si>
  <si>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</si>
  <si>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</si>
  <si>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</si>
  <si>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</si>
  <si>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</si>
  <si>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</si>
  <si>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</si>
  <si>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</si>
  <si>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</si>
  <si>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</si>
  <si>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</si>
  <si>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</si>
  <si>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</si>
  <si>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</si>
  <si>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</si>
  <si>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</si>
  <si>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</si>
  <si>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</si>
  <si>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</si>
  <si>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</si>
  <si>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</si>
  <si>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</si>
  <si>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</si>
  <si>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</si>
  <si>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</si>
  <si>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</si>
  <si>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</si>
  <si>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</si>
  <si>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</si>
  <si>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</si>
  <si>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</si>
  <si>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</si>
  <si>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</si>
  <si>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</si>
  <si>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</si>
  <si>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</si>
  <si>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</si>
  <si>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</si>
  <si>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</si>
  <si>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</si>
  <si>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</si>
  <si>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</si>
  <si>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</si>
  <si>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</si>
  <si>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</si>
  <si>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</si>
  <si>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</si>
  <si>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</si>
  <si>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</si>
  <si>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</si>
  <si>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</si>
  <si>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</si>
  <si>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</si>
  <si>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</si>
  <si>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</si>
  <si>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</si>
  <si>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</si>
  <si>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</si>
  <si>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</si>
  <si>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</si>
  <si>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</si>
  <si>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</si>
  <si>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</si>
  <si>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</si>
  <si>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</si>
  <si>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</si>
  <si>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</si>
  <si>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</si>
  <si>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</si>
  <si>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</si>
  <si>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</si>
  <si>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</si>
  <si>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</si>
  <si>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</si>
  <si>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</si>
  <si>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</si>
  <si>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</si>
  <si>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</si>
  <si>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</si>
  <si>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</si>
  <si>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</si>
  <si>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</si>
  <si>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</si>
  <si>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</si>
  <si>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</si>
  <si>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</si>
  <si>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</si>
  <si>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</si>
  <si>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</si>
  <si>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</si>
  <si>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</si>
  <si>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</si>
  <si>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</si>
  <si>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</si>
  <si>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</si>
  <si>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</si>
  <si>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</si>
  <si>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</si>
  <si>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</si>
  <si>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</si>
  <si>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</si>
  <si>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</si>
  <si>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</si>
  <si>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</si>
  <si>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</si>
  <si>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</si>
  <si>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</si>
  <si>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</si>
  <si>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</si>
  <si>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</si>
  <si>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</si>
  <si>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</si>
  <si>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</si>
  <si>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</si>
  <si>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</si>
  <si>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</si>
  <si>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</si>
  <si>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</si>
  <si>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</si>
  <si>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</si>
  <si>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</si>
  <si>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</si>
  <si>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</si>
  <si>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</si>
  <si>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</si>
  <si>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</si>
  <si>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</si>
  <si>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</si>
  <si>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</si>
  <si>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</si>
  <si>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</si>
  <si>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</si>
  <si>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</si>
  <si>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</si>
  <si>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</si>
  <si>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</si>
  <si>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</si>
  <si>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</si>
  <si>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</si>
  <si>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</si>
  <si>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</si>
  <si>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</si>
  <si>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</si>
  <si>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</si>
  <si>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</si>
  <si>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</si>
  <si>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</si>
  <si>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</si>
  <si>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</si>
  <si>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</si>
  <si>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</si>
  <si>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</si>
  <si>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</si>
  <si>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</si>
  <si>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</si>
  <si>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</si>
  <si>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</si>
  <si>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</si>
  <si>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</si>
  <si>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</si>
  <si>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</si>
  <si>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</si>
  <si>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</si>
  <si>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</si>
  <si>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</si>
  <si>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</si>
  <si>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</si>
  <si>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</si>
  <si>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</si>
  <si>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</si>
  <si>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</si>
  <si>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</si>
  <si>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</si>
  <si>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</si>
  <si>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</si>
  <si>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</si>
  <si>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</si>
  <si>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</si>
  <si>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</si>
  <si>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</si>
  <si>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</si>
  <si>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</si>
  <si>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</si>
  <si>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</si>
  <si>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</si>
  <si>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</si>
  <si>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</si>
  <si>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</si>
  <si>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</si>
  <si>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</si>
  <si>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</si>
  <si>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</si>
  <si>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</si>
  <si>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</si>
  <si>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</si>
  <si>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</si>
  <si>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</si>
  <si>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</si>
  <si>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</si>
  <si>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</si>
  <si>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</si>
  <si>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</si>
  <si>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</si>
  <si>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</si>
  <si>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</si>
  <si>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</si>
  <si>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</si>
  <si>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</si>
  <si>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</si>
  <si>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</si>
  <si>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</si>
  <si>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</si>
  <si>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</si>
  <si>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</si>
  <si>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</si>
  <si>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</si>
  <si>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</si>
  <si>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</si>
  <si>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</si>
  <si>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</si>
  <si>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</si>
  <si>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</si>
  <si>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</si>
  <si>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</si>
  <si>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</si>
  <si>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</si>
  <si>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</si>
  <si>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</si>
  <si>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</si>
  <si>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</si>
  <si>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</si>
  <si>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</si>
  <si>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</si>
  <si>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</si>
  <si>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</si>
  <si>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</si>
  <si>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</si>
  <si>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</si>
  <si>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</si>
  <si>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</si>
  <si>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</si>
  <si>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</si>
  <si>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</si>
  <si>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</si>
  <si>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</si>
  <si>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</si>
  <si>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</si>
  <si>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</si>
  <si>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</si>
  <si>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</si>
  <si>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</si>
  <si>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</si>
  <si>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</si>
  <si>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</si>
  <si>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</si>
  <si>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</si>
  <si>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</si>
  <si>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</si>
  <si>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</si>
  <si>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</si>
  <si>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</si>
  <si>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</si>
  <si>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</si>
  <si>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</si>
  <si>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</si>
  <si>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</si>
  <si>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</si>
  <si>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</si>
  <si>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</si>
  <si>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</si>
  <si>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</si>
  <si>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</si>
  <si>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</si>
  <si>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</si>
  <si>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</si>
  <si>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</si>
  <si>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</si>
  <si>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</si>
  <si>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</si>
  <si>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</si>
  <si>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</si>
  <si>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</si>
  <si>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</si>
  <si>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</si>
  <si>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</si>
  <si>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</si>
  <si>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</si>
  <si>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</si>
  <si>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</si>
  <si>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</si>
  <si>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</si>
  <si>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</si>
  <si>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</si>
  <si>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</si>
  <si>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</si>
  <si>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</si>
  <si>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</si>
  <si>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</si>
  <si>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</si>
  <si>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</si>
  <si>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</si>
  <si>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</si>
  <si>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</si>
  <si>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</si>
  <si>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</si>
  <si>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</si>
  <si>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</si>
  <si>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</si>
  <si>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</si>
  <si>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</si>
  <si>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</si>
  <si>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</si>
  <si>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</si>
  <si>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</si>
  <si>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</si>
  <si>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</si>
  <si>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</si>
  <si>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</si>
  <si>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</si>
  <si>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</si>
  <si>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</si>
  <si>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</si>
  <si>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</si>
  <si>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</si>
  <si>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</si>
  <si>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</si>
  <si>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</si>
  <si>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</si>
  <si>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</si>
  <si>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</si>
  <si>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</si>
  <si>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</si>
  <si>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</si>
  <si>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</si>
  <si>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</si>
  <si>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</si>
  <si>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</si>
  <si>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</si>
  <si>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</si>
  <si>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</si>
  <si>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</si>
  <si>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</si>
  <si>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</si>
  <si>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</si>
  <si>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</si>
  <si>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</si>
  <si>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</si>
  <si>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</si>
  <si>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</si>
  <si>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</si>
  <si>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</si>
  <si>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</si>
  <si>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</si>
  <si>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</si>
  <si>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</si>
  <si>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</si>
  <si>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</si>
  <si>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</si>
  <si>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</si>
  <si>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</si>
  <si>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</si>
  <si>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</si>
  <si>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</si>
  <si>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</si>
  <si>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</si>
  <si>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</si>
  <si>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</si>
  <si>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</si>
  <si>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</si>
  <si>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</si>
  <si>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</si>
  <si>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</si>
  <si>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</si>
  <si>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</si>
  <si>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</si>
  <si>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</si>
  <si>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</si>
  <si>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</si>
  <si>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</si>
  <si>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</si>
  <si>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</si>
  <si>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</si>
  <si>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</si>
  <si>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</si>
  <si>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</si>
  <si>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</si>
  <si>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</si>
  <si>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</si>
  <si>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</si>
  <si>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</si>
  <si>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</si>
  <si>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</si>
  <si>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</si>
  <si>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</si>
  <si>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</si>
  <si>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</si>
  <si>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</si>
  <si>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</si>
  <si>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</si>
  <si>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</si>
  <si>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</si>
  <si>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</si>
  <si>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</si>
  <si>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</si>
  <si>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</si>
  <si>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</si>
  <si>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</si>
  <si>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</si>
  <si>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</si>
  <si>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</si>
  <si>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</si>
  <si>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</si>
  <si>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</si>
  <si>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</si>
  <si>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</si>
  <si>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</si>
  <si>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</si>
  <si>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</si>
  <si>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</si>
  <si>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</si>
  <si>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</si>
  <si>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</si>
  <si>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</si>
  <si>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</si>
  <si>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</si>
  <si>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</si>
  <si>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</si>
  <si>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</si>
  <si>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</si>
  <si>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</si>
  <si>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</si>
  <si>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</si>
  <si>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</si>
  <si>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</si>
  <si>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</si>
  <si>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</si>
  <si>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</si>
  <si>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</si>
  <si>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</si>
  <si>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</si>
  <si>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</si>
  <si>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</si>
  <si>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</si>
  <si>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</si>
  <si>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</si>
  <si>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</si>
  <si>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</si>
  <si>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</si>
  <si>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</si>
  <si>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</si>
  <si>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</si>
  <si>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</si>
  <si>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</si>
  <si>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</si>
  <si>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</si>
  <si>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</si>
  <si>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</si>
  <si>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</si>
  <si>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</si>
  <si>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</si>
  <si>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</si>
  <si>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</si>
  <si>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</si>
  <si>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</si>
  <si>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</si>
  <si>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</si>
  <si>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</si>
  <si>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</si>
  <si>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</si>
  <si>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</si>
  <si>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</si>
  <si>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</si>
  <si>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</si>
  <si>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</si>
  <si>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</si>
  <si>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</si>
  <si>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</si>
  <si>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</si>
  <si>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</si>
  <si>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</si>
  <si>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</si>
  <si>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</si>
  <si>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</si>
  <si>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</si>
  <si>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</si>
  <si>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</si>
  <si>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</si>
  <si>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</si>
  <si>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</si>
  <si>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</si>
  <si>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</si>
  <si>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</si>
  <si>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</si>
  <si>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</si>
  <si>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</si>
  <si>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</si>
  <si>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</si>
  <si>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</si>
  <si>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</si>
  <si>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</si>
  <si>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</si>
  <si>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</si>
  <si>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</si>
  <si>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</si>
  <si>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</si>
  <si>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</si>
  <si>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</si>
  <si>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</si>
  <si>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</si>
  <si>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</si>
  <si>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</si>
  <si>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</si>
  <si>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</si>
  <si>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</si>
  <si>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</si>
  <si>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</si>
  <si>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</si>
  <si>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</si>
  <si>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</si>
  <si>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</si>
  <si>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</si>
  <si>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</si>
  <si>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</si>
  <si>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</si>
  <si>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</si>
  <si>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</si>
  <si>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</si>
  <si>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</si>
  <si>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</si>
  <si>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</si>
  <si>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</si>
  <si>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</si>
  <si>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</si>
  <si>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</si>
  <si>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</si>
  <si>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</si>
  <si>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</si>
  <si>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</si>
  <si>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IT - Em Correção</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</si>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</sst>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cellXfs>
  <cellStyles count="4">
    <cellStyle name="Normal" xfId="0" builtinId="0"/>
    <cellStyle name="Normal 2" xfId="3"/>
    <cellStyle name="Normal 3" xfId="2"/>
    <cellStyle name="Percent" xfId="1" builtinId="5"/>
  </cellStyles>
  <dxfs count="198">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trabalho_V3.5.xlsx]Aux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5929895833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593001620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59300347221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5930054398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59300717592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59300902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5930109953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0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2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2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2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2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20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2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97" tableBorderDxfId="196">
  <autoFilter ref="B6:N574">
    <filterColumn colId="1">
      <filters>
        <filter val="Pilar III"/>
      </filters>
    </filterColumn>
    <filterColumn colId="5">
      <filters>
        <filter val="6. Em implementação (re-especificação)"/>
      </filters>
    </filterColumn>
  </autoFilter>
  <tableColumns count="13">
    <tableColumn id="1" name="Âmbito" dataDxfId="195"/>
    <tableColumn id="2" name="Sub-âmbito" dataDxfId="194"/>
    <tableColumn id="3" name="Tipo de teste" dataDxfId="193"/>
    <tableColumn id="4" name="Tabela" dataDxfId="192"/>
    <tableColumn id="5" name="Campo" dataDxfId="191"/>
    <tableColumn id="6" name="Status Atual" dataDxfId="190"/>
    <tableColumn id="7" name="Status Anterior" dataDxfId="189"/>
    <tableColumn id="8" name="Observações" dataDxfId="188"/>
    <tableColumn id="9" name="Data de Pedido correção/esclarecimento" dataDxfId="187">
      <calculatedColumnFormula>IF(VLOOKUP(A7,'Aux - pivots1'!$A:$E,3,0)=0, "",VLOOKUP(A7,'Aux - pivots1'!$A:$E,3,0))</calculatedColumnFormula>
    </tableColumn>
    <tableColumn id="10" name="Data de correção prevista" dataDxfId="186">
      <calculatedColumnFormula>IF(VLOOKUP(A7,'Aux - pivots1'!$A:$E,4,0)=0, "",VLOOKUP(A7,'Aux - pivots1'!$A:$E,4,0))</calculatedColumnFormula>
    </tableColumn>
    <tableColumn id="11" name="Data de correção efetiva" dataDxfId="185">
      <calculatedColumnFormula>IF(VLOOKUP(A7,'Aux - pivots1'!$A:$E,5,0)=0, "",VLOOKUP(A7,'Aux - pivots1'!$A:$E,5,0))</calculatedColumnFormula>
    </tableColumn>
    <tableColumn id="12" name="Data Prevista de Re-especificação" dataDxfId="184"/>
    <tableColumn id="13" name="Data Prevista de Teste" dataDxfId="183"/>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82" dataDxfId="180" totalsRowDxfId="178" headerRowBorderDxfId="181" tableBorderDxfId="179" totalsRowBorderDxfId="177">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176" totalsRowDxfId="175"/>
    <tableColumn id="12" name="Sub-âmbito" dataDxfId="174" totalsRowDxfId="173"/>
    <tableColumn id="2" name="Origem" dataDxfId="172" totalsRowDxfId="171"/>
    <tableColumn id="18" name="Campo Origem" dataDxfId="170" totalsRowDxfId="169"/>
    <tableColumn id="5" name="Tabela" dataDxfId="168" totalsRowDxfId="167"/>
    <tableColumn id="3" name="Campo" dataDxfId="166" totalsRowDxfId="165"/>
    <tableColumn id="20" name="concat" dataDxfId="164" totalsRowDxfId="163">
      <calculatedColumnFormula>Table1[[#This Row],[Tabela]]&amp;Table1[[#This Row],[Campo]]</calculatedColumnFormula>
    </tableColumn>
    <tableColumn id="4" name="Status" dataDxfId="162" totalsRowDxfId="161"/>
    <tableColumn id="19" name="Status2" dataDxfId="160">
      <calculatedColumnFormula>VLOOKUP(Table1[[#This Row],[Status]],Auxiliar!$B$16:$C$24,2,0)</calculatedColumnFormula>
    </tableColumn>
    <tableColumn id="6" name="Tipologia_Testes" dataDxfId="159" totalsRowDxfId="158"/>
    <tableColumn id="10" name="Necessidade de re-especificação? (campo)" dataDxfId="157" totalsRowDxfId="156"/>
    <tableColumn id="9" name="Complexidade" dataDxfId="155" totalsRowDxfId="154"/>
    <tableColumn id="17" name="Data de Alteração Status" dataDxfId="153" totalsRowDxfId="152"/>
    <tableColumn id="8" name="Estimação (horas)" totalsRowFunction="custom" dataDxfId="151" totalsRowDxfId="150">
      <calculatedColumnFormula>INDEX(Auxiliar!$D$5:$F$11,MATCH(Table1[[#This Row],[Tipologia_Testes]],Auxiliar!$B$5:$B$11,0),MATCH(Table1[[#This Row],[Complexidade]],Auxiliar!$D$4:$F$4,0))</calculatedColumnFormula>
      <totalsRowFormula>SUMIF(Table1[Estimação (horas)],"&gt;0")</totalsRowFormula>
    </tableColumn>
    <tableColumn id="7" name="Notas" dataDxfId="149" totalsRowDxfId="148"/>
    <tableColumn id="11" name="Owner" dataDxfId="147" totalsRowDxfId="146"/>
    <tableColumn id="21" name="Data alteração especificação" dataDxfId="145" totalsRowDxfId="144"/>
    <tableColumn id="13" name="Data de inicio testes" dataDxfId="143" totalsRowDxfId="142"/>
    <tableColumn id="14" name="Data de incidência / pedido esclarecimento" dataDxfId="141" totalsRowDxfId="140"/>
    <tableColumn id="15" name="Data de correção/resposta prevista" dataDxfId="139" totalsRowDxfId="138"/>
    <tableColumn id="22" name="Data de correção/resposta efetiva" dataDxfId="137" totalsRowDxfId="136"/>
    <tableColumn id="23" name="Horas efetivas" dataDxfId="135" totalsRowDxfId="134">
      <calculatedColumnFormula>VLOOKUP(Table1[[#This Row],[Status]],Auxiliar!$B$16:$D$24,3,0)*Table1[[#This Row],[Estimação (horas)]]</calculatedColumnFormula>
    </tableColumn>
    <tableColumn id="16" name="Query" dataDxfId="133" totalsRowDxfId="13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31" priority="11" operator="notEqual">
      <formula>0</formula>
    </cfRule>
  </conditionalFormatting>
  <conditionalFormatting sqref="L21:L23">
    <cfRule type="cellIs" dxfId="130" priority="3" operator="notEqual">
      <formula>0</formula>
    </cfRule>
  </conditionalFormatting>
  <conditionalFormatting sqref="L577:L579">
    <cfRule type="cellIs" dxfId="129" priority="2" operator="notEqual">
      <formula>0</formula>
    </cfRule>
  </conditionalFormatting>
  <conditionalFormatting sqref="L582:L636">
    <cfRule type="cellIs" dxfId="128" priority="1" operator="notEqual">
      <formula>0</formula>
    </cfRule>
  </conditionalFormatting>
  <conditionalFormatting sqref="M5:M6 N6:FK6">
    <cfRule type="cellIs" dxfId="127" priority="12" operator="notEqual">
      <formula>0</formula>
    </cfRule>
  </conditionalFormatting>
  <conditionalFormatting sqref="M15:FK18 M21:FK23 M577:FK579 M636:FK636">
    <cfRule type="cellIs" dxfId="126" priority="10" operator="greaterThan">
      <formula>0</formula>
    </cfRule>
  </conditionalFormatting>
  <conditionalFormatting sqref="M26:FK27">
    <cfRule type="cellIs" dxfId="125" priority="9" operator="greaterThan">
      <formula>0</formula>
    </cfRule>
  </conditionalFormatting>
  <conditionalFormatting sqref="M42:FK42">
    <cfRule type="cellIs" dxfId="124" priority="8" operator="greaterThan">
      <formula>0</formula>
    </cfRule>
  </conditionalFormatting>
  <conditionalFormatting sqref="M198:FK198">
    <cfRule type="cellIs" dxfId="123" priority="7" operator="greaterThan">
      <formula>0</formula>
    </cfRule>
  </conditionalFormatting>
  <conditionalFormatting sqref="M362:FK362">
    <cfRule type="cellIs" dxfId="122" priority="6" operator="greaterThan">
      <formula>0</formula>
    </cfRule>
  </conditionalFormatting>
  <conditionalFormatting sqref="M447:FK447">
    <cfRule type="cellIs" dxfId="121" priority="5" operator="greaterThan">
      <formula>0</formula>
    </cfRule>
  </conditionalFormatting>
  <conditionalFormatting sqref="M582:FK583">
    <cfRule type="cellIs" dxfId="12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abSelected="1" topLeftCell="A82" zoomScale="70" zoomScaleNormal="70" workbookViewId="0">
      <selection activeCell="X79" sqref="X79:AF100"/>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2032</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35" t="s">
        <v>2055</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337"/>
      <c r="AH8" s="117"/>
    </row>
    <row r="9" spans="1:34" ht="17.7" customHeight="1">
      <c r="A9" s="117"/>
      <c r="B9" s="338"/>
      <c r="C9" s="339"/>
      <c r="D9" s="339"/>
      <c r="E9" s="339"/>
      <c r="F9" s="339"/>
      <c r="G9" s="339"/>
      <c r="H9" s="339"/>
      <c r="I9" s="339"/>
      <c r="J9" s="339"/>
      <c r="K9" s="339"/>
      <c r="L9" s="339"/>
      <c r="M9" s="339"/>
      <c r="N9" s="339"/>
      <c r="O9" s="339"/>
      <c r="P9" s="339"/>
      <c r="Q9" s="339"/>
      <c r="R9" s="339"/>
      <c r="S9" s="339"/>
      <c r="T9" s="339"/>
      <c r="U9" s="339"/>
      <c r="V9" s="339"/>
      <c r="W9" s="339"/>
      <c r="X9" s="339"/>
      <c r="Y9" s="339"/>
      <c r="Z9" s="339"/>
      <c r="AA9" s="339"/>
      <c r="AB9" s="339"/>
      <c r="AC9" s="339"/>
      <c r="AD9" s="339"/>
      <c r="AE9" s="339"/>
      <c r="AF9" s="339"/>
      <c r="AG9" s="340"/>
      <c r="AH9" s="117"/>
    </row>
    <row r="10" spans="1:34" ht="17.7" customHeight="1">
      <c r="A10" s="117"/>
      <c r="B10" s="338"/>
      <c r="C10" s="339"/>
      <c r="D10" s="339"/>
      <c r="E10" s="339"/>
      <c r="F10" s="339"/>
      <c r="G10" s="339"/>
      <c r="H10" s="339"/>
      <c r="I10" s="339"/>
      <c r="J10" s="339"/>
      <c r="K10" s="339"/>
      <c r="L10" s="339"/>
      <c r="M10" s="339"/>
      <c r="N10" s="339"/>
      <c r="O10" s="339"/>
      <c r="P10" s="339"/>
      <c r="Q10" s="339"/>
      <c r="R10" s="339"/>
      <c r="S10" s="339"/>
      <c r="T10" s="339"/>
      <c r="U10" s="339"/>
      <c r="V10" s="339"/>
      <c r="W10" s="339"/>
      <c r="X10" s="339"/>
      <c r="Y10" s="339"/>
      <c r="Z10" s="339"/>
      <c r="AA10" s="339"/>
      <c r="AB10" s="339"/>
      <c r="AC10" s="339"/>
      <c r="AD10" s="339"/>
      <c r="AE10" s="339"/>
      <c r="AF10" s="339"/>
      <c r="AG10" s="340"/>
      <c r="AH10" s="117"/>
    </row>
    <row r="11" spans="1:34" ht="17.7" customHeight="1">
      <c r="A11" s="117"/>
      <c r="B11" s="341"/>
      <c r="C11" s="342"/>
      <c r="D11" s="342"/>
      <c r="E11" s="342"/>
      <c r="F11" s="342"/>
      <c r="G11" s="342"/>
      <c r="H11" s="342"/>
      <c r="I11" s="342"/>
      <c r="J11" s="342"/>
      <c r="K11" s="342"/>
      <c r="L11" s="342"/>
      <c r="M11" s="342"/>
      <c r="N11" s="342"/>
      <c r="O11" s="342"/>
      <c r="P11" s="342"/>
      <c r="Q11" s="342"/>
      <c r="R11" s="342"/>
      <c r="S11" s="342"/>
      <c r="T11" s="342"/>
      <c r="U11" s="342"/>
      <c r="V11" s="342"/>
      <c r="W11" s="342"/>
      <c r="X11" s="342"/>
      <c r="Y11" s="342"/>
      <c r="Z11" s="342"/>
      <c r="AA11" s="342"/>
      <c r="AB11" s="342"/>
      <c r="AC11" s="342"/>
      <c r="AD11" s="342"/>
      <c r="AE11" s="342"/>
      <c r="AF11" s="342"/>
      <c r="AG11" s="343"/>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3" t="s">
        <v>2053</v>
      </c>
      <c r="Y18" s="354"/>
      <c r="Z18" s="354"/>
      <c r="AA18" s="354"/>
      <c r="AB18" s="354"/>
      <c r="AC18" s="354"/>
      <c r="AD18" s="354"/>
      <c r="AE18" s="354"/>
      <c r="AF18" s="355"/>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6"/>
      <c r="Y19" s="357"/>
      <c r="Z19" s="357"/>
      <c r="AA19" s="357"/>
      <c r="AB19" s="357"/>
      <c r="AC19" s="357"/>
      <c r="AD19" s="357"/>
      <c r="AE19" s="357"/>
      <c r="AF19" s="358"/>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6"/>
      <c r="Y20" s="357"/>
      <c r="Z20" s="357"/>
      <c r="AA20" s="357"/>
      <c r="AB20" s="357"/>
      <c r="AC20" s="357"/>
      <c r="AD20" s="357"/>
      <c r="AE20" s="357"/>
      <c r="AF20" s="358"/>
      <c r="AG20" s="164"/>
      <c r="AH20" s="117"/>
    </row>
    <row r="21" spans="1:34">
      <c r="A21" s="117"/>
      <c r="B21" s="122"/>
      <c r="D21" s="334" t="str">
        <f>"# "&amp;U27</f>
        <v># 169</v>
      </c>
      <c r="E21" s="334"/>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6"/>
      <c r="Y21" s="357"/>
      <c r="Z21" s="357"/>
      <c r="AA21" s="357"/>
      <c r="AB21" s="357"/>
      <c r="AC21" s="357"/>
      <c r="AD21" s="357"/>
      <c r="AE21" s="357"/>
      <c r="AF21" s="358"/>
      <c r="AG21" s="164"/>
      <c r="AH21" s="117"/>
    </row>
    <row r="22" spans="1:34" ht="17.7" customHeight="1">
      <c r="A22" s="117"/>
      <c r="B22" s="122"/>
      <c r="D22" s="334"/>
      <c r="E22" s="334"/>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6"/>
      <c r="Y22" s="357"/>
      <c r="Z22" s="357"/>
      <c r="AA22" s="357"/>
      <c r="AB22" s="357"/>
      <c r="AC22" s="357"/>
      <c r="AD22" s="357"/>
      <c r="AE22" s="357"/>
      <c r="AF22" s="358"/>
      <c r="AG22" s="164"/>
      <c r="AH22" s="117"/>
    </row>
    <row r="23" spans="1:34" ht="17.7" customHeight="1">
      <c r="A23" s="117"/>
      <c r="B23" s="122"/>
      <c r="D23" s="334"/>
      <c r="E23" s="334"/>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6"/>
      <c r="Y23" s="357"/>
      <c r="Z23" s="357"/>
      <c r="AA23" s="357"/>
      <c r="AB23" s="357"/>
      <c r="AC23" s="357"/>
      <c r="AD23" s="357"/>
      <c r="AE23" s="357"/>
      <c r="AF23" s="358"/>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6"/>
      <c r="Y24" s="357"/>
      <c r="Z24" s="357"/>
      <c r="AA24" s="357"/>
      <c r="AB24" s="357"/>
      <c r="AC24" s="357"/>
      <c r="AD24" s="357"/>
      <c r="AE24" s="357"/>
      <c r="AF24" s="358"/>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6"/>
      <c r="Y25" s="357"/>
      <c r="Z25" s="357"/>
      <c r="AA25" s="357"/>
      <c r="AB25" s="357"/>
      <c r="AC25" s="357"/>
      <c r="AD25" s="357"/>
      <c r="AE25" s="357"/>
      <c r="AF25" s="358"/>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6"/>
      <c r="Y26" s="357"/>
      <c r="Z26" s="357"/>
      <c r="AA26" s="357"/>
      <c r="AB26" s="357"/>
      <c r="AC26" s="357"/>
      <c r="AD26" s="357"/>
      <c r="AE26" s="357"/>
      <c r="AF26" s="358"/>
      <c r="AG26" s="164"/>
      <c r="AH26" s="117"/>
    </row>
    <row r="27" spans="1:34">
      <c r="A27" s="117"/>
      <c r="B27" s="122"/>
      <c r="T27" s="128">
        <f>SUM(T18:T26)</f>
        <v>169</v>
      </c>
      <c r="U27" s="128">
        <f>SUM(U18:U26)</f>
        <v>169</v>
      </c>
      <c r="X27" s="356"/>
      <c r="Y27" s="357"/>
      <c r="Z27" s="357"/>
      <c r="AA27" s="357"/>
      <c r="AB27" s="357"/>
      <c r="AC27" s="357"/>
      <c r="AD27" s="357"/>
      <c r="AE27" s="357"/>
      <c r="AF27" s="358"/>
      <c r="AG27" s="164"/>
      <c r="AH27" s="117"/>
    </row>
    <row r="28" spans="1:34">
      <c r="A28" s="117"/>
      <c r="B28" s="122"/>
      <c r="G28" s="130" t="s">
        <v>620</v>
      </c>
      <c r="H28" s="131"/>
      <c r="I28" s="131"/>
      <c r="J28" s="131"/>
      <c r="K28" s="131"/>
      <c r="L28" s="131"/>
      <c r="M28" s="131"/>
      <c r="P28" s="130" t="s">
        <v>621</v>
      </c>
      <c r="Q28" s="131"/>
      <c r="R28" s="131"/>
      <c r="S28" s="131"/>
      <c r="T28" s="131"/>
      <c r="U28" s="131"/>
      <c r="V28" s="131"/>
      <c r="X28" s="356"/>
      <c r="Y28" s="357"/>
      <c r="Z28" s="357"/>
      <c r="AA28" s="357"/>
      <c r="AB28" s="357"/>
      <c r="AC28" s="357"/>
      <c r="AD28" s="357"/>
      <c r="AE28" s="357"/>
      <c r="AF28" s="358"/>
      <c r="AG28" s="164"/>
      <c r="AH28" s="117"/>
    </row>
    <row r="29" spans="1:34">
      <c r="A29" s="117"/>
      <c r="B29" s="122"/>
      <c r="F29" s="160" t="s">
        <v>622</v>
      </c>
      <c r="G29" s="26" t="s">
        <v>623</v>
      </c>
      <c r="L29" s="166" t="s">
        <v>2014</v>
      </c>
      <c r="O29" s="160" t="s">
        <v>622</v>
      </c>
      <c r="P29" s="26" t="s">
        <v>625</v>
      </c>
      <c r="T29" s="162" t="s">
        <v>624</v>
      </c>
      <c r="X29" s="356"/>
      <c r="Y29" s="357"/>
      <c r="Z29" s="357"/>
      <c r="AA29" s="357"/>
      <c r="AB29" s="357"/>
      <c r="AC29" s="357"/>
      <c r="AD29" s="357"/>
      <c r="AE29" s="357"/>
      <c r="AF29" s="358"/>
      <c r="AG29" s="164"/>
      <c r="AH29" s="117"/>
    </row>
    <row r="30" spans="1:34">
      <c r="A30" s="117"/>
      <c r="B30" s="122"/>
      <c r="F30" s="160" t="s">
        <v>622</v>
      </c>
      <c r="G30" s="26" t="s">
        <v>626</v>
      </c>
      <c r="L30" s="162" t="s">
        <v>624</v>
      </c>
      <c r="O30" s="160" t="s">
        <v>622</v>
      </c>
      <c r="P30" s="26" t="s">
        <v>627</v>
      </c>
      <c r="T30" s="162" t="s">
        <v>624</v>
      </c>
      <c r="X30" s="356"/>
      <c r="Y30" s="357"/>
      <c r="Z30" s="357"/>
      <c r="AA30" s="357"/>
      <c r="AB30" s="357"/>
      <c r="AC30" s="357"/>
      <c r="AD30" s="357"/>
      <c r="AE30" s="357"/>
      <c r="AF30" s="358"/>
      <c r="AG30" s="164"/>
      <c r="AH30" s="117"/>
    </row>
    <row r="31" spans="1:34">
      <c r="A31" s="117"/>
      <c r="B31" s="122"/>
      <c r="F31" s="160" t="s">
        <v>622</v>
      </c>
      <c r="G31" s="26" t="s">
        <v>628</v>
      </c>
      <c r="L31" s="162" t="s">
        <v>624</v>
      </c>
      <c r="O31" s="160" t="s">
        <v>622</v>
      </c>
      <c r="P31" s="26" t="s">
        <v>629</v>
      </c>
      <c r="T31" s="165" t="s">
        <v>630</v>
      </c>
      <c r="X31" s="356"/>
      <c r="Y31" s="357"/>
      <c r="Z31" s="357"/>
      <c r="AA31" s="357"/>
      <c r="AB31" s="357"/>
      <c r="AC31" s="357"/>
      <c r="AD31" s="357"/>
      <c r="AE31" s="357"/>
      <c r="AF31" s="358"/>
      <c r="AG31" s="164"/>
      <c r="AH31" s="117"/>
    </row>
    <row r="32" spans="1:34">
      <c r="A32" s="117"/>
      <c r="B32" s="122"/>
      <c r="F32" s="160" t="s">
        <v>622</v>
      </c>
      <c r="G32" s="26" t="s">
        <v>631</v>
      </c>
      <c r="L32" s="162" t="s">
        <v>624</v>
      </c>
      <c r="O32" s="160"/>
      <c r="T32" s="165"/>
      <c r="X32" s="356"/>
      <c r="Y32" s="357"/>
      <c r="Z32" s="357"/>
      <c r="AA32" s="357"/>
      <c r="AB32" s="357"/>
      <c r="AC32" s="357"/>
      <c r="AD32" s="357"/>
      <c r="AE32" s="357"/>
      <c r="AF32" s="358"/>
      <c r="AG32" s="164"/>
      <c r="AH32" s="117"/>
    </row>
    <row r="33" spans="1:34">
      <c r="A33" s="117"/>
      <c r="B33" s="122"/>
      <c r="F33" s="160" t="s">
        <v>622</v>
      </c>
      <c r="G33" s="26" t="s">
        <v>632</v>
      </c>
      <c r="L33" s="166" t="s">
        <v>633</v>
      </c>
      <c r="O33" s="160"/>
      <c r="T33" s="165"/>
      <c r="X33" s="356"/>
      <c r="Y33" s="357"/>
      <c r="Z33" s="357"/>
      <c r="AA33" s="357"/>
      <c r="AB33" s="357"/>
      <c r="AC33" s="357"/>
      <c r="AD33" s="357"/>
      <c r="AE33" s="357"/>
      <c r="AF33" s="358"/>
      <c r="AG33" s="164"/>
      <c r="AH33" s="117"/>
    </row>
    <row r="34" spans="1:34">
      <c r="A34" s="117"/>
      <c r="B34" s="122"/>
      <c r="F34" s="160" t="s">
        <v>622</v>
      </c>
      <c r="G34" s="26" t="s">
        <v>634</v>
      </c>
      <c r="L34" s="166" t="s">
        <v>633</v>
      </c>
      <c r="O34" s="160"/>
      <c r="T34" s="162"/>
      <c r="X34" s="356"/>
      <c r="Y34" s="357"/>
      <c r="Z34" s="357"/>
      <c r="AA34" s="357"/>
      <c r="AB34" s="357"/>
      <c r="AC34" s="357"/>
      <c r="AD34" s="357"/>
      <c r="AE34" s="357"/>
      <c r="AF34" s="358"/>
      <c r="AG34" s="164"/>
      <c r="AH34" s="117"/>
    </row>
    <row r="35" spans="1:34">
      <c r="A35" s="117"/>
      <c r="B35" s="122"/>
      <c r="O35" s="160"/>
      <c r="X35" s="359"/>
      <c r="Y35" s="360"/>
      <c r="Z35" s="360"/>
      <c r="AA35" s="360"/>
      <c r="AB35" s="360"/>
      <c r="AC35" s="360"/>
      <c r="AD35" s="360"/>
      <c r="AE35" s="360"/>
      <c r="AF35" s="361"/>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4" t="s">
        <v>2054</v>
      </c>
      <c r="Y44" s="345"/>
      <c r="Z44" s="345"/>
      <c r="AA44" s="345"/>
      <c r="AB44" s="345"/>
      <c r="AC44" s="345"/>
      <c r="AD44" s="345"/>
      <c r="AE44" s="345"/>
      <c r="AF44" s="346"/>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47"/>
      <c r="Y45" s="348"/>
      <c r="Z45" s="348"/>
      <c r="AA45" s="348"/>
      <c r="AB45" s="348"/>
      <c r="AC45" s="348"/>
      <c r="AD45" s="348"/>
      <c r="AE45" s="348"/>
      <c r="AF45" s="349"/>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30</v>
      </c>
      <c r="V46" s="26">
        <f t="shared" si="2"/>
        <v>6</v>
      </c>
      <c r="W46" s="157"/>
      <c r="X46" s="347"/>
      <c r="Y46" s="348"/>
      <c r="Z46" s="348"/>
      <c r="AA46" s="348"/>
      <c r="AB46" s="348"/>
      <c r="AC46" s="348"/>
      <c r="AD46" s="348"/>
      <c r="AE46" s="348"/>
      <c r="AF46" s="349"/>
      <c r="AG46" s="158"/>
      <c r="AH46" s="117"/>
    </row>
    <row r="47" spans="1:34">
      <c r="A47" s="117"/>
      <c r="B47" s="122"/>
      <c r="D47" s="334" t="str">
        <f>"# "&amp;U53</f>
        <v># 245</v>
      </c>
      <c r="E47" s="334"/>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47"/>
      <c r="Y47" s="348"/>
      <c r="Z47" s="348"/>
      <c r="AA47" s="348"/>
      <c r="AB47" s="348"/>
      <c r="AC47" s="348"/>
      <c r="AD47" s="348"/>
      <c r="AE47" s="348"/>
      <c r="AF47" s="349"/>
      <c r="AG47" s="158"/>
      <c r="AH47" s="117"/>
    </row>
    <row r="48" spans="1:34" ht="17.7" customHeight="1">
      <c r="A48" s="117"/>
      <c r="B48" s="122"/>
      <c r="D48" s="334"/>
      <c r="E48" s="334"/>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47"/>
      <c r="Y48" s="348"/>
      <c r="Z48" s="348"/>
      <c r="AA48" s="348"/>
      <c r="AB48" s="348"/>
      <c r="AC48" s="348"/>
      <c r="AD48" s="348"/>
      <c r="AE48" s="348"/>
      <c r="AF48" s="349"/>
      <c r="AG48" s="158"/>
      <c r="AH48" s="117"/>
    </row>
    <row r="49" spans="1:34" ht="17.7" customHeight="1">
      <c r="A49" s="117"/>
      <c r="B49" s="122"/>
      <c r="D49" s="334"/>
      <c r="E49" s="334"/>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47"/>
      <c r="Y49" s="348"/>
      <c r="Z49" s="348"/>
      <c r="AA49" s="348"/>
      <c r="AB49" s="348"/>
      <c r="AC49" s="348"/>
      <c r="AD49" s="348"/>
      <c r="AE49" s="348"/>
      <c r="AF49" s="349"/>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347"/>
      <c r="Y50" s="348"/>
      <c r="Z50" s="348"/>
      <c r="AA50" s="348"/>
      <c r="AB50" s="348"/>
      <c r="AC50" s="348"/>
      <c r="AD50" s="348"/>
      <c r="AE50" s="348"/>
      <c r="AF50" s="349"/>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47"/>
      <c r="Y51" s="348"/>
      <c r="Z51" s="348"/>
      <c r="AA51" s="348"/>
      <c r="AB51" s="348"/>
      <c r="AC51" s="348"/>
      <c r="AD51" s="348"/>
      <c r="AE51" s="348"/>
      <c r="AF51" s="349"/>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47"/>
      <c r="Y52" s="348"/>
      <c r="Z52" s="348"/>
      <c r="AA52" s="348"/>
      <c r="AB52" s="348"/>
      <c r="AC52" s="348"/>
      <c r="AD52" s="348"/>
      <c r="AE52" s="348"/>
      <c r="AF52" s="349"/>
      <c r="AG52" s="158"/>
      <c r="AH52" s="117"/>
    </row>
    <row r="53" spans="1:34">
      <c r="A53" s="117"/>
      <c r="B53" s="122"/>
      <c r="T53" s="128">
        <f>SUM(T44:T52)</f>
        <v>245</v>
      </c>
      <c r="U53" s="128">
        <f>SUM(U44:U52)</f>
        <v>245</v>
      </c>
      <c r="X53" s="347"/>
      <c r="Y53" s="348"/>
      <c r="Z53" s="348"/>
      <c r="AA53" s="348"/>
      <c r="AB53" s="348"/>
      <c r="AC53" s="348"/>
      <c r="AD53" s="348"/>
      <c r="AE53" s="348"/>
      <c r="AF53" s="349"/>
      <c r="AG53" s="158"/>
      <c r="AH53" s="117"/>
    </row>
    <row r="54" spans="1:34">
      <c r="A54" s="117"/>
      <c r="B54" s="122"/>
      <c r="X54" s="347"/>
      <c r="Y54" s="348"/>
      <c r="Z54" s="348"/>
      <c r="AA54" s="348"/>
      <c r="AB54" s="348"/>
      <c r="AC54" s="348"/>
      <c r="AD54" s="348"/>
      <c r="AE54" s="348"/>
      <c r="AF54" s="349"/>
      <c r="AG54" s="158"/>
      <c r="AH54" s="117"/>
    </row>
    <row r="55" spans="1:34">
      <c r="A55" s="117"/>
      <c r="B55" s="122"/>
      <c r="P55" s="130" t="s">
        <v>637</v>
      </c>
      <c r="Q55" s="131"/>
      <c r="R55" s="131"/>
      <c r="S55" s="131"/>
      <c r="T55" s="131"/>
      <c r="U55" s="131"/>
      <c r="V55" s="131"/>
      <c r="X55" s="347"/>
      <c r="Y55" s="348"/>
      <c r="Z55" s="348"/>
      <c r="AA55" s="348"/>
      <c r="AB55" s="348"/>
      <c r="AC55" s="348"/>
      <c r="AD55" s="348"/>
      <c r="AE55" s="348"/>
      <c r="AF55" s="349"/>
      <c r="AG55" s="158"/>
      <c r="AH55" s="117"/>
    </row>
    <row r="56" spans="1:34">
      <c r="A56" s="117"/>
      <c r="B56" s="122"/>
      <c r="O56" s="160" t="s">
        <v>622</v>
      </c>
      <c r="P56" s="26" t="s">
        <v>217</v>
      </c>
      <c r="T56" s="162" t="s">
        <v>624</v>
      </c>
      <c r="X56" s="347"/>
      <c r="Y56" s="348"/>
      <c r="Z56" s="348"/>
      <c r="AA56" s="348"/>
      <c r="AB56" s="348"/>
      <c r="AC56" s="348"/>
      <c r="AD56" s="348"/>
      <c r="AE56" s="348"/>
      <c r="AF56" s="349"/>
      <c r="AG56" s="158"/>
      <c r="AH56" s="117"/>
    </row>
    <row r="57" spans="1:34">
      <c r="A57" s="117"/>
      <c r="B57" s="122"/>
      <c r="O57" s="160" t="s">
        <v>622</v>
      </c>
      <c r="P57" s="26" t="s">
        <v>216</v>
      </c>
      <c r="T57" s="162" t="s">
        <v>624</v>
      </c>
      <c r="X57" s="347"/>
      <c r="Y57" s="348"/>
      <c r="Z57" s="348"/>
      <c r="AA57" s="348"/>
      <c r="AB57" s="348"/>
      <c r="AC57" s="348"/>
      <c r="AD57" s="348"/>
      <c r="AE57" s="348"/>
      <c r="AF57" s="349"/>
      <c r="AG57" s="158"/>
      <c r="AH57" s="117"/>
    </row>
    <row r="58" spans="1:34">
      <c r="A58" s="117"/>
      <c r="B58" s="122"/>
      <c r="O58" s="160" t="s">
        <v>622</v>
      </c>
      <c r="P58" s="26" t="s">
        <v>214</v>
      </c>
      <c r="T58" s="162" t="s">
        <v>624</v>
      </c>
      <c r="X58" s="347"/>
      <c r="Y58" s="348"/>
      <c r="Z58" s="348"/>
      <c r="AA58" s="348"/>
      <c r="AB58" s="348"/>
      <c r="AC58" s="348"/>
      <c r="AD58" s="348"/>
      <c r="AE58" s="348"/>
      <c r="AF58" s="349"/>
      <c r="AG58" s="158"/>
      <c r="AH58" s="117"/>
    </row>
    <row r="59" spans="1:34">
      <c r="A59" s="117"/>
      <c r="B59" s="122"/>
      <c r="O59" s="160" t="s">
        <v>622</v>
      </c>
      <c r="P59" s="26" t="s">
        <v>213</v>
      </c>
      <c r="T59" s="162" t="s">
        <v>624</v>
      </c>
      <c r="X59" s="347"/>
      <c r="Y59" s="348"/>
      <c r="Z59" s="348"/>
      <c r="AA59" s="348"/>
      <c r="AB59" s="348"/>
      <c r="AC59" s="348"/>
      <c r="AD59" s="348"/>
      <c r="AE59" s="348"/>
      <c r="AF59" s="349"/>
      <c r="AG59" s="158"/>
      <c r="AH59" s="117"/>
    </row>
    <row r="60" spans="1:34">
      <c r="A60" s="117"/>
      <c r="B60" s="122"/>
      <c r="O60" s="160" t="s">
        <v>622</v>
      </c>
      <c r="P60" s="26" t="s">
        <v>218</v>
      </c>
      <c r="T60" s="162" t="s">
        <v>624</v>
      </c>
      <c r="X60" s="347"/>
      <c r="Y60" s="348"/>
      <c r="Z60" s="348"/>
      <c r="AA60" s="348"/>
      <c r="AB60" s="348"/>
      <c r="AC60" s="348"/>
      <c r="AD60" s="348"/>
      <c r="AE60" s="348"/>
      <c r="AF60" s="349"/>
      <c r="AG60" s="158"/>
      <c r="AH60" s="117"/>
    </row>
    <row r="61" spans="1:34">
      <c r="A61" s="117"/>
      <c r="B61" s="122"/>
      <c r="O61" s="160" t="s">
        <v>622</v>
      </c>
      <c r="P61" s="26" t="s">
        <v>219</v>
      </c>
      <c r="T61" s="162" t="s">
        <v>624</v>
      </c>
      <c r="X61" s="347"/>
      <c r="Y61" s="348"/>
      <c r="Z61" s="348"/>
      <c r="AA61" s="348"/>
      <c r="AB61" s="348"/>
      <c r="AC61" s="348"/>
      <c r="AD61" s="348"/>
      <c r="AE61" s="348"/>
      <c r="AF61" s="349"/>
      <c r="AG61" s="158"/>
      <c r="AH61" s="117"/>
    </row>
    <row r="62" spans="1:34">
      <c r="A62" s="117"/>
      <c r="B62" s="122"/>
      <c r="O62" s="160" t="s">
        <v>622</v>
      </c>
      <c r="P62" s="26" t="s">
        <v>220</v>
      </c>
      <c r="T62" s="162" t="s">
        <v>624</v>
      </c>
      <c r="X62" s="347"/>
      <c r="Y62" s="348"/>
      <c r="Z62" s="348"/>
      <c r="AA62" s="348"/>
      <c r="AB62" s="348"/>
      <c r="AC62" s="348"/>
      <c r="AD62" s="348"/>
      <c r="AE62" s="348"/>
      <c r="AF62" s="349"/>
      <c r="AG62" s="158"/>
      <c r="AH62" s="117"/>
    </row>
    <row r="63" spans="1:34">
      <c r="A63" s="117"/>
      <c r="B63" s="122"/>
      <c r="O63" s="160" t="s">
        <v>622</v>
      </c>
      <c r="P63" s="26" t="s">
        <v>215</v>
      </c>
      <c r="T63" s="162" t="s">
        <v>624</v>
      </c>
      <c r="X63" s="347"/>
      <c r="Y63" s="348"/>
      <c r="Z63" s="348"/>
      <c r="AA63" s="348"/>
      <c r="AB63" s="348"/>
      <c r="AC63" s="348"/>
      <c r="AD63" s="348"/>
      <c r="AE63" s="348"/>
      <c r="AF63" s="349"/>
      <c r="AG63" s="158"/>
      <c r="AH63" s="117"/>
    </row>
    <row r="64" spans="1:34">
      <c r="A64" s="117"/>
      <c r="B64" s="122"/>
      <c r="O64" s="160" t="s">
        <v>622</v>
      </c>
      <c r="P64" s="26" t="s">
        <v>182</v>
      </c>
      <c r="T64" s="255" t="s">
        <v>2013</v>
      </c>
      <c r="X64" s="347"/>
      <c r="Y64" s="348"/>
      <c r="Z64" s="348"/>
      <c r="AA64" s="348"/>
      <c r="AB64" s="348"/>
      <c r="AC64" s="348"/>
      <c r="AD64" s="348"/>
      <c r="AE64" s="348"/>
      <c r="AF64" s="349"/>
      <c r="AG64" s="158"/>
      <c r="AH64" s="117"/>
    </row>
    <row r="65" spans="1:34">
      <c r="A65" s="117"/>
      <c r="B65" s="122"/>
      <c r="O65" s="160" t="s">
        <v>622</v>
      </c>
      <c r="P65" s="178" t="s">
        <v>639</v>
      </c>
      <c r="T65" s="166" t="s">
        <v>640</v>
      </c>
      <c r="X65" s="347"/>
      <c r="Y65" s="348"/>
      <c r="Z65" s="348"/>
      <c r="AA65" s="348"/>
      <c r="AB65" s="348"/>
      <c r="AC65" s="348"/>
      <c r="AD65" s="348"/>
      <c r="AE65" s="348"/>
      <c r="AF65" s="349"/>
      <c r="AG65" s="158"/>
      <c r="AH65" s="117"/>
    </row>
    <row r="66" spans="1:34">
      <c r="A66" s="117"/>
      <c r="B66" s="122"/>
      <c r="P66" s="159"/>
      <c r="X66" s="347"/>
      <c r="Y66" s="348"/>
      <c r="Z66" s="348"/>
      <c r="AA66" s="348"/>
      <c r="AB66" s="348"/>
      <c r="AC66" s="348"/>
      <c r="AD66" s="348"/>
      <c r="AE66" s="348"/>
      <c r="AF66" s="349"/>
      <c r="AG66" s="158"/>
      <c r="AH66" s="117"/>
    </row>
    <row r="67" spans="1:34">
      <c r="A67" s="117"/>
      <c r="B67" s="122"/>
      <c r="P67" s="130" t="s">
        <v>641</v>
      </c>
      <c r="Q67" s="131"/>
      <c r="R67" s="131"/>
      <c r="S67" s="131"/>
      <c r="T67" s="131"/>
      <c r="U67" s="131"/>
      <c r="V67" s="131"/>
      <c r="X67" s="347"/>
      <c r="Y67" s="348"/>
      <c r="Z67" s="348"/>
      <c r="AA67" s="348"/>
      <c r="AB67" s="348"/>
      <c r="AC67" s="348"/>
      <c r="AD67" s="348"/>
      <c r="AE67" s="348"/>
      <c r="AF67" s="349"/>
      <c r="AG67" s="158"/>
      <c r="AH67" s="117"/>
    </row>
    <row r="68" spans="1:34">
      <c r="A68" s="117"/>
      <c r="B68" s="122"/>
      <c r="O68" s="160" t="s">
        <v>622</v>
      </c>
      <c r="P68" s="26" t="s">
        <v>642</v>
      </c>
      <c r="T68" s="162" t="s">
        <v>624</v>
      </c>
      <c r="X68" s="347"/>
      <c r="Y68" s="348"/>
      <c r="Z68" s="348"/>
      <c r="AA68" s="348"/>
      <c r="AB68" s="348"/>
      <c r="AC68" s="348"/>
      <c r="AD68" s="348"/>
      <c r="AE68" s="348"/>
      <c r="AF68" s="349"/>
      <c r="AG68" s="158"/>
      <c r="AH68" s="117"/>
    </row>
    <row r="69" spans="1:34">
      <c r="A69" s="117"/>
      <c r="B69" s="122"/>
      <c r="O69" s="160" t="s">
        <v>622</v>
      </c>
      <c r="P69" s="26" t="s">
        <v>312</v>
      </c>
      <c r="T69" s="162" t="s">
        <v>643</v>
      </c>
      <c r="X69" s="347"/>
      <c r="Y69" s="348"/>
      <c r="Z69" s="348"/>
      <c r="AA69" s="348"/>
      <c r="AB69" s="348"/>
      <c r="AC69" s="348"/>
      <c r="AD69" s="348"/>
      <c r="AE69" s="348"/>
      <c r="AF69" s="349"/>
      <c r="AG69" s="158"/>
      <c r="AH69" s="117"/>
    </row>
    <row r="70" spans="1:34">
      <c r="A70" s="117"/>
      <c r="B70" s="122"/>
      <c r="O70" s="160" t="s">
        <v>622</v>
      </c>
      <c r="P70" s="26" t="s">
        <v>326</v>
      </c>
      <c r="T70" s="162" t="s">
        <v>624</v>
      </c>
      <c r="X70" s="347"/>
      <c r="Y70" s="348"/>
      <c r="Z70" s="348"/>
      <c r="AA70" s="348"/>
      <c r="AB70" s="348"/>
      <c r="AC70" s="348"/>
      <c r="AD70" s="348"/>
      <c r="AE70" s="348"/>
      <c r="AF70" s="349"/>
      <c r="AG70" s="158"/>
      <c r="AH70" s="117"/>
    </row>
    <row r="71" spans="1:34">
      <c r="A71" s="117"/>
      <c r="B71" s="122"/>
      <c r="O71" s="160" t="s">
        <v>622</v>
      </c>
      <c r="P71" s="26" t="s">
        <v>334</v>
      </c>
      <c r="T71" s="166" t="s">
        <v>638</v>
      </c>
      <c r="X71" s="347"/>
      <c r="Y71" s="348"/>
      <c r="Z71" s="348"/>
      <c r="AA71" s="348"/>
      <c r="AB71" s="348"/>
      <c r="AC71" s="348"/>
      <c r="AD71" s="348"/>
      <c r="AE71" s="348"/>
      <c r="AF71" s="349"/>
      <c r="AG71" s="158"/>
      <c r="AH71" s="117"/>
    </row>
    <row r="72" spans="1:34">
      <c r="A72" s="117"/>
      <c r="B72" s="122"/>
      <c r="O72" s="160"/>
      <c r="T72" s="161"/>
      <c r="X72" s="350"/>
      <c r="Y72" s="351"/>
      <c r="Z72" s="351"/>
      <c r="AA72" s="351"/>
      <c r="AB72" s="351"/>
      <c r="AC72" s="351"/>
      <c r="AD72" s="351"/>
      <c r="AE72" s="351"/>
      <c r="AF72" s="352"/>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2" t="s">
        <v>2056</v>
      </c>
      <c r="Y79" s="363"/>
      <c r="Z79" s="363"/>
      <c r="AA79" s="363"/>
      <c r="AB79" s="363"/>
      <c r="AC79" s="363"/>
      <c r="AD79" s="363"/>
      <c r="AE79" s="363"/>
      <c r="AF79" s="363"/>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85</v>
      </c>
      <c r="V80" s="26">
        <f t="shared" ref="V80:V87" si="4">U80-T80</f>
        <v>31</v>
      </c>
      <c r="X80" s="363"/>
      <c r="Y80" s="363"/>
      <c r="Z80" s="363"/>
      <c r="AA80" s="363"/>
      <c r="AB80" s="363"/>
      <c r="AC80" s="363"/>
      <c r="AD80" s="363"/>
      <c r="AE80" s="363"/>
      <c r="AF80" s="363"/>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32</v>
      </c>
      <c r="V81" s="26">
        <f t="shared" si="4"/>
        <v>-26</v>
      </c>
      <c r="X81" s="363"/>
      <c r="Y81" s="363"/>
      <c r="Z81" s="363"/>
      <c r="AA81" s="363"/>
      <c r="AB81" s="363"/>
      <c r="AC81" s="363"/>
      <c r="AD81" s="363"/>
      <c r="AE81" s="363"/>
      <c r="AF81" s="363"/>
      <c r="AG81" s="163"/>
      <c r="AH81" s="117"/>
    </row>
    <row r="82" spans="1:34" ht="17.7" customHeight="1">
      <c r="A82" s="117"/>
      <c r="B82" s="122"/>
      <c r="D82" s="334" t="str">
        <f>"# "&amp;U88</f>
        <v># 135</v>
      </c>
      <c r="E82" s="334"/>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3"/>
      <c r="Y82" s="363"/>
      <c r="Z82" s="363"/>
      <c r="AA82" s="363"/>
      <c r="AB82" s="363"/>
      <c r="AC82" s="363"/>
      <c r="AD82" s="363"/>
      <c r="AE82" s="363"/>
      <c r="AF82" s="363"/>
      <c r="AG82" s="163"/>
      <c r="AH82" s="117"/>
    </row>
    <row r="83" spans="1:34" ht="17.7" customHeight="1">
      <c r="A83" s="117"/>
      <c r="B83" s="122"/>
      <c r="D83" s="334"/>
      <c r="E83" s="334"/>
      <c r="P83" s="26" t="s">
        <v>615</v>
      </c>
      <c r="T83" s="26">
        <f>COUNTIFS(Table4[Status Anterior],'1. Status Resumo'!$P83,Table4[Sub-âmbito],'1. Status Resumo'!$G$75,Table4[Tipo de teste],"2. Campo")</f>
        <v>8</v>
      </c>
      <c r="U83" s="26">
        <f>COUNTIFS(Table4[Status Atual],'1. Status Resumo'!$P83,Table4[Sub-âmbito],'1. Status Resumo'!$G$75,Table4[Tipo de teste],"2. Campo")</f>
        <v>6</v>
      </c>
      <c r="V83" s="26">
        <f t="shared" si="4"/>
        <v>-2</v>
      </c>
      <c r="X83" s="363"/>
      <c r="Y83" s="363"/>
      <c r="Z83" s="363"/>
      <c r="AA83" s="363"/>
      <c r="AB83" s="363"/>
      <c r="AC83" s="363"/>
      <c r="AD83" s="363"/>
      <c r="AE83" s="363"/>
      <c r="AF83" s="363"/>
      <c r="AG83" s="163"/>
      <c r="AH83" s="117"/>
    </row>
    <row r="84" spans="1:34" ht="17.7" customHeight="1">
      <c r="A84" s="117"/>
      <c r="B84" s="122"/>
      <c r="D84" s="334"/>
      <c r="E84" s="334"/>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3"/>
      <c r="Y84" s="363"/>
      <c r="Z84" s="363"/>
      <c r="AA84" s="363"/>
      <c r="AB84" s="363"/>
      <c r="AC84" s="363"/>
      <c r="AD84" s="363"/>
      <c r="AE84" s="363"/>
      <c r="AF84" s="363"/>
      <c r="AG84" s="163"/>
      <c r="AH84" s="117"/>
    </row>
    <row r="85" spans="1:34">
      <c r="A85" s="117"/>
      <c r="B85" s="122"/>
      <c r="D85" s="334"/>
      <c r="E85" s="334"/>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3"/>
      <c r="Y85" s="363"/>
      <c r="Z85" s="363"/>
      <c r="AA85" s="363"/>
      <c r="AB85" s="363"/>
      <c r="AC85" s="363"/>
      <c r="AD85" s="363"/>
      <c r="AE85" s="363"/>
      <c r="AF85" s="363"/>
      <c r="AG85" s="163"/>
      <c r="AH85" s="117"/>
    </row>
    <row r="86" spans="1:34">
      <c r="A86" s="117"/>
      <c r="B86" s="122"/>
      <c r="D86" s="334"/>
      <c r="E86" s="334"/>
      <c r="P86" s="26" t="s">
        <v>619</v>
      </c>
      <c r="T86" s="26">
        <f>COUNTIFS(Table4[Status Anterior],'1. Status Resumo'!$P86,Table4[Sub-âmbito],'1. Status Resumo'!$G$75,Table4[Tipo de teste],"2. Campo")</f>
        <v>12</v>
      </c>
      <c r="U86" s="26">
        <f>COUNTIFS(Table4[Status Atual],'1. Status Resumo'!$P86,Table4[Sub-âmbito],'1. Status Resumo'!$G$75,Table4[Tipo de teste],"2. Campo")</f>
        <v>9</v>
      </c>
      <c r="V86" s="26">
        <f>U86-T86</f>
        <v>-3</v>
      </c>
      <c r="X86" s="363"/>
      <c r="Y86" s="363"/>
      <c r="Z86" s="363"/>
      <c r="AA86" s="363"/>
      <c r="AB86" s="363"/>
      <c r="AC86" s="363"/>
      <c r="AD86" s="363"/>
      <c r="AE86" s="363"/>
      <c r="AF86" s="363"/>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3"/>
      <c r="Y87" s="363"/>
      <c r="Z87" s="363"/>
      <c r="AA87" s="363"/>
      <c r="AB87" s="363"/>
      <c r="AC87" s="363"/>
      <c r="AD87" s="363"/>
      <c r="AE87" s="363"/>
      <c r="AF87" s="363"/>
      <c r="AG87" s="163"/>
      <c r="AH87" s="117"/>
    </row>
    <row r="88" spans="1:34">
      <c r="A88" s="117"/>
      <c r="B88" s="122"/>
      <c r="T88" s="128">
        <f>SUM(T79:T87)</f>
        <v>135</v>
      </c>
      <c r="U88" s="128">
        <f>SUM(U79:U87)</f>
        <v>135</v>
      </c>
      <c r="X88" s="363"/>
      <c r="Y88" s="363"/>
      <c r="Z88" s="363"/>
      <c r="AA88" s="363"/>
      <c r="AB88" s="363"/>
      <c r="AC88" s="363"/>
      <c r="AD88" s="363"/>
      <c r="AE88" s="363"/>
      <c r="AF88" s="363"/>
      <c r="AG88" s="163"/>
      <c r="AH88" s="117"/>
    </row>
    <row r="89" spans="1:34">
      <c r="A89" s="117"/>
      <c r="B89" s="122"/>
      <c r="T89" s="128"/>
      <c r="U89" s="128"/>
      <c r="X89" s="363"/>
      <c r="Y89" s="363"/>
      <c r="Z89" s="363"/>
      <c r="AA89" s="363"/>
      <c r="AB89" s="363"/>
      <c r="AC89" s="363"/>
      <c r="AD89" s="363"/>
      <c r="AE89" s="363"/>
      <c r="AF89" s="363"/>
      <c r="AG89" s="163"/>
      <c r="AH89" s="117"/>
    </row>
    <row r="90" spans="1:34">
      <c r="A90" s="117"/>
      <c r="B90" s="122"/>
      <c r="P90" s="130" t="s">
        <v>620</v>
      </c>
      <c r="Q90" s="131"/>
      <c r="R90" s="131"/>
      <c r="S90" s="131"/>
      <c r="T90" s="131"/>
      <c r="U90" s="131"/>
      <c r="V90" s="131"/>
      <c r="X90" s="363"/>
      <c r="Y90" s="363"/>
      <c r="Z90" s="363"/>
      <c r="AA90" s="363"/>
      <c r="AB90" s="363"/>
      <c r="AC90" s="363"/>
      <c r="AD90" s="363"/>
      <c r="AE90" s="363"/>
      <c r="AF90" s="363"/>
      <c r="AG90" s="163"/>
      <c r="AH90" s="117"/>
    </row>
    <row r="91" spans="1:34">
      <c r="A91" s="117"/>
      <c r="B91" s="122"/>
      <c r="O91" s="160" t="s">
        <v>622</v>
      </c>
      <c r="P91" s="26" t="s">
        <v>380</v>
      </c>
      <c r="T91" s="207" t="s">
        <v>1930</v>
      </c>
      <c r="X91" s="363"/>
      <c r="Y91" s="363"/>
      <c r="Z91" s="363"/>
      <c r="AA91" s="363"/>
      <c r="AB91" s="363"/>
      <c r="AC91" s="363"/>
      <c r="AD91" s="363"/>
      <c r="AE91" s="363"/>
      <c r="AF91" s="363"/>
      <c r="AG91" s="163"/>
      <c r="AH91" s="117"/>
    </row>
    <row r="92" spans="1:34">
      <c r="A92" s="117"/>
      <c r="B92" s="122"/>
      <c r="O92" s="160" t="s">
        <v>622</v>
      </c>
      <c r="P92" s="26" t="s">
        <v>336</v>
      </c>
      <c r="T92" s="207" t="s">
        <v>1930</v>
      </c>
      <c r="X92" s="363"/>
      <c r="Y92" s="363"/>
      <c r="Z92" s="363"/>
      <c r="AA92" s="363"/>
      <c r="AB92" s="363"/>
      <c r="AC92" s="363"/>
      <c r="AD92" s="363"/>
      <c r="AE92" s="363"/>
      <c r="AF92" s="363"/>
      <c r="AG92" s="163"/>
      <c r="AH92" s="117"/>
    </row>
    <row r="93" spans="1:34">
      <c r="A93" s="117"/>
      <c r="B93" s="122"/>
      <c r="O93" s="160" t="s">
        <v>622</v>
      </c>
      <c r="P93" s="26" t="s">
        <v>369</v>
      </c>
      <c r="T93" s="207" t="s">
        <v>1930</v>
      </c>
      <c r="X93" s="363"/>
      <c r="Y93" s="363"/>
      <c r="Z93" s="363"/>
      <c r="AA93" s="363"/>
      <c r="AB93" s="363"/>
      <c r="AC93" s="363"/>
      <c r="AD93" s="363"/>
      <c r="AE93" s="363"/>
      <c r="AF93" s="363"/>
      <c r="AG93" s="163"/>
      <c r="AH93" s="117"/>
    </row>
    <row r="94" spans="1:34">
      <c r="A94" s="117"/>
      <c r="B94" s="122"/>
      <c r="O94" s="160" t="s">
        <v>622</v>
      </c>
      <c r="P94" s="26" t="s">
        <v>440</v>
      </c>
      <c r="T94" s="162" t="s">
        <v>624</v>
      </c>
      <c r="X94" s="363"/>
      <c r="Y94" s="363"/>
      <c r="Z94" s="363"/>
      <c r="AA94" s="363"/>
      <c r="AB94" s="363"/>
      <c r="AC94" s="363"/>
      <c r="AD94" s="363"/>
      <c r="AE94" s="363"/>
      <c r="AF94" s="363"/>
      <c r="AG94" s="163"/>
      <c r="AH94" s="117"/>
    </row>
    <row r="95" spans="1:34">
      <c r="A95" s="117"/>
      <c r="B95" s="122"/>
      <c r="O95" s="160" t="s">
        <v>622</v>
      </c>
      <c r="P95" s="26" t="s">
        <v>442</v>
      </c>
      <c r="T95" s="162" t="s">
        <v>624</v>
      </c>
      <c r="X95" s="363"/>
      <c r="Y95" s="363"/>
      <c r="Z95" s="363"/>
      <c r="AA95" s="363"/>
      <c r="AB95" s="363"/>
      <c r="AC95" s="363"/>
      <c r="AD95" s="363"/>
      <c r="AE95" s="363"/>
      <c r="AF95" s="363"/>
      <c r="AG95" s="163"/>
      <c r="AH95" s="117"/>
    </row>
    <row r="96" spans="1:34">
      <c r="A96" s="117"/>
      <c r="B96" s="122"/>
      <c r="O96" s="160" t="s">
        <v>622</v>
      </c>
      <c r="P96" s="26" t="s">
        <v>1955</v>
      </c>
      <c r="T96" s="207" t="s">
        <v>1930</v>
      </c>
      <c r="X96" s="363"/>
      <c r="Y96" s="363"/>
      <c r="Z96" s="363"/>
      <c r="AA96" s="363"/>
      <c r="AB96" s="363"/>
      <c r="AC96" s="363"/>
      <c r="AD96" s="363"/>
      <c r="AE96" s="363"/>
      <c r="AF96" s="363"/>
      <c r="AG96" s="163"/>
      <c r="AH96" s="117"/>
    </row>
    <row r="97" spans="1:34">
      <c r="A97" s="117"/>
      <c r="B97" s="122"/>
      <c r="O97" s="160" t="s">
        <v>622</v>
      </c>
      <c r="P97" s="26" t="s">
        <v>1956</v>
      </c>
      <c r="T97" s="162" t="s">
        <v>624</v>
      </c>
      <c r="X97" s="363"/>
      <c r="Y97" s="363"/>
      <c r="Z97" s="363"/>
      <c r="AA97" s="363"/>
      <c r="AB97" s="363"/>
      <c r="AC97" s="363"/>
      <c r="AD97" s="363"/>
      <c r="AE97" s="363"/>
      <c r="AF97" s="363"/>
      <c r="AG97" s="163"/>
      <c r="AH97" s="117"/>
    </row>
    <row r="98" spans="1:34">
      <c r="A98" s="117"/>
      <c r="B98" s="122"/>
      <c r="O98" s="160" t="s">
        <v>622</v>
      </c>
      <c r="P98" s="26" t="s">
        <v>393</v>
      </c>
      <c r="T98" s="162" t="s">
        <v>624</v>
      </c>
      <c r="X98" s="363"/>
      <c r="Y98" s="363"/>
      <c r="Z98" s="363"/>
      <c r="AA98" s="363"/>
      <c r="AB98" s="363"/>
      <c r="AC98" s="363"/>
      <c r="AD98" s="363"/>
      <c r="AE98" s="363"/>
      <c r="AF98" s="363"/>
      <c r="AG98" s="163"/>
      <c r="AH98" s="117"/>
    </row>
    <row r="99" spans="1:34">
      <c r="A99" s="117"/>
      <c r="B99" s="122"/>
      <c r="O99" s="160"/>
      <c r="T99" s="162"/>
      <c r="X99" s="363"/>
      <c r="Y99" s="363"/>
      <c r="Z99" s="363"/>
      <c r="AA99" s="363"/>
      <c r="AB99" s="363"/>
      <c r="AC99" s="363"/>
      <c r="AD99" s="363"/>
      <c r="AE99" s="363"/>
      <c r="AF99" s="363"/>
      <c r="AG99" s="163"/>
      <c r="AH99" s="117"/>
    </row>
    <row r="100" spans="1:34">
      <c r="A100" s="117"/>
      <c r="B100" s="122"/>
      <c r="X100" s="363"/>
      <c r="Y100" s="363"/>
      <c r="Z100" s="363"/>
      <c r="AA100" s="363"/>
      <c r="AB100" s="363"/>
      <c r="AC100" s="363"/>
      <c r="AD100" s="363"/>
      <c r="AE100" s="363"/>
      <c r="AF100" s="363"/>
      <c r="AG100" s="163"/>
      <c r="AH100" s="117"/>
    </row>
    <row r="101" spans="1:34">
      <c r="A101" s="117"/>
      <c r="B101" s="122"/>
      <c r="O101" s="160"/>
      <c r="T101" s="162"/>
      <c r="AG101" s="123"/>
      <c r="AH101" s="117"/>
    </row>
    <row r="102" spans="1:34">
      <c r="A102" s="117"/>
      <c r="B102" s="124"/>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6"/>
      <c r="AH102" s="117"/>
    </row>
    <row r="103" spans="1:34">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row>
    <row r="104" spans="1:34" ht="22.2" hidden="1"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spans="1:34" ht="4.95" hidden="1"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17.7" hidden="1"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ht="17.7" hidden="1"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17.7"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17.7"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s="205" customForma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s="205" customFormat="1" hidden="1"/>
    <row r="134" spans="1:34" s="205" customFormat="1" hidden="1"/>
    <row r="135" spans="1:34" s="205" customFormat="1" hidden="1"/>
    <row r="136" spans="1:34" s="205" customFormat="1" hidden="1"/>
    <row r="137" spans="1:34"/>
    <row r="138" spans="1:34"/>
    <row r="139" spans="1:34"/>
    <row r="140" spans="1:34"/>
    <row r="141" spans="1:34"/>
    <row r="142" spans="1:34"/>
    <row r="143" spans="1:34"/>
    <row r="144" spans="1:34"/>
    <row r="145"/>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E587" sqref="E58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2.1 Em Teste</v>
      </c>
      <c r="H454" s="136" t="s">
        <v>619</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323"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323"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323"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323"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323" t="s">
        <v>374</v>
      </c>
      <c r="G466" s="324"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customHeight="1">
      <c r="A467" s="30" t="str">
        <f t="shared" ref="A467:A535" si="10">E467&amp;F467</f>
        <v>lt004_protectionemssns_scp2_prtctn</v>
      </c>
      <c r="B467" s="142" t="s">
        <v>26</v>
      </c>
      <c r="C467" s="138" t="s">
        <v>26</v>
      </c>
      <c r="D467" s="134" t="s">
        <v>40</v>
      </c>
      <c r="E467" s="137" t="s">
        <v>369</v>
      </c>
      <c r="F467" s="323" t="s">
        <v>375</v>
      </c>
      <c r="G467" s="324"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customHeight="1">
      <c r="A468" s="30" t="str">
        <f t="shared" si="10"/>
        <v>lt004_protectionemssns_scp3_prtctn</v>
      </c>
      <c r="B468" s="142" t="s">
        <v>26</v>
      </c>
      <c r="C468" s="138" t="s">
        <v>26</v>
      </c>
      <c r="D468" s="134" t="s">
        <v>40</v>
      </c>
      <c r="E468" s="137" t="s">
        <v>369</v>
      </c>
      <c r="F468" s="323" t="s">
        <v>376</v>
      </c>
      <c r="G468" s="324"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customHeight="1">
      <c r="A469" s="30" t="str">
        <f t="shared" si="10"/>
        <v>lt004_protectionmthd_usd_prtctn_scp_1</v>
      </c>
      <c r="B469" s="142" t="s">
        <v>26</v>
      </c>
      <c r="C469" s="138" t="s">
        <v>26</v>
      </c>
      <c r="D469" s="134" t="s">
        <v>40</v>
      </c>
      <c r="E469" s="137" t="s">
        <v>369</v>
      </c>
      <c r="F469" s="323" t="s">
        <v>377</v>
      </c>
      <c r="G469" s="324"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customHeight="1">
      <c r="A470" s="30" t="str">
        <f t="shared" si="10"/>
        <v>lt004_protectionmthd_usd_prtctn_scp_2</v>
      </c>
      <c r="B470" s="142" t="s">
        <v>26</v>
      </c>
      <c r="C470" s="138" t="s">
        <v>26</v>
      </c>
      <c r="D470" s="134" t="s">
        <v>40</v>
      </c>
      <c r="E470" s="137" t="s">
        <v>369</v>
      </c>
      <c r="F470" s="323" t="s">
        <v>378</v>
      </c>
      <c r="G470" s="324"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customHeight="1">
      <c r="A471" s="30" t="str">
        <f t="shared" si="10"/>
        <v>lt004_protectionmthd_usd_prtctn_scp_3</v>
      </c>
      <c r="B471" s="142" t="s">
        <v>26</v>
      </c>
      <c r="C471" s="138" t="s">
        <v>26</v>
      </c>
      <c r="D471" s="134" t="s">
        <v>40</v>
      </c>
      <c r="E471" s="137" t="s">
        <v>369</v>
      </c>
      <c r="F471" s="323" t="s">
        <v>379</v>
      </c>
      <c r="G471" s="324"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c r="A472" s="30" t="str">
        <f t="shared" si="10"/>
        <v>lt004_protectionflg_act_physcl_rsk</v>
      </c>
      <c r="B472" s="142" t="s">
        <v>26</v>
      </c>
      <c r="C472" s="138" t="s">
        <v>26</v>
      </c>
      <c r="D472" s="134" t="s">
        <v>40</v>
      </c>
      <c r="E472" s="137" t="s">
        <v>369</v>
      </c>
      <c r="F472" s="323" t="s">
        <v>358</v>
      </c>
      <c r="G472" s="324"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323" t="s">
        <v>359</v>
      </c>
      <c r="G473" s="324"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619</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9">
        <v>45595</v>
      </c>
      <c r="N475" s="209"/>
    </row>
    <row r="476" spans="1:14" ht="16.2" hidden="1" customHeight="1">
      <c r="A476" s="30" t="str">
        <f t="shared" si="10"/>
        <v>lt007_instr_activityenvrnmntl_objctv</v>
      </c>
      <c r="B476" s="142" t="s">
        <v>26</v>
      </c>
      <c r="C476" s="138" t="s">
        <v>26</v>
      </c>
      <c r="D476" s="134" t="s">
        <v>40</v>
      </c>
      <c r="E476" s="137" t="s">
        <v>1955</v>
      </c>
      <c r="F476" s="137" t="s">
        <v>383</v>
      </c>
      <c r="G476" s="136" t="str">
        <f>VLOOKUP(A476,Plano_V3!$A$26:$G$592,7,0)</f>
        <v>2.1 Em Teste</v>
      </c>
      <c r="H476" s="136" t="s">
        <v>619</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9">
        <v>45593</v>
      </c>
      <c r="N476" s="209"/>
    </row>
    <row r="477" spans="1:14" ht="16.2" hidden="1" customHeight="1">
      <c r="A477" s="30" t="str">
        <f t="shared" si="10"/>
        <v>lt007_instr_activitytyp_actvty</v>
      </c>
      <c r="B477" s="142" t="s">
        <v>26</v>
      </c>
      <c r="C477" s="138" t="s">
        <v>26</v>
      </c>
      <c r="D477" s="134" t="s">
        <v>40</v>
      </c>
      <c r="E477" s="137" t="s">
        <v>1955</v>
      </c>
      <c r="F477" s="137" t="s">
        <v>384</v>
      </c>
      <c r="G477" s="136" t="str">
        <f>VLOOKUP(A477,Plano_V3!$A$26:$G$592,7,0)</f>
        <v>2.1 Em Teste</v>
      </c>
      <c r="H477" s="136" t="s">
        <v>619</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1956</v>
      </c>
      <c r="F483" s="137" t="s">
        <v>391</v>
      </c>
      <c r="G483" s="136" t="str">
        <f>VLOOKUP(A483,Plano_V3!$A$26:$G$592,7,0)</f>
        <v>1. Concluído</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1956</v>
      </c>
      <c r="F484" s="137" t="s">
        <v>208</v>
      </c>
      <c r="G484" s="136" t="str">
        <f>VLOOKUP(A484,Plano_V3!$A$26:$G$592,7,0)</f>
        <v>1. Concluído</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1956</v>
      </c>
      <c r="F485" s="137" t="s">
        <v>211</v>
      </c>
      <c r="G485" s="136" t="str">
        <f>VLOOKUP(A485,Plano_V3!$A$26:$G$592,7,0)</f>
        <v>1. Concluído</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1956</v>
      </c>
      <c r="F486" s="137" t="s">
        <v>392</v>
      </c>
      <c r="G486" s="136" t="str">
        <f>VLOOKUP(A486,Plano_V3!$A$26:$G$592,7,0)</f>
        <v>1. Concluído</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1956</v>
      </c>
      <c r="F487" s="137" t="s">
        <v>320</v>
      </c>
      <c r="G487" s="136" t="str">
        <f>VLOOKUP(A487,Plano_V3!$A$26:$G$592,7,0)</f>
        <v>1. Concluído</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1956</v>
      </c>
      <c r="F488" s="137" t="s">
        <v>321</v>
      </c>
      <c r="G488" s="136" t="str">
        <f>VLOOKUP(A488,Plano_V3!$A$26:$G$592,7,0)</f>
        <v>1. Concluído</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1956</v>
      </c>
      <c r="F489" s="137" t="s">
        <v>322</v>
      </c>
      <c r="G489" s="136" t="str">
        <f>VLOOKUP(A489,Plano_V3!$A$26:$G$592,7,0)</f>
        <v>1. Concluído</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1956</v>
      </c>
      <c r="F493" s="137" t="s">
        <v>1940</v>
      </c>
      <c r="G493" s="136" t="str">
        <f>VLOOKUP(A493,Plano_V3!$A$26:$G$592,7,0)</f>
        <v>1. Concluído</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1956</v>
      </c>
      <c r="F494" s="137" t="s">
        <v>481</v>
      </c>
      <c r="G494" s="136" t="str">
        <f>VLOOKUP(A494,Plano_V3!$A$26:$G$592,7,0)</f>
        <v>1. Concluído</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1956</v>
      </c>
      <c r="F495" s="137" t="s">
        <v>1361</v>
      </c>
      <c r="G495" s="136" t="str">
        <f>VLOOKUP(A495,Plano_V3!$A$26:$G$592,7,0)</f>
        <v>1. Concluído</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1956</v>
      </c>
      <c r="F496" s="137" t="s">
        <v>480</v>
      </c>
      <c r="G496" s="136" t="str">
        <f>VLOOKUP(A496,Plano_V3!$A$26:$G$592,7,0)</f>
        <v>1. Concluído</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1956</v>
      </c>
      <c r="F497" s="137" t="s">
        <v>482</v>
      </c>
      <c r="G497" s="136" t="str">
        <f>VLOOKUP(A497,Plano_V3!$A$26:$G$592,7,0)</f>
        <v>1. Concluído</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1955</v>
      </c>
      <c r="F526" s="137" t="s">
        <v>419</v>
      </c>
      <c r="G526" s="136" t="str">
        <f>VLOOKUP(A526,Plano_V3!$A$26:$G$592,7,0)</f>
        <v>2.1 Em Teste</v>
      </c>
      <c r="H526" s="136" t="s">
        <v>619</v>
      </c>
      <c r="I526" s="143" t="s">
        <v>1935</v>
      </c>
      <c r="J526" s="153" t="str">
        <f>IF(VLOOKUP(A526,'Aux - pivots1'!$A:$E,3,0)=0, "",VLOOKUP(A526,'Aux - pivots1'!$A:$E,3,0))</f>
        <v/>
      </c>
      <c r="K526" s="153">
        <f>IF(VLOOKUP(A526,'Aux - pivots1'!$A:$E,4,0)=0, "",VLOOKUP(A526,'Aux - pivots1'!$A:$E,4,0))</f>
        <v>45624</v>
      </c>
      <c r="L526" s="153">
        <f>IF(VLOOKUP(A526,'Aux - pivots1'!$A:$E,5,0)=0, "",VLOOKUP(A526,'Aux - pivots1'!$A:$E,5,0))</f>
        <v>45624</v>
      </c>
      <c r="M526" s="209">
        <v>45593</v>
      </c>
      <c r="N526" s="209"/>
    </row>
    <row r="527" spans="1:14" ht="16.2" hidden="1" customHeight="1">
      <c r="A527" s="30" t="str">
        <f t="shared" si="10"/>
        <v>lt007_instr_activitysstnbl_ctgry</v>
      </c>
      <c r="B527" s="142" t="s">
        <v>26</v>
      </c>
      <c r="C527" s="138" t="s">
        <v>26</v>
      </c>
      <c r="D527" s="134" t="s">
        <v>40</v>
      </c>
      <c r="E527" s="137" t="s">
        <v>1955</v>
      </c>
      <c r="F527" s="137" t="s">
        <v>420</v>
      </c>
      <c r="G527" s="136" t="str">
        <f>VLOOKUP(A527,Plano_V3!$A$26:$G$592,7,0)</f>
        <v>2.1 Em Teste</v>
      </c>
      <c r="H527" s="136" t="s">
        <v>619</v>
      </c>
      <c r="I527" s="143" t="s">
        <v>1935</v>
      </c>
      <c r="J527" s="153">
        <f>IF(VLOOKUP(A527,'Aux - pivots1'!$A:$E,3,0)=0, "",VLOOKUP(A527,'Aux - pivots1'!$A:$E,3,0))</f>
        <v>45593</v>
      </c>
      <c r="K527" s="153">
        <f>IF(VLOOKUP(A527,'Aux - pivots1'!$A:$E,4,0)=0, "",VLOOKUP(A527,'Aux - pivots1'!$A:$E,4,0))</f>
        <v>45624</v>
      </c>
      <c r="L527" s="153">
        <f>IF(VLOOKUP(A527,'Aux - pivots1'!$A:$E,5,0)=0, "",VLOOKUP(A527,'Aux - pivots1'!$A:$E,5,0))</f>
        <v>45624</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323"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323"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323"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323"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c r="A547" s="30" t="str">
        <f t="shared" si="11"/>
        <v>lt004_protectiontyp_prtctn</v>
      </c>
      <c r="B547" s="142" t="s">
        <v>26</v>
      </c>
      <c r="C547" s="138" t="s">
        <v>26</v>
      </c>
      <c r="D547" s="134" t="s">
        <v>40</v>
      </c>
      <c r="E547" s="137" t="s">
        <v>369</v>
      </c>
      <c r="F547" s="323" t="s">
        <v>437</v>
      </c>
      <c r="G547" s="136" t="str">
        <f>VLOOKUP(A547,Plano_V3!$A$26:$G$592,7,0)</f>
        <v>3. Pendente de outros desenvolvimentos</v>
      </c>
      <c r="H547" s="136" t="s">
        <v>619</v>
      </c>
      <c r="I547" s="143" t="s">
        <v>1937</v>
      </c>
      <c r="J547" s="153">
        <f>IF(VLOOKUP(A547,'Aux - pivots1'!$A:$E,3,0)=0, "",VLOOKUP(A547,'Aux - pivots1'!$A:$E,3,0))</f>
        <v>45588</v>
      </c>
      <c r="K547" s="153">
        <f>IF(VLOOKUP(A547,'Aux - pivots1'!$A:$E,4,0)=0, "",VLOOKUP(A547,'Aux - pivots1'!$A:$E,4,0))</f>
        <v>45624</v>
      </c>
      <c r="L547" s="153">
        <f>IF(VLOOKUP(A547,'Aux - pivots1'!$A:$E,5,0)=0, "",VLOOKUP(A547,'Aux - pivots1'!$A:$E,5,0))</f>
        <v>45624</v>
      </c>
      <c r="M547" s="209">
        <v>45595</v>
      </c>
      <c r="N547" s="209"/>
    </row>
    <row r="548" spans="1:14" ht="16.2" hidden="1">
      <c r="A548" s="30" t="str">
        <f t="shared" si="11"/>
        <v>lt004_protectionorgnl_prtctn_vl</v>
      </c>
      <c r="B548" s="142" t="s">
        <v>26</v>
      </c>
      <c r="C548" s="138" t="s">
        <v>26</v>
      </c>
      <c r="D548" s="134" t="s">
        <v>40</v>
      </c>
      <c r="E548" s="137" t="s">
        <v>369</v>
      </c>
      <c r="F548" s="323"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323" t="s">
        <v>439</v>
      </c>
      <c r="G549" s="136" t="str">
        <f>VLOOKUP(A549,Plano_V3!$A$26:$G$592,7,0)</f>
        <v>2.1 Em Teste</v>
      </c>
      <c r="H549" s="136" t="s">
        <v>619</v>
      </c>
      <c r="I549" s="143" t="s">
        <v>664</v>
      </c>
      <c r="J549" s="153">
        <f>IF(VLOOKUP(A549,'Aux - pivots1'!$A:$E,3,0)=0, "",VLOOKUP(A549,'Aux - pivots1'!$A:$E,3,0))</f>
        <v>45589</v>
      </c>
      <c r="K549" s="153">
        <f>IF(VLOOKUP(A549,'Aux - pivots1'!$A:$E,4,0)=0, "",VLOOKUP(A549,'Aux - pivots1'!$A:$E,4,0))</f>
        <v>45624</v>
      </c>
      <c r="L549" s="153">
        <f>IF(VLOOKUP(A549,'Aux - pivots1'!$A:$E,5,0)=0, "",VLOOKUP(A549,'Aux - pivots1'!$A:$E,5,0))</f>
        <v>45624</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2.1 Em Teste</v>
      </c>
      <c r="H561" s="136" t="s">
        <v>619</v>
      </c>
      <c r="I561" s="143" t="s">
        <v>1939</v>
      </c>
      <c r="J561" s="153">
        <f>IF(VLOOKUP(A561,'Aux - pivots1'!$A:$E,3,0)=0, "",VLOOKUP(A561,'Aux - pivots1'!$A:$E,3,0))</f>
        <v>45593</v>
      </c>
      <c r="K561" s="153">
        <f>IF(VLOOKUP(A561,'Aux - pivots1'!$A:$E,4,0)=0, "",VLOOKUP(A561,'Aux - pivots1'!$A:$E,4,0))</f>
        <v>45624</v>
      </c>
      <c r="L561" s="153">
        <f>IF(VLOOKUP(A561,'Aux - pivots1'!$A:$E,5,0)=0, "",VLOOKUP(A561,'Aux - pivots1'!$A:$E,5,0))</f>
        <v>45624</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2.1 Em Teste</v>
      </c>
      <c r="H562" s="136" t="s">
        <v>619</v>
      </c>
      <c r="I562" s="143" t="s">
        <v>1939</v>
      </c>
      <c r="J562" s="153">
        <f>IF(VLOOKUP(A562,'Aux - pivots1'!$A:$E,3,0)=0, "",VLOOKUP(A562,'Aux - pivots1'!$A:$E,3,0))</f>
        <v>45593</v>
      </c>
      <c r="K562" s="153">
        <f>IF(VLOOKUP(A562,'Aux - pivots1'!$A:$E,4,0)=0, "",VLOOKUP(A562,'Aux - pivots1'!$A:$E,4,0))</f>
        <v>45624</v>
      </c>
      <c r="L562" s="153">
        <f>IF(VLOOKUP(A562,'Aux - pivots1'!$A:$E,5,0)=0, "",VLOOKUP(A562,'Aux - pivots1'!$A:$E,5,0))</f>
        <v>45624</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2.1 Em Teste</v>
      </c>
      <c r="H563" s="136" t="s">
        <v>619</v>
      </c>
      <c r="I563" s="143" t="s">
        <v>1939</v>
      </c>
      <c r="J563" s="153">
        <f>IF(VLOOKUP(A563,'Aux - pivots1'!$A:$E,3,0)=0, "",VLOOKUP(A563,'Aux - pivots1'!$A:$E,3,0))</f>
        <v>45593</v>
      </c>
      <c r="K563" s="153">
        <f>IF(VLOOKUP(A563,'Aux - pivots1'!$A:$E,4,0)=0, "",VLOOKUP(A563,'Aux - pivots1'!$A:$E,4,0))</f>
        <v>45624</v>
      </c>
      <c r="L563" s="153">
        <f>IF(VLOOKUP(A563,'Aux - pivots1'!$A:$E,5,0)=0, "",VLOOKUP(A563,'Aux - pivots1'!$A:$E,5,0))</f>
        <v>45624</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2.1 Em Teste</v>
      </c>
      <c r="H564" s="136" t="s">
        <v>619</v>
      </c>
      <c r="I564" s="143" t="s">
        <v>1939</v>
      </c>
      <c r="J564" s="153">
        <f>IF(VLOOKUP(A564,'Aux - pivots1'!$A:$E,3,0)=0, "",VLOOKUP(A564,'Aux - pivots1'!$A:$E,3,0))</f>
        <v>45593</v>
      </c>
      <c r="K564" s="153">
        <f>IF(VLOOKUP(A564,'Aux - pivots1'!$A:$E,4,0)=0, "",VLOOKUP(A564,'Aux - pivots1'!$A:$E,4,0))</f>
        <v>45624</v>
      </c>
      <c r="L564" s="153">
        <f>IF(VLOOKUP(A564,'Aux - pivots1'!$A:$E,5,0)=0, "",VLOOKUP(A564,'Aux - pivots1'!$A:$E,5,0))</f>
        <v>45624</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1625.863125000001</v>
      </c>
      <c r="L24" s="186">
        <f>L25+L40+L204+L371+L456</f>
        <v>206</v>
      </c>
      <c r="M24" s="181">
        <f>((M25*J25)+(M40*J40)+(M204*J204)+(M371*J371)+(M456*J456))/J24</f>
        <v>0.57885304659498205</v>
      </c>
      <c r="N24" s="181">
        <f>((N25*L25)+(N40*L40)+(N204*L204)+(N371*L371)+(N456*L456))/L24</f>
        <v>0.73388573137148494</v>
      </c>
      <c r="O24" s="181">
        <f t="shared" ref="O24:O87" si="15">N24-M24</f>
        <v>0.15503268477650289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434.02500000000032</v>
      </c>
      <c r="L371" s="189">
        <f>ROUNDUP(K371/8,0)</f>
        <v>55</v>
      </c>
      <c r="M371" s="188">
        <f>SUMIFS(R371:ES371,$R$9:$ES$9,"S")/J371</f>
        <v>0.32500000000000001</v>
      </c>
      <c r="N371" s="188">
        <f>IFERROR(L371/J371,0)-15%</f>
        <v>0.4</v>
      </c>
      <c r="O371" s="188">
        <f t="shared" si="61"/>
        <v>7.5000000000000011E-2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48.225000000000037</v>
      </c>
      <c r="L455" s="190">
        <f>K455/8</f>
        <v>6.0281250000000046</v>
      </c>
      <c r="M455" s="184"/>
      <c r="N455" s="184">
        <f t="shared" si="72"/>
        <v>0.5449922305410364</v>
      </c>
      <c r="O455" s="184">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272.96874999999972</v>
      </c>
      <c r="L456" s="189">
        <f>ROUNDUP(K456/8,0)</f>
        <v>35</v>
      </c>
      <c r="M456" s="188">
        <f>SUMIFS(R456:ES456,$R$9:$ES$9,"S")/J456</f>
        <v>6.25E-2</v>
      </c>
      <c r="N456" s="188">
        <f>IFERROR(L456/J456,0)</f>
        <v>0.72916666666666663</v>
      </c>
      <c r="O456" s="188">
        <f t="shared" si="67"/>
        <v>0.66666666666666663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2">
        <f>SUMIFS(Table1[Estimação (horas)],Table1[Tabela],Plano_V3!E458,Table1[Campo],Plano_V3!F458)</f>
        <v>4.0999999999999996</v>
      </c>
      <c r="J458" s="182">
        <f t="shared" si="73"/>
        <v>0.51249999999999996</v>
      </c>
      <c r="K458" s="182">
        <f>SUMIFS(Table1[Horas efetivas],Table1[Tabela],Plano_V3!E458,Table1[Campo],Plano_V3!F458)</f>
        <v>4.0999999999999996</v>
      </c>
      <c r="L458" s="182">
        <f t="shared" si="74"/>
        <v>0.51249999999999996</v>
      </c>
      <c r="M458" s="184"/>
      <c r="N458" s="184">
        <f t="shared" si="75"/>
        <v>1</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2">
        <f>SUMIFS(Table1[Estimação (horas)],Table1[Tabela],Plano_V3!E459,Table1[Campo],Plano_V3!F459)</f>
        <v>4.0999999999999996</v>
      </c>
      <c r="J459" s="182">
        <f t="shared" si="73"/>
        <v>0.51249999999999996</v>
      </c>
      <c r="K459" s="182">
        <f>SUMIFS(Table1[Horas efetivas],Table1[Tabela],Plano_V3!E459,Table1[Campo],Plano_V3!F459)</f>
        <v>4.0999999999999996</v>
      </c>
      <c r="L459" s="182">
        <f t="shared" si="74"/>
        <v>0.51249999999999996</v>
      </c>
      <c r="M459" s="184"/>
      <c r="N459" s="184">
        <f t="shared" si="75"/>
        <v>1</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2">
        <f>SUMIFS(Table1[Estimação (horas)],Table1[Tabela],Plano_V3!E460,Table1[Campo],Plano_V3!F460)</f>
        <v>4.0999999999999996</v>
      </c>
      <c r="J460" s="182">
        <f t="shared" si="73"/>
        <v>0.51249999999999996</v>
      </c>
      <c r="K460" s="182">
        <f>SUMIFS(Table1[Horas efetivas],Table1[Tabela],Plano_V3!E460,Table1[Campo],Plano_V3!F460)</f>
        <v>4.0999999999999996</v>
      </c>
      <c r="L460" s="182">
        <f t="shared" si="74"/>
        <v>0.51249999999999996</v>
      </c>
      <c r="M460" s="184"/>
      <c r="N460" s="184">
        <f t="shared" si="75"/>
        <v>1</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2">
        <f>SUMIFS(Table1[Estimação (horas)],Table1[Tabela],Plano_V3!E461,Table1[Campo],Plano_V3!F461)</f>
        <v>4.0999999999999996</v>
      </c>
      <c r="J461" s="182">
        <f t="shared" si="73"/>
        <v>0.51249999999999996</v>
      </c>
      <c r="K461" s="182">
        <f>SUMIFS(Table1[Horas efetivas],Table1[Tabela],Plano_V3!E461,Table1[Campo],Plano_V3!F461)</f>
        <v>4.0999999999999996</v>
      </c>
      <c r="L461" s="182">
        <f t="shared" si="74"/>
        <v>0.51249999999999996</v>
      </c>
      <c r="M461" s="184"/>
      <c r="N461" s="184">
        <f t="shared" si="75"/>
        <v>1</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2">
        <f>SUMIFS(Table1[Estimação (horas)],Table1[Tabela],Plano_V3!E462,Table1[Campo],Plano_V3!F462)</f>
        <v>4.0999999999999996</v>
      </c>
      <c r="J462" s="182">
        <f t="shared" si="73"/>
        <v>0.51249999999999996</v>
      </c>
      <c r="K462" s="182">
        <f>SUMIFS(Table1[Horas efetivas],Table1[Tabela],Plano_V3!E462,Table1[Campo],Plano_V3!F462)</f>
        <v>4.0999999999999996</v>
      </c>
      <c r="L462" s="182">
        <f t="shared" si="74"/>
        <v>0.51249999999999996</v>
      </c>
      <c r="M462" s="184"/>
      <c r="N462" s="184">
        <f t="shared" si="75"/>
        <v>1</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2">
        <f>SUMIFS(Table1[Estimação (horas)],Table1[Tabela],Plano_V3!E463,Table1[Campo],Plano_V3!F463)</f>
        <v>4.0999999999999996</v>
      </c>
      <c r="J463" s="182">
        <f t="shared" si="73"/>
        <v>0.51249999999999996</v>
      </c>
      <c r="K463" s="182">
        <f>SUMIFS(Table1[Horas efetivas],Table1[Tabela],Plano_V3!E463,Table1[Campo],Plano_V3!F463)</f>
        <v>4.0999999999999996</v>
      </c>
      <c r="L463" s="182">
        <f t="shared" si="74"/>
        <v>0.51249999999999996</v>
      </c>
      <c r="M463" s="184"/>
      <c r="N463" s="184">
        <f t="shared" si="75"/>
        <v>1</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2">
        <f>SUMIFS(Table1[Estimação (horas)],Table1[Tabela],Plano_V3!E464,Table1[Campo],Plano_V3!F464)</f>
        <v>4.0999999999999996</v>
      </c>
      <c r="J464" s="182">
        <f t="shared" si="73"/>
        <v>0.51249999999999996</v>
      </c>
      <c r="K464" s="182">
        <f>SUMIFS(Table1[Horas efetivas],Table1[Tabela],Plano_V3!E464,Table1[Campo],Plano_V3!F464)</f>
        <v>4.0999999999999996</v>
      </c>
      <c r="L464" s="182">
        <f t="shared" si="74"/>
        <v>0.51249999999999996</v>
      </c>
      <c r="M464" s="184"/>
      <c r="N464" s="184">
        <f t="shared" si="75"/>
        <v>1</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2">
        <f>SUMIFS(Table1[Estimação (horas)],Table1[Tabela],Plano_V3!E465,Table1[Campo],Plano_V3!F465)</f>
        <v>4.0999999999999996</v>
      </c>
      <c r="J465" s="182">
        <f t="shared" si="73"/>
        <v>0.51249999999999996</v>
      </c>
      <c r="K465" s="182">
        <f>SUMIFS(Table1[Horas efetivas],Table1[Tabela],Plano_V3!E465,Table1[Campo],Plano_V3!F465)</f>
        <v>4.0999999999999996</v>
      </c>
      <c r="L465" s="182">
        <f t="shared" si="74"/>
        <v>0.51249999999999996</v>
      </c>
      <c r="M465" s="184"/>
      <c r="N465" s="184">
        <f t="shared" si="75"/>
        <v>1</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2">
        <f>SUMIFS(Table1[Estimação (horas)],Table1[Tabela],Plano_V3!E467,Table1[Campo],Plano_V3!F467)</f>
        <v>4.0999999999999996</v>
      </c>
      <c r="J467" s="182">
        <f t="shared" si="73"/>
        <v>0.51249999999999996</v>
      </c>
      <c r="K467" s="182">
        <f>SUMIFS(Table1[Horas efetivas],Table1[Tabela],Plano_V3!E467,Table1[Campo],Plano_V3!F467)</f>
        <v>4.0999999999999996</v>
      </c>
      <c r="L467" s="182">
        <f t="shared" si="74"/>
        <v>0.51249999999999996</v>
      </c>
      <c r="M467" s="184"/>
      <c r="N467" s="184">
        <f t="shared" si="75"/>
        <v>1</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2">
        <f>SUMIFS(Table1[Estimação (horas)],Table1[Tabela],Plano_V3!E468,Table1[Campo],Plano_V3!F468)</f>
        <v>4.0999999999999996</v>
      </c>
      <c r="J468" s="182">
        <f t="shared" si="73"/>
        <v>0.51249999999999996</v>
      </c>
      <c r="K468" s="182">
        <f>SUMIFS(Table1[Horas efetivas],Table1[Tabela],Plano_V3!E468,Table1[Campo],Plano_V3!F468)</f>
        <v>4.0999999999999996</v>
      </c>
      <c r="L468" s="182">
        <f t="shared" si="74"/>
        <v>0.51249999999999996</v>
      </c>
      <c r="M468" s="184"/>
      <c r="N468" s="184">
        <f t="shared" si="75"/>
        <v>1</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2">
        <f>SUMIFS(Table1[Estimação (horas)],Table1[Tabela],Plano_V3!E469,Table1[Campo],Plano_V3!F469)</f>
        <v>4.0999999999999996</v>
      </c>
      <c r="J469" s="182">
        <f t="shared" si="73"/>
        <v>0.51249999999999996</v>
      </c>
      <c r="K469" s="182">
        <f>SUMIFS(Table1[Horas efetivas],Table1[Tabela],Plano_V3!E469,Table1[Campo],Plano_V3!F469)</f>
        <v>4.0999999999999996</v>
      </c>
      <c r="L469" s="182">
        <f t="shared" si="74"/>
        <v>0.51249999999999996</v>
      </c>
      <c r="M469" s="184"/>
      <c r="N469" s="184">
        <f t="shared" si="75"/>
        <v>1</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2">
        <f>SUMIFS(Table1[Estimação (horas)],Table1[Tabela],Plano_V3!E470,Table1[Campo],Plano_V3!F470)</f>
        <v>4.0999999999999996</v>
      </c>
      <c r="J470" s="182">
        <f t="shared" si="73"/>
        <v>0.51249999999999996</v>
      </c>
      <c r="K470" s="182">
        <f>SUMIFS(Table1[Horas efetivas],Table1[Tabela],Plano_V3!E470,Table1[Campo],Plano_V3!F470)</f>
        <v>4.0999999999999996</v>
      </c>
      <c r="L470" s="182">
        <f t="shared" si="74"/>
        <v>0.51249999999999996</v>
      </c>
      <c r="M470" s="184"/>
      <c r="N470" s="184">
        <f t="shared" si="75"/>
        <v>1</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2">
        <f>SUMIFS(Table1[Estimação (horas)],Table1[Tabela],Plano_V3!E471,Table1[Campo],Plano_V3!F471)</f>
        <v>4.0999999999999996</v>
      </c>
      <c r="J471" s="182">
        <f t="shared" si="73"/>
        <v>0.51249999999999996</v>
      </c>
      <c r="K471" s="182">
        <f>SUMIFS(Table1[Horas efetivas],Table1[Tabela],Plano_V3!E471,Table1[Campo],Plano_V3!F471)</f>
        <v>4.0999999999999996</v>
      </c>
      <c r="L471" s="182">
        <f t="shared" si="74"/>
        <v>0.51249999999999996</v>
      </c>
      <c r="M471" s="184"/>
      <c r="N471" s="184">
        <f t="shared" si="75"/>
        <v>1</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2">
        <f>SUMIFS(Table1[Estimação (horas)],Table1[Tabela],Plano_V3!E476,Table1[Campo],Plano_V3!F476)</f>
        <v>4.0999999999999996</v>
      </c>
      <c r="J476" s="182">
        <f t="shared" si="73"/>
        <v>0.51249999999999996</v>
      </c>
      <c r="K476" s="182">
        <f>SUMIFS(Table1[Horas efetivas],Table1[Tabela],Plano_V3!E476,Table1[Campo],Plano_V3!F476)</f>
        <v>4.0999999999999996</v>
      </c>
      <c r="L476" s="182">
        <f t="shared" si="74"/>
        <v>0.51249999999999996</v>
      </c>
      <c r="M476" s="184"/>
      <c r="N476" s="184">
        <f t="shared" si="75"/>
        <v>1</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2">
        <f>SUMIFS(Table1[Estimação (horas)],Table1[Tabela],Plano_V3!E481,Table1[Campo],Plano_V3!F481)</f>
        <v>4.0999999999999996</v>
      </c>
      <c r="J481" s="182">
        <f t="shared" si="73"/>
        <v>0.51249999999999996</v>
      </c>
      <c r="K481" s="182">
        <f>SUMIFS(Table1[Horas efetivas],Table1[Tabela],Plano_V3!E481,Table1[Campo],Plano_V3!F481)</f>
        <v>2.0499999999999998</v>
      </c>
      <c r="L481" s="182">
        <f t="shared" si="74"/>
        <v>0.25624999999999998</v>
      </c>
      <c r="M481" s="184"/>
      <c r="N481" s="184">
        <f t="shared" si="75"/>
        <v>0.5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2">
        <f>SUMIFS(Table1[Estimação (horas)],Table1[Tabela],Plano_V3!E501,Table1[Campo],Plano_V3!F501)</f>
        <v>4.0999999999999996</v>
      </c>
      <c r="J501" s="182">
        <f t="shared" si="73"/>
        <v>0.51249999999999996</v>
      </c>
      <c r="K501" s="182">
        <f>SUMIFS(Table1[Horas efetivas],Table1[Tabela],Plano_V3!E501,Table1[Campo],Plano_V3!F501)</f>
        <v>4.0999999999999996</v>
      </c>
      <c r="L501" s="182">
        <f t="shared" si="74"/>
        <v>0.51249999999999996</v>
      </c>
      <c r="M501" s="184"/>
      <c r="N501" s="184">
        <f t="shared" si="75"/>
        <v>1</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2">
        <f>SUMIFS(Table1[Estimação (horas)],Table1[Tabela],Plano_V3!E502,Table1[Campo],Plano_V3!F502)</f>
        <v>4.0999999999999996</v>
      </c>
      <c r="J502" s="182">
        <f t="shared" si="73"/>
        <v>0.51249999999999996</v>
      </c>
      <c r="K502" s="182">
        <f>SUMIFS(Table1[Horas efetivas],Table1[Tabela],Plano_V3!E502,Table1[Campo],Plano_V3!F502)</f>
        <v>2.0499999999999998</v>
      </c>
      <c r="L502" s="182">
        <f t="shared" si="74"/>
        <v>0.25624999999999998</v>
      </c>
      <c r="M502" s="184"/>
      <c r="N502" s="184">
        <f t="shared" si="75"/>
        <v>0.5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1955</v>
      </c>
      <c r="F503" s="72" t="s">
        <v>383</v>
      </c>
      <c r="G503" s="65" t="str">
        <f>INDEX(Auxiliar!$B$16:$B$24,MATCH(Plano_V3!H503,Auxiliar!$C$16:$C$24,0),1)</f>
        <v>2.1 Em Teste</v>
      </c>
      <c r="H503" s="65">
        <f>VLOOKUP(A503,'Aux - pivots1'!$A:$B,2,0)</f>
        <v>2</v>
      </c>
      <c r="I503" s="182">
        <f>SUMIFS(Table1[Estimação (horas)],Table1[Tabela],Plano_V3!E503,Table1[Campo],Plano_V3!F503)</f>
        <v>4.0999999999999996</v>
      </c>
      <c r="J503" s="182">
        <f t="shared" si="73"/>
        <v>0.51249999999999996</v>
      </c>
      <c r="K503" s="182">
        <f>SUMIFS(Table1[Horas efetivas],Table1[Tabela],Plano_V3!E503,Table1[Campo],Plano_V3!F503)</f>
        <v>2.0499999999999998</v>
      </c>
      <c r="L503" s="182">
        <f t="shared" si="74"/>
        <v>0.25624999999999998</v>
      </c>
      <c r="M503" s="184"/>
      <c r="N503" s="184">
        <f t="shared" si="75"/>
        <v>0.5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1955</v>
      </c>
      <c r="F504" s="72" t="s">
        <v>384</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3"/>
        <v>0.51249999999999996</v>
      </c>
      <c r="K504" s="182">
        <f>SUMIFS(Table1[Horas efetivas],Table1[Tabela],Plano_V3!E504,Table1[Campo],Plano_V3!F504)</f>
        <v>2.0499999999999998</v>
      </c>
      <c r="L504" s="182">
        <f t="shared" si="74"/>
        <v>0.25624999999999998</v>
      </c>
      <c r="M504" s="184"/>
      <c r="N504" s="184">
        <f t="shared" si="75"/>
        <v>0.5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2">
        <f>SUMIFS(Table1[Estimação (horas)],Table1[Tabela],Plano_V3!E509,Table1[Campo],Plano_V3!F509)</f>
        <v>4.0999999999999996</v>
      </c>
      <c r="J509" s="182">
        <f t="shared" si="73"/>
        <v>0.51249999999999996</v>
      </c>
      <c r="K509" s="182">
        <f>SUMIFS(Table1[Horas efetivas],Table1[Tabela],Plano_V3!E509,Table1[Campo],Plano_V3!F509)</f>
        <v>4.0999999999999996</v>
      </c>
      <c r="L509" s="182">
        <f t="shared" si="74"/>
        <v>0.51249999999999996</v>
      </c>
      <c r="M509" s="184"/>
      <c r="N509" s="184">
        <f t="shared" si="75"/>
        <v>1</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1955</v>
      </c>
      <c r="F553" s="72" t="s">
        <v>419</v>
      </c>
      <c r="G553" s="65" t="str">
        <f>INDEX(Auxiliar!$B$16:$B$24,MATCH(Plano_V3!H553,Auxiliar!$C$16:$C$24,0),1)</f>
        <v>2.1 Em Teste</v>
      </c>
      <c r="H553" s="65">
        <f>VLOOKUP(A553,'Aux - pivots1'!$A:$B,2,0)</f>
        <v>2</v>
      </c>
      <c r="I553" s="182">
        <f>SUMIFS(Table1[Estimação (horas)],Table1[Tabela],Plano_V3!E553,Table1[Campo],Plano_V3!F553)</f>
        <v>0.1</v>
      </c>
      <c r="J553" s="182">
        <f t="shared" si="80"/>
        <v>1.2500000000000001E-2</v>
      </c>
      <c r="K553" s="182">
        <f>SUMIFS(Table1[Horas efetivas],Table1[Tabela],Plano_V3!E553,Table1[Campo],Plano_V3!F553)</f>
        <v>0.05</v>
      </c>
      <c r="L553" s="182">
        <f t="shared" si="81"/>
        <v>6.2500000000000003E-3</v>
      </c>
      <c r="M553" s="184"/>
      <c r="N553" s="184">
        <f t="shared" si="82"/>
        <v>0.5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1955</v>
      </c>
      <c r="F554" s="72" t="s">
        <v>420</v>
      </c>
      <c r="G554" s="65" t="str">
        <f>INDEX(Auxiliar!$B$16:$B$24,MATCH(Plano_V3!H554,Auxiliar!$C$16:$C$24,0),1)</f>
        <v>2.1 Em Teste</v>
      </c>
      <c r="H554" s="65">
        <f>VLOOKUP(A554,'Aux - pivots1'!$A:$B,2,0)</f>
        <v>2</v>
      </c>
      <c r="I554" s="182">
        <f>SUMIFS(Table1[Estimação (horas)],Table1[Tabela],Plano_V3!E554,Table1[Campo],Plano_V3!F554)</f>
        <v>0.1</v>
      </c>
      <c r="J554" s="182">
        <f t="shared" si="80"/>
        <v>1.2500000000000001E-2</v>
      </c>
      <c r="K554" s="182">
        <f>SUMIFS(Table1[Horas efetivas],Table1[Tabela],Plano_V3!E554,Table1[Campo],Plano_V3!F554)</f>
        <v>0.05</v>
      </c>
      <c r="L554" s="182">
        <f t="shared" si="81"/>
        <v>6.2500000000000003E-3</v>
      </c>
      <c r="M554" s="184"/>
      <c r="N554" s="184">
        <f t="shared" si="82"/>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2">
        <f>SUMIFS(Table1[Estimação (horas)],Table1[Tabela],Plano_V3!E576,Table1[Campo],Plano_V3!F576)</f>
        <v>0.1</v>
      </c>
      <c r="J576" s="182">
        <f t="shared" si="80"/>
        <v>1.2500000000000001E-2</v>
      </c>
      <c r="K576" s="182">
        <f>SUMIFS(Table1[Horas efetivas],Table1[Tabela],Plano_V3!E576,Table1[Campo],Plano_V3!F576)</f>
        <v>0.05</v>
      </c>
      <c r="L576" s="182">
        <f t="shared" si="81"/>
        <v>6.2500000000000003E-3</v>
      </c>
      <c r="M576" s="184"/>
      <c r="N576" s="184">
        <f t="shared" si="82"/>
        <v>0.5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2">
        <f>SUMIFS(Table1[Estimação (horas)],Table1[Tabela],Plano_V3!E588,Table1[Campo],Plano_V3!F588)</f>
        <v>4.0999999999999996</v>
      </c>
      <c r="J588" s="182">
        <f t="shared" si="80"/>
        <v>0.51249999999999996</v>
      </c>
      <c r="K588" s="182">
        <f>SUMIFS(Table1[Horas efetivas],Table1[Tabela],Plano_V3!E588,Table1[Campo],Plano_V3!F588)</f>
        <v>2.0499999999999998</v>
      </c>
      <c r="L588" s="182">
        <f t="shared" si="81"/>
        <v>0.25624999999999998</v>
      </c>
      <c r="M588" s="184"/>
      <c r="N588" s="184">
        <f t="shared" si="82"/>
        <v>0.5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2.1 Em Teste</v>
      </c>
      <c r="H589" s="65">
        <f>VLOOKUP(A589,'Aux - pivots1'!$A:$B,2,0)</f>
        <v>2</v>
      </c>
      <c r="I589" s="182">
        <f>SUMIFS(Table1[Estimação (horas)],Table1[Tabela],Plano_V3!E589,Table1[Campo],Plano_V3!F589)</f>
        <v>4.0999999999999996</v>
      </c>
      <c r="J589" s="182">
        <f t="shared" si="80"/>
        <v>0.51249999999999996</v>
      </c>
      <c r="K589" s="182">
        <f>SUMIFS(Table1[Horas efetivas],Table1[Tabela],Plano_V3!E589,Table1[Campo],Plano_V3!F589)</f>
        <v>2.0499999999999998</v>
      </c>
      <c r="L589" s="182">
        <f t="shared" si="81"/>
        <v>0.25624999999999998</v>
      </c>
      <c r="M589" s="184"/>
      <c r="N589" s="184">
        <f t="shared" si="82"/>
        <v>0.5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2">
        <f>SUMIFS(Table1[Estimação (horas)],Table1[Tabela],Plano_V3!E590,Table1[Campo],Plano_V3!F590)</f>
        <v>4.0999999999999996</v>
      </c>
      <c r="J590" s="182">
        <f t="shared" ref="J590:J591" si="83">I590/8</f>
        <v>0.51249999999999996</v>
      </c>
      <c r="K590" s="182">
        <f>SUMIFS(Table1[Horas efetivas],Table1[Tabela],Plano_V3!E590,Table1[Campo],Plano_V3!F590)</f>
        <v>2.0499999999999998</v>
      </c>
      <c r="L590" s="182">
        <f t="shared" ref="L590:L591" si="84">K590/8</f>
        <v>0.25624999999999998</v>
      </c>
      <c r="M590" s="184"/>
      <c r="N590" s="184">
        <f t="shared" si="82"/>
        <v>0.5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2">
        <f>SUMIFS(Table1[Estimação (horas)],Table1[Tabela],Plano_V3!E591,Table1[Campo],Plano_V3!F591)</f>
        <v>4.0999999999999996</v>
      </c>
      <c r="J591" s="182">
        <f t="shared" si="83"/>
        <v>0.51249999999999996</v>
      </c>
      <c r="K591" s="182">
        <f>SUMIFS(Table1[Horas efetivas],Table1[Tabela],Plano_V3!E591,Table1[Campo],Plano_V3!F591)</f>
        <v>2.0499999999999998</v>
      </c>
      <c r="L591" s="182">
        <f t="shared" si="84"/>
        <v>0.25624999999999998</v>
      </c>
      <c r="M591" s="184"/>
      <c r="N591" s="184">
        <f t="shared" si="82"/>
        <v>0.5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29.418749999999964</v>
      </c>
      <c r="L592" s="182">
        <f>K592/8</f>
        <v>3.6773437499999955</v>
      </c>
      <c r="M592" s="184"/>
      <c r="N592" s="184">
        <f t="shared" si="82"/>
        <v>0.732949236997816</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240.85</v>
      </c>
      <c r="M594" s="181">
        <f>((M24*J24)+(M19*J19)+(M14*J14))/J594</f>
        <v>0.62261146496815289</v>
      </c>
      <c r="N594" s="181">
        <f>((N24*L24)+(N19*L19)+(N14*L14))/L594</f>
        <v>0.77177480034264445</v>
      </c>
      <c r="O594" s="181">
        <f t="shared" ref="O594" si="85">N594-M594</f>
        <v>0.14916333537449156</v>
      </c>
      <c r="P594" s="183" t="s">
        <v>25</v>
      </c>
    </row>
    <row r="595" spans="2:51">
      <c r="O595"/>
    </row>
    <row r="596" spans="2:51"/>
  </sheetData>
  <conditionalFormatting sqref="O14:O17 O19:O22 O594">
    <cfRule type="cellIs" dxfId="112" priority="23" operator="lessThan">
      <formula>0</formula>
    </cfRule>
    <cfRule type="cellIs" dxfId="111" priority="24" operator="greaterThanOrEqual">
      <formula>0</formula>
    </cfRule>
  </conditionalFormatting>
  <conditionalFormatting sqref="O24:O592">
    <cfRule type="cellIs" dxfId="110" priority="1" operator="lessThan">
      <formula>0</formula>
    </cfRule>
    <cfRule type="cellIs" dxfId="109" priority="2" operator="greaterThanOrEqual">
      <formula>0</formula>
    </cfRule>
  </conditionalFormatting>
  <conditionalFormatting sqref="Q15:Q17">
    <cfRule type="cellIs" dxfId="108" priority="50" operator="notEqual">
      <formula>0</formula>
    </cfRule>
  </conditionalFormatting>
  <conditionalFormatting sqref="Q20:Q22">
    <cfRule type="cellIs" dxfId="107" priority="42" operator="notEqual">
      <formula>0</formula>
    </cfRule>
  </conditionalFormatting>
  <conditionalFormatting sqref="Q25:Q456">
    <cfRule type="cellIs" dxfId="106" priority="5" operator="notEqual">
      <formula>0</formula>
    </cfRule>
  </conditionalFormatting>
  <conditionalFormatting sqref="R5:R6 S6:ES6">
    <cfRule type="cellIs" dxfId="105" priority="51" operator="notEqual">
      <formula>0</formula>
    </cfRule>
  </conditionalFormatting>
  <conditionalFormatting sqref="R15:ES17 R20:ES22 R25:ES25">
    <cfRule type="cellIs" dxfId="104" priority="49" operator="greaterThan">
      <formula>0</formula>
    </cfRule>
  </conditionalFormatting>
  <conditionalFormatting sqref="R40:ES40">
    <cfRule type="cellIs" dxfId="103" priority="47" operator="greaterThan">
      <formula>0</formula>
    </cfRule>
  </conditionalFormatting>
  <conditionalFormatting sqref="R204:ES204">
    <cfRule type="cellIs" dxfId="102" priority="46" operator="greaterThan">
      <formula>0</formula>
    </cfRule>
  </conditionalFormatting>
  <conditionalFormatting sqref="R371:ES371">
    <cfRule type="cellIs" dxfId="101" priority="45" operator="greaterThan">
      <formula>0</formula>
    </cfRule>
  </conditionalFormatting>
  <conditionalFormatting sqref="R456:ES456">
    <cfRule type="cellIs" dxfId="100"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64">
        <v>7</v>
      </c>
      <c r="C4" s="175">
        <v>45510</v>
      </c>
      <c r="D4" s="175">
        <v>45624</v>
      </c>
      <c r="E4" s="364"/>
    </row>
    <row r="5" spans="1:5">
      <c r="A5" t="s">
        <v>680</v>
      </c>
      <c r="B5" s="364">
        <v>7</v>
      </c>
      <c r="C5" s="175">
        <v>45510</v>
      </c>
      <c r="D5" s="175">
        <v>45624</v>
      </c>
      <c r="E5" s="364"/>
    </row>
    <row r="6" spans="1:5">
      <c r="A6" t="s">
        <v>681</v>
      </c>
      <c r="B6" s="364">
        <v>7</v>
      </c>
      <c r="C6" s="175">
        <v>45510</v>
      </c>
      <c r="D6" s="175">
        <v>45624</v>
      </c>
      <c r="E6" s="364"/>
    </row>
    <row r="7" spans="1:5">
      <c r="A7" t="s">
        <v>682</v>
      </c>
      <c r="B7" s="364">
        <v>7</v>
      </c>
      <c r="C7" s="175">
        <v>45510</v>
      </c>
      <c r="D7" s="175">
        <v>45624</v>
      </c>
      <c r="E7" s="364"/>
    </row>
    <row r="8" spans="1:5">
      <c r="A8" t="s">
        <v>683</v>
      </c>
      <c r="B8" s="364">
        <v>7</v>
      </c>
      <c r="C8" s="175">
        <v>45510</v>
      </c>
      <c r="D8" s="175">
        <v>45624</v>
      </c>
      <c r="E8" s="364"/>
    </row>
    <row r="9" spans="1:5">
      <c r="A9" t="s">
        <v>684</v>
      </c>
      <c r="B9" s="364">
        <v>7</v>
      </c>
      <c r="C9" s="175">
        <v>45510</v>
      </c>
      <c r="D9" s="175">
        <v>45624</v>
      </c>
      <c r="E9" s="364"/>
    </row>
    <row r="10" spans="1:5">
      <c r="A10" t="s">
        <v>685</v>
      </c>
      <c r="B10" s="364">
        <v>7</v>
      </c>
      <c r="C10" s="175">
        <v>45510</v>
      </c>
      <c r="D10" s="175">
        <v>45624</v>
      </c>
      <c r="E10" s="364"/>
    </row>
    <row r="11" spans="1:5">
      <c r="A11" t="s">
        <v>686</v>
      </c>
      <c r="B11" s="364">
        <v>7</v>
      </c>
      <c r="C11" s="175">
        <v>45510</v>
      </c>
      <c r="D11" s="175">
        <v>45624</v>
      </c>
      <c r="E11" s="364"/>
    </row>
    <row r="12" spans="1:5">
      <c r="A12" t="s">
        <v>687</v>
      </c>
      <c r="B12" s="364">
        <v>7</v>
      </c>
      <c r="C12" s="175">
        <v>45510</v>
      </c>
      <c r="D12" s="175">
        <v>45624</v>
      </c>
      <c r="E12" s="364"/>
    </row>
    <row r="13" spans="1:5">
      <c r="A13" t="s">
        <v>688</v>
      </c>
      <c r="B13" s="364">
        <v>7</v>
      </c>
      <c r="C13" s="175">
        <v>45510</v>
      </c>
      <c r="D13" s="175">
        <v>45624</v>
      </c>
      <c r="E13" s="364"/>
    </row>
    <row r="14" spans="1:5">
      <c r="A14" t="s">
        <v>689</v>
      </c>
      <c r="B14" s="364">
        <v>7</v>
      </c>
      <c r="C14" s="175">
        <v>45510</v>
      </c>
      <c r="D14" s="175">
        <v>45624</v>
      </c>
      <c r="E14" s="364"/>
    </row>
    <row r="15" spans="1:5">
      <c r="A15" t="s">
        <v>690</v>
      </c>
      <c r="B15" s="364">
        <v>7</v>
      </c>
      <c r="C15" s="175">
        <v>45510</v>
      </c>
      <c r="D15" s="175">
        <v>45624</v>
      </c>
      <c r="E15" s="364"/>
    </row>
    <row r="16" spans="1:5">
      <c r="A16" t="s">
        <v>691</v>
      </c>
      <c r="B16" s="364">
        <v>7</v>
      </c>
      <c r="C16" s="175">
        <v>45510</v>
      </c>
      <c r="D16" s="175">
        <v>45624</v>
      </c>
      <c r="E16" s="364"/>
    </row>
    <row r="17" spans="1:5">
      <c r="A17" t="s">
        <v>692</v>
      </c>
      <c r="B17" s="364">
        <v>1</v>
      </c>
      <c r="C17" s="364"/>
      <c r="D17" s="364"/>
      <c r="E17" s="364"/>
    </row>
    <row r="18" spans="1:5">
      <c r="A18" t="s">
        <v>693</v>
      </c>
      <c r="B18" s="364">
        <v>1</v>
      </c>
      <c r="C18" s="364"/>
      <c r="D18" s="364"/>
      <c r="E18" s="364"/>
    </row>
    <row r="19" spans="1:5">
      <c r="A19" t="s">
        <v>694</v>
      </c>
      <c r="B19" s="364">
        <v>1</v>
      </c>
      <c r="C19" s="364"/>
      <c r="D19" s="364"/>
      <c r="E19" s="364"/>
    </row>
    <row r="20" spans="1:5">
      <c r="A20" t="s">
        <v>695</v>
      </c>
      <c r="B20" s="364">
        <v>1</v>
      </c>
      <c r="C20" s="364"/>
      <c r="D20" s="364"/>
      <c r="E20" s="364"/>
    </row>
    <row r="21" spans="1:5">
      <c r="A21" t="s">
        <v>696</v>
      </c>
      <c r="B21" s="364">
        <v>1</v>
      </c>
      <c r="C21" s="364"/>
      <c r="D21" s="364"/>
      <c r="E21" s="364"/>
    </row>
    <row r="22" spans="1:5">
      <c r="A22" t="s">
        <v>697</v>
      </c>
      <c r="B22" s="364">
        <v>1</v>
      </c>
      <c r="C22" s="364"/>
      <c r="D22" s="364"/>
      <c r="E22" s="364"/>
    </row>
    <row r="23" spans="1:5">
      <c r="A23" t="s">
        <v>698</v>
      </c>
      <c r="B23" s="364">
        <v>1</v>
      </c>
      <c r="C23" s="364"/>
      <c r="D23" s="364"/>
      <c r="E23" s="364"/>
    </row>
    <row r="24" spans="1:5">
      <c r="A24" t="s">
        <v>699</v>
      </c>
      <c r="B24" s="364">
        <v>1</v>
      </c>
      <c r="C24" s="364"/>
      <c r="D24" s="364"/>
      <c r="E24" s="364"/>
    </row>
    <row r="25" spans="1:5">
      <c r="A25" t="s">
        <v>700</v>
      </c>
      <c r="B25" s="364">
        <v>6</v>
      </c>
      <c r="C25" s="175">
        <v>45618</v>
      </c>
      <c r="D25" s="364"/>
      <c r="E25" s="364"/>
    </row>
    <row r="26" spans="1:5">
      <c r="A26" t="s">
        <v>701</v>
      </c>
      <c r="B26" s="364">
        <v>6</v>
      </c>
      <c r="C26" s="175">
        <v>45618</v>
      </c>
      <c r="D26" s="364"/>
      <c r="E26" s="364"/>
    </row>
    <row r="27" spans="1:5">
      <c r="A27" t="s">
        <v>702</v>
      </c>
      <c r="B27" s="364">
        <v>1</v>
      </c>
      <c r="C27" s="364"/>
      <c r="D27" s="364"/>
      <c r="E27" s="364"/>
    </row>
    <row r="28" spans="1:5">
      <c r="A28" t="s">
        <v>703</v>
      </c>
      <c r="B28" s="364">
        <v>6</v>
      </c>
      <c r="C28" s="175">
        <v>45618</v>
      </c>
      <c r="D28" s="364"/>
      <c r="E28" s="364"/>
    </row>
    <row r="29" spans="1:5">
      <c r="A29" t="s">
        <v>704</v>
      </c>
      <c r="B29" s="364">
        <v>1</v>
      </c>
      <c r="C29" s="364"/>
      <c r="D29" s="364"/>
      <c r="E29" s="364"/>
    </row>
    <row r="30" spans="1:5">
      <c r="A30" t="s">
        <v>705</v>
      </c>
      <c r="B30" s="364">
        <v>1</v>
      </c>
      <c r="C30" s="364"/>
      <c r="D30" s="364"/>
      <c r="E30" s="364"/>
    </row>
    <row r="31" spans="1:5">
      <c r="A31" t="s">
        <v>706</v>
      </c>
      <c r="B31" s="364">
        <v>1</v>
      </c>
      <c r="C31" s="364"/>
      <c r="D31" s="364"/>
      <c r="E31" s="364"/>
    </row>
    <row r="32" spans="1:5">
      <c r="A32" t="s">
        <v>707</v>
      </c>
      <c r="B32" s="364">
        <v>1</v>
      </c>
      <c r="C32" s="364"/>
      <c r="D32" s="364"/>
      <c r="E32" s="364"/>
    </row>
    <row r="33" spans="1:5">
      <c r="A33" t="s">
        <v>708</v>
      </c>
      <c r="B33" s="364">
        <v>1</v>
      </c>
      <c r="C33" s="364"/>
      <c r="D33" s="364"/>
      <c r="E33" s="364"/>
    </row>
    <row r="34" spans="1:5">
      <c r="A34" t="s">
        <v>709</v>
      </c>
      <c r="B34" s="364">
        <v>1</v>
      </c>
      <c r="C34" s="364"/>
      <c r="D34" s="364"/>
      <c r="E34" s="364"/>
    </row>
    <row r="35" spans="1:5">
      <c r="A35" t="s">
        <v>710</v>
      </c>
      <c r="B35" s="364">
        <v>1</v>
      </c>
      <c r="C35" s="175">
        <v>45583</v>
      </c>
      <c r="D35" s="175">
        <v>45589</v>
      </c>
      <c r="E35" s="175">
        <v>45589</v>
      </c>
    </row>
    <row r="36" spans="1:5">
      <c r="A36" t="s">
        <v>711</v>
      </c>
      <c r="B36" s="364">
        <v>7</v>
      </c>
      <c r="C36" s="364"/>
      <c r="D36" s="364"/>
      <c r="E36" s="364"/>
    </row>
    <row r="37" spans="1:5">
      <c r="A37" t="s">
        <v>712</v>
      </c>
      <c r="B37" s="364">
        <v>7</v>
      </c>
      <c r="C37" s="364"/>
      <c r="D37" s="364"/>
      <c r="E37" s="364"/>
    </row>
    <row r="38" spans="1:5">
      <c r="A38" t="s">
        <v>713</v>
      </c>
      <c r="B38" s="364">
        <v>7</v>
      </c>
      <c r="C38" s="364"/>
      <c r="D38" s="364"/>
      <c r="E38" s="364"/>
    </row>
    <row r="39" spans="1:5">
      <c r="A39" t="s">
        <v>714</v>
      </c>
      <c r="B39" s="364">
        <v>1</v>
      </c>
      <c r="C39" s="364"/>
      <c r="D39" s="364"/>
      <c r="E39" s="364"/>
    </row>
    <row r="40" spans="1:5">
      <c r="A40" t="s">
        <v>715</v>
      </c>
      <c r="B40" s="364">
        <v>1</v>
      </c>
      <c r="C40" s="364"/>
      <c r="D40" s="364"/>
      <c r="E40" s="364"/>
    </row>
    <row r="41" spans="1:5">
      <c r="A41" t="s">
        <v>716</v>
      </c>
      <c r="B41" s="364">
        <v>1</v>
      </c>
      <c r="C41" s="364"/>
      <c r="D41" s="364"/>
      <c r="E41" s="364"/>
    </row>
    <row r="42" spans="1:5">
      <c r="A42" t="s">
        <v>717</v>
      </c>
      <c r="B42" s="364">
        <v>2</v>
      </c>
      <c r="C42" s="175">
        <v>45595</v>
      </c>
      <c r="D42" s="175">
        <v>374342</v>
      </c>
      <c r="E42" s="175">
        <v>374342</v>
      </c>
    </row>
    <row r="43" spans="1:5">
      <c r="A43" t="s">
        <v>718</v>
      </c>
      <c r="B43" s="364">
        <v>1</v>
      </c>
      <c r="C43" s="175">
        <v>45595</v>
      </c>
      <c r="D43" s="175">
        <v>374329</v>
      </c>
      <c r="E43" s="175">
        <v>374329</v>
      </c>
    </row>
    <row r="44" spans="1:5">
      <c r="A44" t="s">
        <v>719</v>
      </c>
      <c r="B44" s="364">
        <v>1</v>
      </c>
      <c r="C44" s="175">
        <v>45593</v>
      </c>
      <c r="D44" s="175">
        <v>45611</v>
      </c>
      <c r="E44" s="175">
        <v>374329</v>
      </c>
    </row>
    <row r="45" spans="1:5">
      <c r="A45" t="s">
        <v>720</v>
      </c>
      <c r="B45" s="364">
        <v>1</v>
      </c>
      <c r="C45" s="364"/>
      <c r="D45" s="364"/>
      <c r="E45" s="364"/>
    </row>
    <row r="46" spans="1:5">
      <c r="A46" t="s">
        <v>721</v>
      </c>
      <c r="B46" s="364">
        <v>1</v>
      </c>
      <c r="C46" s="364"/>
      <c r="D46" s="364"/>
      <c r="E46" s="364"/>
    </row>
    <row r="47" spans="1:5">
      <c r="A47" t="s">
        <v>722</v>
      </c>
      <c r="B47" s="364">
        <v>1</v>
      </c>
      <c r="C47" s="364"/>
      <c r="D47" s="364"/>
      <c r="E47" s="364"/>
    </row>
    <row r="48" spans="1:5">
      <c r="A48" t="s">
        <v>723</v>
      </c>
      <c r="B48" s="364">
        <v>2</v>
      </c>
      <c r="C48" s="364"/>
      <c r="D48" s="175">
        <v>45621</v>
      </c>
      <c r="E48" s="175">
        <v>45596</v>
      </c>
    </row>
    <row r="49" spans="1:5">
      <c r="A49" t="s">
        <v>724</v>
      </c>
      <c r="B49" s="364">
        <v>2</v>
      </c>
      <c r="C49" s="364"/>
      <c r="D49" s="175">
        <v>45621</v>
      </c>
      <c r="E49" s="175">
        <v>45596</v>
      </c>
    </row>
    <row r="50" spans="1:5">
      <c r="A50" t="s">
        <v>725</v>
      </c>
      <c r="B50" s="364">
        <v>2</v>
      </c>
      <c r="C50" s="364"/>
      <c r="D50" s="175">
        <v>45621</v>
      </c>
      <c r="E50" s="175">
        <v>45596</v>
      </c>
    </row>
    <row r="51" spans="1:5">
      <c r="A51" t="s">
        <v>726</v>
      </c>
      <c r="B51" s="364">
        <v>1</v>
      </c>
      <c r="C51" s="364"/>
      <c r="D51" s="364"/>
      <c r="E51" s="364"/>
    </row>
    <row r="52" spans="1:5">
      <c r="A52" t="s">
        <v>727</v>
      </c>
      <c r="B52" s="364">
        <v>1</v>
      </c>
      <c r="C52" s="364"/>
      <c r="D52" s="364"/>
      <c r="E52" s="364"/>
    </row>
    <row r="53" spans="1:5">
      <c r="A53" t="s">
        <v>728</v>
      </c>
      <c r="B53" s="364">
        <v>1</v>
      </c>
      <c r="C53" s="364"/>
      <c r="D53" s="364"/>
      <c r="E53" s="364"/>
    </row>
    <row r="54" spans="1:5">
      <c r="A54" t="s">
        <v>729</v>
      </c>
      <c r="B54" s="364">
        <v>1</v>
      </c>
      <c r="C54" s="364"/>
      <c r="D54" s="364"/>
      <c r="E54" s="364"/>
    </row>
    <row r="55" spans="1:5">
      <c r="A55" t="s">
        <v>730</v>
      </c>
      <c r="B55" s="364">
        <v>1</v>
      </c>
      <c r="C55" s="364"/>
      <c r="D55" s="175">
        <v>45614</v>
      </c>
      <c r="E55" s="175">
        <v>45596</v>
      </c>
    </row>
    <row r="56" spans="1:5">
      <c r="A56" t="s">
        <v>731</v>
      </c>
      <c r="B56" s="364">
        <v>1</v>
      </c>
      <c r="C56" s="364"/>
      <c r="D56" s="175">
        <v>45614</v>
      </c>
      <c r="E56" s="175">
        <v>45596</v>
      </c>
    </row>
    <row r="57" spans="1:5">
      <c r="A57" t="s">
        <v>732</v>
      </c>
      <c r="B57" s="364">
        <v>1</v>
      </c>
      <c r="C57" s="364"/>
      <c r="D57" s="175">
        <v>45614</v>
      </c>
      <c r="E57" s="175">
        <v>45596</v>
      </c>
    </row>
    <row r="58" spans="1:5">
      <c r="A58" t="s">
        <v>733</v>
      </c>
      <c r="B58" s="364">
        <v>1</v>
      </c>
      <c r="C58" s="364"/>
      <c r="D58" s="175">
        <v>45614</v>
      </c>
      <c r="E58" s="175">
        <v>45596</v>
      </c>
    </row>
    <row r="59" spans="1:5">
      <c r="A59" t="s">
        <v>734</v>
      </c>
      <c r="B59" s="364">
        <v>1</v>
      </c>
      <c r="C59" s="364"/>
      <c r="D59" s="364"/>
      <c r="E59" s="364"/>
    </row>
    <row r="60" spans="1:5">
      <c r="A60" t="s">
        <v>735</v>
      </c>
      <c r="B60" s="364">
        <v>1</v>
      </c>
      <c r="C60" s="364"/>
      <c r="D60" s="364"/>
      <c r="E60" s="364"/>
    </row>
    <row r="61" spans="1:5">
      <c r="A61" t="s">
        <v>736</v>
      </c>
      <c r="B61" s="364">
        <v>2</v>
      </c>
      <c r="C61" s="175">
        <v>45583</v>
      </c>
      <c r="D61" s="175">
        <v>45611</v>
      </c>
      <c r="E61" s="175">
        <v>45611</v>
      </c>
    </row>
    <row r="62" spans="1:5">
      <c r="A62" t="s">
        <v>737</v>
      </c>
      <c r="B62" s="364">
        <v>4</v>
      </c>
      <c r="C62" s="175">
        <v>45589</v>
      </c>
      <c r="D62" s="364"/>
      <c r="E62" s="175">
        <v>45596</v>
      </c>
    </row>
    <row r="63" spans="1:5">
      <c r="A63" t="s">
        <v>738</v>
      </c>
      <c r="B63" s="364">
        <v>4</v>
      </c>
      <c r="C63" s="175">
        <v>45589</v>
      </c>
      <c r="D63" s="364"/>
      <c r="E63" s="175">
        <v>45596</v>
      </c>
    </row>
    <row r="64" spans="1:5">
      <c r="A64" t="s">
        <v>739</v>
      </c>
      <c r="B64" s="364">
        <v>1</v>
      </c>
      <c r="C64" s="364"/>
      <c r="D64" s="175">
        <v>45614</v>
      </c>
      <c r="E64" s="175">
        <v>45596</v>
      </c>
    </row>
    <row r="65" spans="1:5">
      <c r="A65" t="s">
        <v>740</v>
      </c>
      <c r="B65" s="364">
        <v>2</v>
      </c>
      <c r="C65" s="175">
        <v>45589</v>
      </c>
      <c r="D65" s="364"/>
      <c r="E65" s="175">
        <v>45596</v>
      </c>
    </row>
    <row r="66" spans="1:5">
      <c r="A66" t="s">
        <v>741</v>
      </c>
      <c r="B66" s="364">
        <v>2</v>
      </c>
      <c r="C66" s="175">
        <v>45589</v>
      </c>
      <c r="D66" s="175">
        <v>45611</v>
      </c>
      <c r="E66" s="175">
        <v>45611</v>
      </c>
    </row>
    <row r="67" spans="1:5">
      <c r="A67" t="s">
        <v>742</v>
      </c>
      <c r="B67" s="364">
        <v>2</v>
      </c>
      <c r="C67" s="175">
        <v>45593</v>
      </c>
      <c r="D67" s="175">
        <v>45611</v>
      </c>
      <c r="E67" s="175">
        <v>45611</v>
      </c>
    </row>
    <row r="68" spans="1:5">
      <c r="A68" t="s">
        <v>743</v>
      </c>
      <c r="B68" s="364">
        <v>2</v>
      </c>
      <c r="C68" s="175">
        <v>45589</v>
      </c>
      <c r="D68" s="364"/>
      <c r="E68" s="175">
        <v>45596</v>
      </c>
    </row>
    <row r="69" spans="1:5">
      <c r="A69" t="s">
        <v>744</v>
      </c>
      <c r="B69" s="364">
        <v>2</v>
      </c>
      <c r="C69" s="175">
        <v>45589</v>
      </c>
      <c r="D69" s="364"/>
      <c r="E69" s="175">
        <v>45596</v>
      </c>
    </row>
    <row r="70" spans="1:5">
      <c r="A70" t="s">
        <v>745</v>
      </c>
      <c r="B70" s="364">
        <v>2</v>
      </c>
      <c r="C70" s="175">
        <v>45589</v>
      </c>
      <c r="D70" s="364"/>
      <c r="E70" s="175">
        <v>45596</v>
      </c>
    </row>
    <row r="71" spans="1:5">
      <c r="A71" t="s">
        <v>746</v>
      </c>
      <c r="B71" s="364">
        <v>1</v>
      </c>
      <c r="C71" s="364"/>
      <c r="D71" s="364"/>
      <c r="E71" s="364"/>
    </row>
    <row r="72" spans="1:5">
      <c r="A72" t="s">
        <v>747</v>
      </c>
      <c r="B72" s="364">
        <v>1</v>
      </c>
      <c r="C72" s="364"/>
      <c r="D72" s="364"/>
      <c r="E72" s="364"/>
    </row>
    <row r="73" spans="1:5">
      <c r="A73" t="s">
        <v>748</v>
      </c>
      <c r="B73" s="364">
        <v>2</v>
      </c>
      <c r="C73" s="175">
        <v>45593</v>
      </c>
      <c r="D73" s="175">
        <v>45611</v>
      </c>
      <c r="E73" s="175">
        <v>45611</v>
      </c>
    </row>
    <row r="74" spans="1:5">
      <c r="A74" t="s">
        <v>749</v>
      </c>
      <c r="B74" s="364">
        <v>2</v>
      </c>
      <c r="C74" s="175">
        <v>45589</v>
      </c>
      <c r="D74" s="364"/>
      <c r="E74" s="175">
        <v>45611</v>
      </c>
    </row>
    <row r="75" spans="1:5">
      <c r="A75" t="s">
        <v>750</v>
      </c>
      <c r="B75" s="364">
        <v>1</v>
      </c>
      <c r="C75" s="364"/>
      <c r="D75" s="364"/>
      <c r="E75" s="364"/>
    </row>
    <row r="76" spans="1:5">
      <c r="A76" t="s">
        <v>751</v>
      </c>
      <c r="B76" s="364">
        <v>2</v>
      </c>
      <c r="C76" s="175">
        <v>45583</v>
      </c>
      <c r="D76" s="364"/>
      <c r="E76" s="175">
        <v>45596</v>
      </c>
    </row>
    <row r="77" spans="1:5">
      <c r="A77" t="s">
        <v>752</v>
      </c>
      <c r="B77" s="364">
        <v>1</v>
      </c>
      <c r="C77" s="175">
        <v>45589</v>
      </c>
      <c r="D77" s="175">
        <v>45596</v>
      </c>
      <c r="E77" s="175">
        <v>45596</v>
      </c>
    </row>
    <row r="78" spans="1:5">
      <c r="A78" t="s">
        <v>753</v>
      </c>
      <c r="B78" s="364">
        <v>2</v>
      </c>
      <c r="C78" s="364"/>
      <c r="D78" s="175">
        <v>45611</v>
      </c>
      <c r="E78" s="175">
        <v>45611</v>
      </c>
    </row>
    <row r="79" spans="1:5">
      <c r="A79" t="s">
        <v>754</v>
      </c>
      <c r="B79" s="364">
        <v>1</v>
      </c>
      <c r="C79" s="364"/>
      <c r="D79" s="175">
        <v>45614</v>
      </c>
      <c r="E79" s="175">
        <v>45596</v>
      </c>
    </row>
    <row r="80" spans="1:5">
      <c r="A80" t="s">
        <v>755</v>
      </c>
      <c r="B80" s="364">
        <v>1</v>
      </c>
      <c r="C80" s="364"/>
      <c r="D80" s="175">
        <v>45614</v>
      </c>
      <c r="E80" s="175">
        <v>45596</v>
      </c>
    </row>
    <row r="81" spans="1:5">
      <c r="A81" t="s">
        <v>756</v>
      </c>
      <c r="B81" s="364">
        <v>1</v>
      </c>
      <c r="C81" s="364"/>
      <c r="D81" s="175">
        <v>45614</v>
      </c>
      <c r="E81" s="175">
        <v>45596</v>
      </c>
    </row>
    <row r="82" spans="1:5">
      <c r="A82" t="s">
        <v>757</v>
      </c>
      <c r="B82" s="364">
        <v>1</v>
      </c>
      <c r="C82" s="364"/>
      <c r="D82" s="175">
        <v>45614</v>
      </c>
      <c r="E82" s="175">
        <v>45596</v>
      </c>
    </row>
    <row r="83" spans="1:5">
      <c r="A83" t="s">
        <v>758</v>
      </c>
      <c r="B83" s="364">
        <v>1</v>
      </c>
      <c r="C83" s="364"/>
      <c r="D83" s="175">
        <v>45614</v>
      </c>
      <c r="E83" s="175">
        <v>45596</v>
      </c>
    </row>
    <row r="84" spans="1:5">
      <c r="A84" t="s">
        <v>759</v>
      </c>
      <c r="B84" s="364">
        <v>1</v>
      </c>
      <c r="C84" s="364"/>
      <c r="D84" s="364"/>
      <c r="E84" s="364"/>
    </row>
    <row r="85" spans="1:5">
      <c r="A85" t="s">
        <v>760</v>
      </c>
      <c r="B85" s="364">
        <v>2</v>
      </c>
      <c r="C85" s="175">
        <v>45593</v>
      </c>
      <c r="D85" s="175">
        <v>45624</v>
      </c>
      <c r="E85" s="175">
        <v>45624</v>
      </c>
    </row>
    <row r="86" spans="1:5">
      <c r="A86" t="s">
        <v>761</v>
      </c>
      <c r="B86" s="364">
        <v>1</v>
      </c>
      <c r="C86" s="364"/>
      <c r="D86" s="175">
        <v>45614</v>
      </c>
      <c r="E86" s="175">
        <v>45596</v>
      </c>
    </row>
    <row r="87" spans="1:5">
      <c r="A87" t="s">
        <v>762</v>
      </c>
      <c r="B87" s="364">
        <v>1</v>
      </c>
      <c r="C87" s="175">
        <v>45583</v>
      </c>
      <c r="D87" s="175">
        <v>45614</v>
      </c>
      <c r="E87" s="175">
        <v>45596</v>
      </c>
    </row>
    <row r="88" spans="1:5">
      <c r="A88" t="s">
        <v>763</v>
      </c>
      <c r="B88" s="364">
        <v>1</v>
      </c>
      <c r="C88" s="364"/>
      <c r="D88" s="175">
        <v>45614</v>
      </c>
      <c r="E88" s="175">
        <v>45596</v>
      </c>
    </row>
    <row r="89" spans="1:5">
      <c r="A89" t="s">
        <v>764</v>
      </c>
      <c r="B89" s="364">
        <v>1</v>
      </c>
      <c r="C89" s="364"/>
      <c r="D89" s="175">
        <v>45614</v>
      </c>
      <c r="E89" s="175">
        <v>45596</v>
      </c>
    </row>
    <row r="90" spans="1:5">
      <c r="A90" t="s">
        <v>765</v>
      </c>
      <c r="B90" s="364">
        <v>1</v>
      </c>
      <c r="C90" s="364"/>
      <c r="D90" s="364"/>
      <c r="E90" s="364"/>
    </row>
    <row r="91" spans="1:5">
      <c r="A91" t="s">
        <v>766</v>
      </c>
      <c r="B91" s="364">
        <v>1</v>
      </c>
      <c r="C91" s="364"/>
      <c r="D91" s="364"/>
      <c r="E91" s="364"/>
    </row>
    <row r="92" spans="1:5">
      <c r="A92" t="s">
        <v>767</v>
      </c>
      <c r="B92" s="364">
        <v>7</v>
      </c>
      <c r="C92" s="364"/>
      <c r="D92" s="364"/>
      <c r="E92" s="364"/>
    </row>
    <row r="93" spans="1:5">
      <c r="A93" t="s">
        <v>768</v>
      </c>
      <c r="B93" s="364">
        <v>7</v>
      </c>
      <c r="C93" s="364"/>
      <c r="D93" s="364"/>
      <c r="E93" s="364"/>
    </row>
    <row r="94" spans="1:5">
      <c r="A94" t="s">
        <v>769</v>
      </c>
      <c r="B94" s="364">
        <v>7</v>
      </c>
      <c r="C94" s="364"/>
      <c r="D94" s="364"/>
      <c r="E94" s="364"/>
    </row>
    <row r="95" spans="1:5">
      <c r="A95" t="s">
        <v>770</v>
      </c>
      <c r="B95" s="364">
        <v>2</v>
      </c>
      <c r="C95" s="175">
        <v>45583</v>
      </c>
      <c r="D95" s="175">
        <v>45596</v>
      </c>
      <c r="E95" s="175">
        <v>45596</v>
      </c>
    </row>
    <row r="96" spans="1:5">
      <c r="A96" t="s">
        <v>771</v>
      </c>
      <c r="B96" s="364">
        <v>2</v>
      </c>
      <c r="C96" s="175">
        <v>45583</v>
      </c>
      <c r="D96" s="175">
        <v>45596</v>
      </c>
      <c r="E96" s="175">
        <v>45596</v>
      </c>
    </row>
    <row r="97" spans="1:5">
      <c r="A97" t="s">
        <v>772</v>
      </c>
      <c r="B97" s="364">
        <v>4</v>
      </c>
      <c r="C97" s="175">
        <v>45583</v>
      </c>
      <c r="D97" s="175">
        <v>45596</v>
      </c>
      <c r="E97" s="175">
        <v>45596</v>
      </c>
    </row>
    <row r="98" spans="1:5">
      <c r="A98" t="s">
        <v>773</v>
      </c>
      <c r="B98" s="364">
        <v>4</v>
      </c>
      <c r="C98" s="175">
        <v>45583</v>
      </c>
      <c r="D98" s="175">
        <v>45596</v>
      </c>
      <c r="E98" s="175">
        <v>45596</v>
      </c>
    </row>
    <row r="99" spans="1:5">
      <c r="A99" t="s">
        <v>774</v>
      </c>
      <c r="B99" s="364">
        <v>2</v>
      </c>
      <c r="C99" s="175">
        <v>45593</v>
      </c>
      <c r="D99" s="175">
        <v>45624</v>
      </c>
      <c r="E99" s="175">
        <v>45624</v>
      </c>
    </row>
    <row r="100" spans="1:5">
      <c r="A100" t="s">
        <v>775</v>
      </c>
      <c r="B100" s="364">
        <v>2</v>
      </c>
      <c r="C100" s="175">
        <v>45593</v>
      </c>
      <c r="D100" s="175">
        <v>45624</v>
      </c>
      <c r="E100" s="175">
        <v>45624</v>
      </c>
    </row>
    <row r="101" spans="1:5">
      <c r="A101" t="s">
        <v>776</v>
      </c>
      <c r="B101" s="364">
        <v>2</v>
      </c>
      <c r="C101" s="175">
        <v>45593</v>
      </c>
      <c r="D101" s="175">
        <v>45624</v>
      </c>
      <c r="E101" s="175">
        <v>45624</v>
      </c>
    </row>
    <row r="102" spans="1:5">
      <c r="A102" t="s">
        <v>777</v>
      </c>
      <c r="B102" s="364">
        <v>2</v>
      </c>
      <c r="C102" s="175">
        <v>45593</v>
      </c>
      <c r="D102" s="175">
        <v>45624</v>
      </c>
      <c r="E102" s="175">
        <v>45624</v>
      </c>
    </row>
    <row r="103" spans="1:5">
      <c r="A103" t="s">
        <v>778</v>
      </c>
      <c r="B103" s="364">
        <v>7</v>
      </c>
      <c r="C103" s="364"/>
      <c r="D103" s="364"/>
      <c r="E103" s="364"/>
    </row>
    <row r="104" spans="1:5">
      <c r="A104" t="s">
        <v>779</v>
      </c>
      <c r="B104" s="364">
        <v>7</v>
      </c>
      <c r="C104" s="364"/>
      <c r="D104" s="364"/>
      <c r="E104" s="364"/>
    </row>
    <row r="105" spans="1:5">
      <c r="A105" t="s">
        <v>780</v>
      </c>
      <c r="B105" s="364">
        <v>7</v>
      </c>
      <c r="C105" s="364"/>
      <c r="D105" s="364"/>
      <c r="E105" s="364"/>
    </row>
    <row r="106" spans="1:5">
      <c r="A106" t="s">
        <v>781</v>
      </c>
      <c r="B106" s="364">
        <v>4</v>
      </c>
      <c r="C106" s="175">
        <v>45595</v>
      </c>
      <c r="D106" s="175">
        <v>45611</v>
      </c>
      <c r="E106" s="175">
        <v>45611</v>
      </c>
    </row>
    <row r="107" spans="1:5">
      <c r="A107" t="s">
        <v>782</v>
      </c>
      <c r="B107" s="364">
        <v>2</v>
      </c>
      <c r="C107" s="175">
        <v>45589</v>
      </c>
      <c r="D107" s="175">
        <v>45611</v>
      </c>
      <c r="E107" s="175">
        <v>45611</v>
      </c>
    </row>
    <row r="108" spans="1:5">
      <c r="A108" t="s">
        <v>783</v>
      </c>
      <c r="B108" s="364">
        <v>2</v>
      </c>
      <c r="C108" s="175">
        <v>45589</v>
      </c>
      <c r="D108" s="175">
        <v>45624</v>
      </c>
      <c r="E108" s="175">
        <v>45624</v>
      </c>
    </row>
    <row r="109" spans="1:5">
      <c r="A109" t="s">
        <v>784</v>
      </c>
      <c r="B109" s="364">
        <v>2</v>
      </c>
      <c r="C109" s="175">
        <v>45589</v>
      </c>
      <c r="D109" s="175">
        <v>45611</v>
      </c>
      <c r="E109" s="175">
        <v>45611</v>
      </c>
    </row>
    <row r="110" spans="1:5">
      <c r="A110" t="s">
        <v>785</v>
      </c>
      <c r="B110" s="364">
        <v>2</v>
      </c>
      <c r="C110" s="175">
        <v>45589</v>
      </c>
      <c r="D110" s="175">
        <v>45611</v>
      </c>
      <c r="E110" s="175">
        <v>45611</v>
      </c>
    </row>
    <row r="111" spans="1:5">
      <c r="A111" t="s">
        <v>786</v>
      </c>
      <c r="B111" s="364">
        <v>2</v>
      </c>
      <c r="C111" s="175">
        <v>45583</v>
      </c>
      <c r="D111" s="175">
        <v>45611</v>
      </c>
      <c r="E111" s="175">
        <v>45611</v>
      </c>
    </row>
    <row r="112" spans="1:5">
      <c r="A112" t="s">
        <v>787</v>
      </c>
      <c r="B112" s="364">
        <v>2</v>
      </c>
      <c r="C112" s="175">
        <v>45583</v>
      </c>
      <c r="D112" s="175">
        <v>45596</v>
      </c>
      <c r="E112" s="175">
        <v>45596</v>
      </c>
    </row>
    <row r="113" spans="1:5">
      <c r="A113" t="s">
        <v>788</v>
      </c>
      <c r="B113" s="364">
        <v>4</v>
      </c>
      <c r="C113" s="175">
        <v>45588</v>
      </c>
      <c r="D113" s="175">
        <v>45624</v>
      </c>
      <c r="E113" s="175">
        <v>45624</v>
      </c>
    </row>
    <row r="114" spans="1:5">
      <c r="A114" t="s">
        <v>789</v>
      </c>
      <c r="B114" s="364">
        <v>1</v>
      </c>
      <c r="C114" s="364"/>
      <c r="D114" s="364"/>
      <c r="E114" s="364"/>
    </row>
    <row r="115" spans="1:5">
      <c r="A115" t="s">
        <v>790</v>
      </c>
      <c r="B115" s="364">
        <v>1</v>
      </c>
      <c r="C115" s="364"/>
      <c r="D115" s="364"/>
      <c r="E115" s="364"/>
    </row>
    <row r="116" spans="1:5">
      <c r="A116" t="s">
        <v>791</v>
      </c>
      <c r="B116" s="364">
        <v>1</v>
      </c>
      <c r="C116" s="364"/>
      <c r="D116" s="364"/>
      <c r="E116" s="364"/>
    </row>
    <row r="117" spans="1:5">
      <c r="A117" t="s">
        <v>792</v>
      </c>
      <c r="B117" s="364">
        <v>1</v>
      </c>
      <c r="C117" s="364"/>
      <c r="D117" s="364"/>
      <c r="E117" s="364"/>
    </row>
    <row r="118" spans="1:5">
      <c r="A118" t="s">
        <v>793</v>
      </c>
      <c r="B118" s="364">
        <v>1</v>
      </c>
      <c r="C118" s="364"/>
      <c r="D118" s="364"/>
      <c r="E118" s="364"/>
    </row>
    <row r="119" spans="1:5">
      <c r="A119" t="s">
        <v>794</v>
      </c>
      <c r="B119" s="364">
        <v>1</v>
      </c>
      <c r="C119" s="364"/>
      <c r="D119" s="364"/>
      <c r="E119" s="364"/>
    </row>
    <row r="120" spans="1:5">
      <c r="A120" t="s">
        <v>795</v>
      </c>
      <c r="B120" s="364">
        <v>1</v>
      </c>
      <c r="C120" s="364"/>
      <c r="D120" s="364"/>
      <c r="E120" s="364"/>
    </row>
    <row r="121" spans="1:5">
      <c r="A121" t="s">
        <v>796</v>
      </c>
      <c r="B121" s="364">
        <v>1</v>
      </c>
      <c r="C121" s="364"/>
      <c r="D121" s="364"/>
      <c r="E121" s="364"/>
    </row>
    <row r="122" spans="1:5">
      <c r="A122" t="s">
        <v>797</v>
      </c>
      <c r="B122" s="364">
        <v>1</v>
      </c>
      <c r="C122" s="364"/>
      <c r="D122" s="364"/>
      <c r="E122" s="364"/>
    </row>
    <row r="123" spans="1:5">
      <c r="A123" t="s">
        <v>798</v>
      </c>
      <c r="B123" s="364">
        <v>1</v>
      </c>
      <c r="C123" s="364"/>
      <c r="D123" s="364"/>
      <c r="E123" s="364"/>
    </row>
    <row r="124" spans="1:5">
      <c r="A124" t="s">
        <v>1980</v>
      </c>
      <c r="B124" s="364">
        <v>2</v>
      </c>
      <c r="C124" s="175">
        <v>45593</v>
      </c>
      <c r="D124" s="175">
        <v>45624</v>
      </c>
      <c r="E124" s="175">
        <v>45624</v>
      </c>
    </row>
    <row r="125" spans="1:5">
      <c r="A125" t="s">
        <v>1981</v>
      </c>
      <c r="B125" s="364">
        <v>2</v>
      </c>
      <c r="C125" s="175">
        <v>45593</v>
      </c>
      <c r="D125" s="175">
        <v>45624</v>
      </c>
      <c r="E125" s="175">
        <v>45624</v>
      </c>
    </row>
    <row r="126" spans="1:5">
      <c r="A126" t="s">
        <v>1982</v>
      </c>
      <c r="B126" s="364">
        <v>2</v>
      </c>
      <c r="C126" s="364"/>
      <c r="D126" s="175">
        <v>45624</v>
      </c>
      <c r="E126" s="175">
        <v>45624</v>
      </c>
    </row>
    <row r="127" spans="1:5">
      <c r="A127" t="s">
        <v>1983</v>
      </c>
      <c r="B127" s="364">
        <v>2</v>
      </c>
      <c r="C127" s="175">
        <v>45593</v>
      </c>
      <c r="D127" s="175">
        <v>45624</v>
      </c>
      <c r="E127" s="175">
        <v>45624</v>
      </c>
    </row>
    <row r="128" spans="1:5">
      <c r="A128" t="s">
        <v>799</v>
      </c>
      <c r="B128" s="364">
        <v>1</v>
      </c>
      <c r="C128" s="364"/>
      <c r="D128" s="364"/>
      <c r="E128" s="364"/>
    </row>
    <row r="129" spans="1:5">
      <c r="A129" t="s">
        <v>800</v>
      </c>
      <c r="B129" s="364">
        <v>1</v>
      </c>
      <c r="C129" s="364"/>
      <c r="D129" s="364"/>
      <c r="E129" s="364"/>
    </row>
    <row r="130" spans="1:5">
      <c r="A130" t="s">
        <v>801</v>
      </c>
      <c r="B130" s="364">
        <v>1</v>
      </c>
      <c r="C130" s="364"/>
      <c r="D130" s="364"/>
      <c r="E130" s="364"/>
    </row>
    <row r="131" spans="1:5">
      <c r="A131" t="s">
        <v>802</v>
      </c>
      <c r="B131" s="364">
        <v>1</v>
      </c>
      <c r="C131" s="364"/>
      <c r="D131" s="364"/>
      <c r="E131" s="364"/>
    </row>
    <row r="132" spans="1:5">
      <c r="A132" t="s">
        <v>803</v>
      </c>
      <c r="B132" s="364">
        <v>1</v>
      </c>
      <c r="C132" s="364"/>
      <c r="D132" s="364"/>
      <c r="E132" s="364"/>
    </row>
    <row r="133" spans="1:5">
      <c r="A133" t="s">
        <v>804</v>
      </c>
      <c r="B133" s="364">
        <v>1</v>
      </c>
      <c r="C133" s="364"/>
      <c r="D133" s="364"/>
      <c r="E133" s="364"/>
    </row>
    <row r="134" spans="1:5">
      <c r="A134" t="s">
        <v>805</v>
      </c>
      <c r="B134" s="364">
        <v>1</v>
      </c>
      <c r="C134" s="364"/>
      <c r="D134" s="364"/>
      <c r="E134" s="364"/>
    </row>
    <row r="135" spans="1:5">
      <c r="A135" t="s">
        <v>806</v>
      </c>
      <c r="B135" s="364">
        <v>1</v>
      </c>
      <c r="C135" s="364"/>
      <c r="D135" s="364"/>
      <c r="E135" s="364"/>
    </row>
    <row r="136" spans="1:5">
      <c r="A136" t="s">
        <v>807</v>
      </c>
      <c r="B136" s="364">
        <v>1</v>
      </c>
      <c r="C136" s="364"/>
      <c r="D136" s="364"/>
      <c r="E136" s="364"/>
    </row>
    <row r="137" spans="1:5">
      <c r="A137" t="s">
        <v>1984</v>
      </c>
      <c r="B137" s="364">
        <v>1</v>
      </c>
      <c r="C137" s="175">
        <v>45593</v>
      </c>
      <c r="D137" s="175">
        <v>45611</v>
      </c>
      <c r="E137" s="175">
        <v>45611</v>
      </c>
    </row>
    <row r="138" spans="1:5">
      <c r="A138" t="s">
        <v>1985</v>
      </c>
      <c r="B138" s="364">
        <v>1</v>
      </c>
      <c r="C138" s="364"/>
      <c r="D138" s="175">
        <v>45611</v>
      </c>
      <c r="E138" s="175">
        <v>45611</v>
      </c>
    </row>
    <row r="139" spans="1:5">
      <c r="A139" t="s">
        <v>1986</v>
      </c>
      <c r="B139" s="364">
        <v>1</v>
      </c>
      <c r="C139" s="364"/>
      <c r="D139" s="175">
        <v>45611</v>
      </c>
      <c r="E139" s="175">
        <v>45611</v>
      </c>
    </row>
    <row r="140" spans="1:5">
      <c r="A140" t="s">
        <v>1987</v>
      </c>
      <c r="B140" s="364">
        <v>1</v>
      </c>
      <c r="C140" s="364"/>
      <c r="D140" s="175">
        <v>45611</v>
      </c>
      <c r="E140" s="175">
        <v>45611</v>
      </c>
    </row>
    <row r="141" spans="1:5">
      <c r="A141" t="s">
        <v>1988</v>
      </c>
      <c r="B141" s="364">
        <v>1</v>
      </c>
      <c r="C141" s="364"/>
      <c r="D141" s="175">
        <v>45611</v>
      </c>
      <c r="E141" s="175">
        <v>45611</v>
      </c>
    </row>
    <row r="142" spans="1:5">
      <c r="A142" t="s">
        <v>1989</v>
      </c>
      <c r="B142" s="364">
        <v>1</v>
      </c>
      <c r="C142" s="175">
        <v>45593</v>
      </c>
      <c r="D142" s="175">
        <v>45611</v>
      </c>
      <c r="E142" s="175">
        <v>45611</v>
      </c>
    </row>
    <row r="143" spans="1:5">
      <c r="A143" t="s">
        <v>1990</v>
      </c>
      <c r="B143" s="364">
        <v>1</v>
      </c>
      <c r="C143" s="175">
        <v>45593</v>
      </c>
      <c r="D143" s="175">
        <v>45611</v>
      </c>
      <c r="E143" s="175">
        <v>45611</v>
      </c>
    </row>
    <row r="144" spans="1:5">
      <c r="A144" t="s">
        <v>1991</v>
      </c>
      <c r="B144" s="364">
        <v>1</v>
      </c>
      <c r="C144" s="175">
        <v>45593</v>
      </c>
      <c r="D144" s="175">
        <v>45611</v>
      </c>
      <c r="E144" s="175">
        <v>45611</v>
      </c>
    </row>
    <row r="145" spans="1:5">
      <c r="A145" t="s">
        <v>1992</v>
      </c>
      <c r="B145" s="364">
        <v>1</v>
      </c>
      <c r="C145" s="175">
        <v>45593</v>
      </c>
      <c r="D145" s="175">
        <v>45611</v>
      </c>
      <c r="E145" s="175">
        <v>45611</v>
      </c>
    </row>
    <row r="146" spans="1:5">
      <c r="A146" t="s">
        <v>1993</v>
      </c>
      <c r="B146" s="364">
        <v>1</v>
      </c>
      <c r="C146" s="175">
        <v>45593</v>
      </c>
      <c r="D146" s="175">
        <v>45611</v>
      </c>
      <c r="E146" s="175">
        <v>45611</v>
      </c>
    </row>
    <row r="147" spans="1:5">
      <c r="A147" t="s">
        <v>1994</v>
      </c>
      <c r="B147" s="364">
        <v>1</v>
      </c>
      <c r="C147" s="175">
        <v>45593</v>
      </c>
      <c r="D147" s="175">
        <v>45611</v>
      </c>
      <c r="E147" s="175">
        <v>45611</v>
      </c>
    </row>
    <row r="148" spans="1:5">
      <c r="A148" t="s">
        <v>1995</v>
      </c>
      <c r="B148" s="364">
        <v>1</v>
      </c>
      <c r="C148" s="175">
        <v>45593</v>
      </c>
      <c r="D148" s="175">
        <v>45611</v>
      </c>
      <c r="E148" s="175">
        <v>45611</v>
      </c>
    </row>
    <row r="149" spans="1:5">
      <c r="A149" t="s">
        <v>1996</v>
      </c>
      <c r="B149" s="364">
        <v>1</v>
      </c>
      <c r="C149" s="364"/>
      <c r="D149" s="175">
        <v>45611</v>
      </c>
      <c r="E149" s="175">
        <v>45611</v>
      </c>
    </row>
    <row r="150" spans="1:5">
      <c r="A150" t="s">
        <v>1997</v>
      </c>
      <c r="B150" s="364">
        <v>1</v>
      </c>
      <c r="C150" s="175">
        <v>45593</v>
      </c>
      <c r="D150" s="175">
        <v>45611</v>
      </c>
      <c r="E150" s="175">
        <v>45611</v>
      </c>
    </row>
    <row r="151" spans="1:5">
      <c r="A151" t="s">
        <v>1998</v>
      </c>
      <c r="B151" s="364">
        <v>1</v>
      </c>
      <c r="C151" s="175">
        <v>45593</v>
      </c>
      <c r="D151" s="175">
        <v>45611</v>
      </c>
      <c r="E151" s="175">
        <v>45611</v>
      </c>
    </row>
    <row r="152" spans="1:5">
      <c r="A152" t="s">
        <v>808</v>
      </c>
      <c r="B152" s="364">
        <v>1</v>
      </c>
      <c r="C152" s="364"/>
      <c r="D152" s="175">
        <v>45603</v>
      </c>
      <c r="E152" s="364"/>
    </row>
    <row r="153" spans="1:5">
      <c r="A153" t="s">
        <v>809</v>
      </c>
      <c r="B153" s="364">
        <v>1</v>
      </c>
      <c r="C153" s="364"/>
      <c r="D153" s="175">
        <v>45603</v>
      </c>
      <c r="E153" s="364"/>
    </row>
    <row r="154" spans="1:5">
      <c r="A154" t="s">
        <v>810</v>
      </c>
      <c r="B154" s="364">
        <v>1</v>
      </c>
      <c r="C154" s="364"/>
      <c r="D154" s="175">
        <v>45603</v>
      </c>
      <c r="E154" s="364"/>
    </row>
    <row r="155" spans="1:5">
      <c r="A155" t="s">
        <v>811</v>
      </c>
      <c r="B155" s="364">
        <v>1</v>
      </c>
      <c r="C155" s="364"/>
      <c r="D155" s="175">
        <v>45603</v>
      </c>
      <c r="E155" s="364"/>
    </row>
    <row r="156" spans="1:5">
      <c r="A156" t="s">
        <v>812</v>
      </c>
      <c r="B156" s="364">
        <v>1</v>
      </c>
      <c r="C156" s="364"/>
      <c r="D156" s="175">
        <v>45603</v>
      </c>
      <c r="E156" s="364"/>
    </row>
    <row r="157" spans="1:5">
      <c r="A157" t="s">
        <v>813</v>
      </c>
      <c r="B157" s="364">
        <v>1</v>
      </c>
      <c r="C157" s="364"/>
      <c r="D157" s="175">
        <v>45603</v>
      </c>
      <c r="E157" s="364"/>
    </row>
    <row r="158" spans="1:5">
      <c r="A158" t="s">
        <v>814</v>
      </c>
      <c r="B158" s="364">
        <v>1</v>
      </c>
      <c r="C158" s="364"/>
      <c r="D158" s="175">
        <v>45603</v>
      </c>
      <c r="E158" s="364"/>
    </row>
    <row r="159" spans="1:5">
      <c r="A159" t="s">
        <v>815</v>
      </c>
      <c r="B159" s="364">
        <v>1</v>
      </c>
      <c r="C159" s="364"/>
      <c r="D159" s="175">
        <v>45603</v>
      </c>
      <c r="E159" s="364"/>
    </row>
    <row r="160" spans="1:5">
      <c r="A160" t="s">
        <v>816</v>
      </c>
      <c r="B160" s="364">
        <v>1</v>
      </c>
      <c r="C160" s="364"/>
      <c r="D160" s="175">
        <v>45603</v>
      </c>
      <c r="E160" s="175">
        <v>45534</v>
      </c>
    </row>
    <row r="161" spans="1:5">
      <c r="A161" t="s">
        <v>817</v>
      </c>
      <c r="B161" s="364">
        <v>1</v>
      </c>
      <c r="C161" s="364"/>
      <c r="D161" s="175">
        <v>45603</v>
      </c>
      <c r="E161" s="175">
        <v>45534</v>
      </c>
    </row>
    <row r="162" spans="1:5">
      <c r="A162" t="s">
        <v>818</v>
      </c>
      <c r="B162" s="364">
        <v>1</v>
      </c>
      <c r="C162" s="364"/>
      <c r="D162" s="175">
        <v>45603</v>
      </c>
      <c r="E162" s="175">
        <v>45534</v>
      </c>
    </row>
    <row r="163" spans="1:5">
      <c r="A163" t="s">
        <v>819</v>
      </c>
      <c r="B163" s="364">
        <v>0</v>
      </c>
      <c r="C163" s="364"/>
      <c r="D163" s="175">
        <v>45534</v>
      </c>
      <c r="E163" s="175">
        <v>45534</v>
      </c>
    </row>
    <row r="164" spans="1:5">
      <c r="A164" t="s">
        <v>820</v>
      </c>
      <c r="B164" s="364">
        <v>1</v>
      </c>
      <c r="C164" s="364"/>
      <c r="D164" s="175">
        <v>45603</v>
      </c>
      <c r="E164" s="175">
        <v>45534</v>
      </c>
    </row>
    <row r="165" spans="1:5">
      <c r="A165" t="s">
        <v>821</v>
      </c>
      <c r="B165" s="364">
        <v>1</v>
      </c>
      <c r="C165" s="364"/>
      <c r="D165" s="175">
        <v>45603</v>
      </c>
      <c r="E165" s="175">
        <v>45534</v>
      </c>
    </row>
    <row r="166" spans="1:5">
      <c r="A166" t="s">
        <v>822</v>
      </c>
      <c r="B166" s="364">
        <v>1</v>
      </c>
      <c r="C166" s="364"/>
      <c r="D166" s="175">
        <v>45603</v>
      </c>
      <c r="E166" s="175">
        <v>45534</v>
      </c>
    </row>
    <row r="167" spans="1:5">
      <c r="A167" t="s">
        <v>823</v>
      </c>
      <c r="B167" s="364">
        <v>1</v>
      </c>
      <c r="C167" s="364"/>
      <c r="D167" s="175">
        <v>45603</v>
      </c>
      <c r="E167" s="175">
        <v>45534</v>
      </c>
    </row>
    <row r="168" spans="1:5">
      <c r="A168" t="s">
        <v>824</v>
      </c>
      <c r="B168" s="364">
        <v>1</v>
      </c>
      <c r="C168" s="364"/>
      <c r="D168" s="175">
        <v>45603</v>
      </c>
      <c r="E168" s="175">
        <v>45534</v>
      </c>
    </row>
    <row r="169" spans="1:5">
      <c r="A169" t="s">
        <v>825</v>
      </c>
      <c r="B169" s="364">
        <v>1</v>
      </c>
      <c r="C169" s="364"/>
      <c r="D169" s="175">
        <v>45603</v>
      </c>
      <c r="E169" s="175">
        <v>45534</v>
      </c>
    </row>
    <row r="170" spans="1:5">
      <c r="A170" t="s">
        <v>826</v>
      </c>
      <c r="B170" s="364">
        <v>1</v>
      </c>
      <c r="C170" s="364"/>
      <c r="D170" s="175">
        <v>45603</v>
      </c>
      <c r="E170" s="175">
        <v>45534</v>
      </c>
    </row>
    <row r="171" spans="1:5">
      <c r="A171" t="s">
        <v>827</v>
      </c>
      <c r="B171" s="364">
        <v>1</v>
      </c>
      <c r="C171" s="364"/>
      <c r="D171" s="175">
        <v>45603</v>
      </c>
      <c r="E171" s="175">
        <v>45534</v>
      </c>
    </row>
    <row r="172" spans="1:5">
      <c r="A172" t="s">
        <v>828</v>
      </c>
      <c r="B172" s="364">
        <v>1</v>
      </c>
      <c r="C172" s="364"/>
      <c r="D172" s="175">
        <v>45603</v>
      </c>
      <c r="E172" s="175">
        <v>45534</v>
      </c>
    </row>
    <row r="173" spans="1:5">
      <c r="A173" t="s">
        <v>829</v>
      </c>
      <c r="B173" s="364">
        <v>1</v>
      </c>
      <c r="C173" s="364"/>
      <c r="D173" s="175">
        <v>45603</v>
      </c>
      <c r="E173" s="175">
        <v>45534</v>
      </c>
    </row>
    <row r="174" spans="1:5">
      <c r="A174" t="s">
        <v>830</v>
      </c>
      <c r="B174" s="364">
        <v>1</v>
      </c>
      <c r="C174" s="364"/>
      <c r="D174" s="175">
        <v>45603</v>
      </c>
      <c r="E174" s="175">
        <v>45534</v>
      </c>
    </row>
    <row r="175" spans="1:5">
      <c r="A175" t="s">
        <v>831</v>
      </c>
      <c r="B175" s="364">
        <v>1</v>
      </c>
      <c r="C175" s="364"/>
      <c r="D175" s="175">
        <v>45603</v>
      </c>
      <c r="E175" s="175">
        <v>45534</v>
      </c>
    </row>
    <row r="176" spans="1:5">
      <c r="A176" t="s">
        <v>832</v>
      </c>
      <c r="B176" s="364">
        <v>1</v>
      </c>
      <c r="C176" s="364"/>
      <c r="D176" s="175">
        <v>45603</v>
      </c>
      <c r="E176" s="175">
        <v>45534</v>
      </c>
    </row>
    <row r="177" spans="1:5">
      <c r="A177" t="s">
        <v>833</v>
      </c>
      <c r="B177" s="364">
        <v>1</v>
      </c>
      <c r="C177" s="364"/>
      <c r="D177" s="175">
        <v>45603</v>
      </c>
      <c r="E177" s="175">
        <v>45534</v>
      </c>
    </row>
    <row r="178" spans="1:5">
      <c r="A178" t="s">
        <v>834</v>
      </c>
      <c r="B178" s="364">
        <v>1</v>
      </c>
      <c r="C178" s="364"/>
      <c r="D178" s="175">
        <v>45603</v>
      </c>
      <c r="E178" s="175">
        <v>45534</v>
      </c>
    </row>
    <row r="179" spans="1:5">
      <c r="A179" t="s">
        <v>835</v>
      </c>
      <c r="B179" s="364">
        <v>1</v>
      </c>
      <c r="C179" s="364"/>
      <c r="D179" s="175">
        <v>45603</v>
      </c>
      <c r="E179" s="364"/>
    </row>
    <row r="180" spans="1:5">
      <c r="A180" t="s">
        <v>836</v>
      </c>
      <c r="B180" s="364">
        <v>0</v>
      </c>
      <c r="C180" s="364"/>
      <c r="D180" s="364"/>
      <c r="E180" s="364"/>
    </row>
    <row r="181" spans="1:5">
      <c r="A181" t="s">
        <v>837</v>
      </c>
      <c r="B181" s="364">
        <v>1</v>
      </c>
      <c r="C181" s="364"/>
      <c r="D181" s="175">
        <v>45603</v>
      </c>
      <c r="E181" s="364"/>
    </row>
    <row r="182" spans="1:5">
      <c r="A182" t="s">
        <v>838</v>
      </c>
      <c r="B182" s="364">
        <v>1</v>
      </c>
      <c r="C182" s="364"/>
      <c r="D182" s="175">
        <v>45603</v>
      </c>
      <c r="E182" s="364"/>
    </row>
    <row r="183" spans="1:5">
      <c r="A183" t="s">
        <v>839</v>
      </c>
      <c r="B183" s="364">
        <v>1</v>
      </c>
      <c r="C183" s="364"/>
      <c r="D183" s="175">
        <v>45603</v>
      </c>
      <c r="E183" s="364"/>
    </row>
    <row r="184" spans="1:5">
      <c r="A184" t="s">
        <v>840</v>
      </c>
      <c r="B184" s="364">
        <v>0</v>
      </c>
      <c r="C184" s="364"/>
      <c r="D184" s="364"/>
      <c r="E184" s="364"/>
    </row>
    <row r="185" spans="1:5">
      <c r="A185" t="s">
        <v>841</v>
      </c>
      <c r="B185" s="364">
        <v>1</v>
      </c>
      <c r="C185" s="364"/>
      <c r="D185" s="175">
        <v>45603</v>
      </c>
      <c r="E185" s="364"/>
    </row>
    <row r="186" spans="1:5">
      <c r="A186" t="s">
        <v>842</v>
      </c>
      <c r="B186" s="364">
        <v>1</v>
      </c>
      <c r="C186" s="364"/>
      <c r="D186" s="175">
        <v>45603</v>
      </c>
      <c r="E186" s="364"/>
    </row>
    <row r="187" spans="1:5">
      <c r="A187" t="s">
        <v>843</v>
      </c>
      <c r="B187" s="364">
        <v>1</v>
      </c>
      <c r="C187" s="364"/>
      <c r="D187" s="175">
        <v>45603</v>
      </c>
      <c r="E187" s="364"/>
    </row>
    <row r="188" spans="1:5">
      <c r="A188" t="s">
        <v>844</v>
      </c>
      <c r="B188" s="364">
        <v>0</v>
      </c>
      <c r="C188" s="364"/>
      <c r="D188" s="364"/>
      <c r="E188" s="364"/>
    </row>
    <row r="189" spans="1:5">
      <c r="A189" t="s">
        <v>845</v>
      </c>
      <c r="B189" s="364">
        <v>1</v>
      </c>
      <c r="C189" s="364"/>
      <c r="D189" s="175">
        <v>45603</v>
      </c>
      <c r="E189" s="364"/>
    </row>
    <row r="190" spans="1:5">
      <c r="A190" t="s">
        <v>846</v>
      </c>
      <c r="B190" s="364">
        <v>1</v>
      </c>
      <c r="C190" s="364"/>
      <c r="D190" s="175">
        <v>45603</v>
      </c>
      <c r="E190" s="364"/>
    </row>
    <row r="191" spans="1:5">
      <c r="A191" t="s">
        <v>847</v>
      </c>
      <c r="B191" s="364">
        <v>1</v>
      </c>
      <c r="C191" s="364"/>
      <c r="D191" s="175">
        <v>45603</v>
      </c>
      <c r="E191" s="364"/>
    </row>
    <row r="192" spans="1:5">
      <c r="A192" t="s">
        <v>848</v>
      </c>
      <c r="B192" s="364">
        <v>1</v>
      </c>
      <c r="C192" s="364"/>
      <c r="D192" s="175">
        <v>45603</v>
      </c>
      <c r="E192" s="364"/>
    </row>
    <row r="193" spans="1:5">
      <c r="A193" t="s">
        <v>849</v>
      </c>
      <c r="B193" s="364">
        <v>1</v>
      </c>
      <c r="C193" s="364"/>
      <c r="D193" s="175">
        <v>45603</v>
      </c>
      <c r="E193" s="364"/>
    </row>
    <row r="194" spans="1:5">
      <c r="A194" t="s">
        <v>850</v>
      </c>
      <c r="B194" s="364">
        <v>1</v>
      </c>
      <c r="C194" s="364"/>
      <c r="D194" s="175">
        <v>45603</v>
      </c>
      <c r="E194" s="364"/>
    </row>
    <row r="195" spans="1:5">
      <c r="A195" t="s">
        <v>851</v>
      </c>
      <c r="B195" s="364">
        <v>0</v>
      </c>
      <c r="C195" s="364"/>
      <c r="D195" s="364"/>
      <c r="E195" s="364"/>
    </row>
    <row r="196" spans="1:5">
      <c r="A196" t="s">
        <v>852</v>
      </c>
      <c r="B196" s="364">
        <v>0</v>
      </c>
      <c r="C196" s="364"/>
      <c r="D196" s="364"/>
      <c r="E196" s="364"/>
    </row>
    <row r="197" spans="1:5">
      <c r="A197" t="s">
        <v>853</v>
      </c>
      <c r="B197" s="364">
        <v>0</v>
      </c>
      <c r="C197" s="364"/>
      <c r="D197" s="364"/>
      <c r="E197" s="364"/>
    </row>
    <row r="198" spans="1:5">
      <c r="A198" t="s">
        <v>854</v>
      </c>
      <c r="B198" s="364">
        <v>1</v>
      </c>
      <c r="C198" s="364"/>
      <c r="D198" s="175">
        <v>45603</v>
      </c>
      <c r="E198" s="364"/>
    </row>
    <row r="199" spans="1:5">
      <c r="A199" t="s">
        <v>855</v>
      </c>
      <c r="B199" s="364">
        <v>1</v>
      </c>
      <c r="C199" s="364"/>
      <c r="D199" s="175">
        <v>45603</v>
      </c>
      <c r="E199" s="364"/>
    </row>
    <row r="200" spans="1:5">
      <c r="A200" t="s">
        <v>856</v>
      </c>
      <c r="B200" s="364">
        <v>0</v>
      </c>
      <c r="C200" s="364"/>
      <c r="D200" s="364"/>
      <c r="E200" s="364"/>
    </row>
    <row r="201" spans="1:5">
      <c r="A201" t="s">
        <v>857</v>
      </c>
      <c r="B201" s="364">
        <v>1</v>
      </c>
      <c r="C201" s="364"/>
      <c r="D201" s="175">
        <v>45603</v>
      </c>
      <c r="E201" s="364"/>
    </row>
    <row r="202" spans="1:5">
      <c r="A202" t="s">
        <v>858</v>
      </c>
      <c r="B202" s="364">
        <v>1</v>
      </c>
      <c r="C202" s="364"/>
      <c r="D202" s="175">
        <v>45603</v>
      </c>
      <c r="E202" s="364"/>
    </row>
    <row r="203" spans="1:5">
      <c r="A203" t="s">
        <v>859</v>
      </c>
      <c r="B203" s="364">
        <v>1</v>
      </c>
      <c r="C203" s="364"/>
      <c r="D203" s="175">
        <v>45603</v>
      </c>
      <c r="E203" s="364"/>
    </row>
    <row r="204" spans="1:5">
      <c r="A204" t="s">
        <v>860</v>
      </c>
      <c r="B204" s="364">
        <v>1</v>
      </c>
      <c r="C204" s="364"/>
      <c r="D204" s="175">
        <v>45603</v>
      </c>
      <c r="E204" s="364"/>
    </row>
    <row r="205" spans="1:5">
      <c r="A205" t="s">
        <v>861</v>
      </c>
      <c r="B205" s="364">
        <v>1</v>
      </c>
      <c r="C205" s="364"/>
      <c r="D205" s="175">
        <v>45603</v>
      </c>
      <c r="E205" s="364"/>
    </row>
    <row r="206" spans="1:5">
      <c r="A206" t="s">
        <v>862</v>
      </c>
      <c r="B206" s="364">
        <v>1</v>
      </c>
      <c r="C206" s="364"/>
      <c r="D206" s="175">
        <v>45603</v>
      </c>
      <c r="E206" s="364"/>
    </row>
    <row r="207" spans="1:5">
      <c r="A207" t="s">
        <v>863</v>
      </c>
      <c r="B207" s="364">
        <v>1</v>
      </c>
      <c r="C207" s="364"/>
      <c r="D207" s="175">
        <v>45603</v>
      </c>
      <c r="E207" s="364"/>
    </row>
    <row r="208" spans="1:5">
      <c r="A208" t="s">
        <v>864</v>
      </c>
      <c r="B208" s="364">
        <v>1</v>
      </c>
      <c r="C208" s="364"/>
      <c r="D208" s="175">
        <v>45603</v>
      </c>
      <c r="E208" s="364"/>
    </row>
    <row r="209" spans="1:5">
      <c r="A209" t="s">
        <v>865</v>
      </c>
      <c r="B209" s="364">
        <v>1</v>
      </c>
      <c r="C209" s="364"/>
      <c r="D209" s="175">
        <v>45603</v>
      </c>
      <c r="E209" s="364"/>
    </row>
    <row r="210" spans="1:5">
      <c r="A210" t="s">
        <v>866</v>
      </c>
      <c r="B210" s="364">
        <v>1</v>
      </c>
      <c r="C210" s="364"/>
      <c r="D210" s="175">
        <v>45603</v>
      </c>
      <c r="E210" s="364"/>
    </row>
    <row r="211" spans="1:5">
      <c r="A211" t="s">
        <v>867</v>
      </c>
      <c r="B211" s="364">
        <v>1</v>
      </c>
      <c r="C211" s="364"/>
      <c r="D211" s="175">
        <v>45603</v>
      </c>
      <c r="E211" s="364"/>
    </row>
    <row r="212" spans="1:5">
      <c r="A212" t="s">
        <v>868</v>
      </c>
      <c r="B212" s="364">
        <v>1</v>
      </c>
      <c r="C212" s="364"/>
      <c r="D212" s="175">
        <v>45603</v>
      </c>
      <c r="E212" s="364"/>
    </row>
    <row r="213" spans="1:5">
      <c r="A213" t="s">
        <v>869</v>
      </c>
      <c r="B213" s="364">
        <v>1</v>
      </c>
      <c r="C213" s="364"/>
      <c r="D213" s="175">
        <v>45603</v>
      </c>
      <c r="E213" s="364"/>
    </row>
    <row r="214" spans="1:5">
      <c r="A214" t="s">
        <v>870</v>
      </c>
      <c r="B214" s="364">
        <v>1</v>
      </c>
      <c r="C214" s="364"/>
      <c r="D214" s="175">
        <v>45603</v>
      </c>
      <c r="E214" s="364"/>
    </row>
    <row r="215" spans="1:5">
      <c r="A215" t="s">
        <v>871</v>
      </c>
      <c r="B215" s="364">
        <v>1</v>
      </c>
      <c r="C215" s="364"/>
      <c r="D215" s="175">
        <v>45603</v>
      </c>
      <c r="E215" s="364"/>
    </row>
    <row r="216" spans="1:5">
      <c r="A216" t="s">
        <v>872</v>
      </c>
      <c r="B216" s="364">
        <v>1</v>
      </c>
      <c r="C216" s="175">
        <v>45491</v>
      </c>
      <c r="D216" s="175">
        <v>45603</v>
      </c>
      <c r="E216" s="175">
        <v>45499</v>
      </c>
    </row>
    <row r="217" spans="1:5">
      <c r="A217" t="s">
        <v>873</v>
      </c>
      <c r="B217" s="364">
        <v>1</v>
      </c>
      <c r="C217" s="175">
        <v>45491</v>
      </c>
      <c r="D217" s="175">
        <v>45603</v>
      </c>
      <c r="E217" s="175">
        <v>45499</v>
      </c>
    </row>
    <row r="218" spans="1:5">
      <c r="A218" t="s">
        <v>874</v>
      </c>
      <c r="B218" s="364">
        <v>1</v>
      </c>
      <c r="C218" s="364"/>
      <c r="D218" s="175">
        <v>45603</v>
      </c>
      <c r="E218" s="364"/>
    </row>
    <row r="219" spans="1:5">
      <c r="A219" t="s">
        <v>875</v>
      </c>
      <c r="B219" s="364">
        <v>1</v>
      </c>
      <c r="C219" s="364"/>
      <c r="D219" s="175">
        <v>45603</v>
      </c>
      <c r="E219" s="175">
        <v>45534</v>
      </c>
    </row>
    <row r="220" spans="1:5">
      <c r="A220" t="s">
        <v>876</v>
      </c>
      <c r="B220" s="364">
        <v>1</v>
      </c>
      <c r="C220" s="364"/>
      <c r="D220" s="175">
        <v>45603</v>
      </c>
      <c r="E220" s="175">
        <v>45534</v>
      </c>
    </row>
    <row r="221" spans="1:5">
      <c r="A221" t="s">
        <v>877</v>
      </c>
      <c r="B221" s="364">
        <v>1</v>
      </c>
      <c r="C221" s="175">
        <v>45471</v>
      </c>
      <c r="D221" s="175">
        <v>45603</v>
      </c>
      <c r="E221" s="175">
        <v>45534</v>
      </c>
    </row>
    <row r="222" spans="1:5">
      <c r="A222" t="s">
        <v>878</v>
      </c>
      <c r="B222" s="364">
        <v>1</v>
      </c>
      <c r="C222" s="364"/>
      <c r="D222" s="175">
        <v>45603</v>
      </c>
      <c r="E222" s="175">
        <v>45534</v>
      </c>
    </row>
    <row r="223" spans="1:5">
      <c r="A223" t="s">
        <v>879</v>
      </c>
      <c r="B223" s="364">
        <v>1</v>
      </c>
      <c r="C223" s="364"/>
      <c r="D223" s="175">
        <v>45603</v>
      </c>
      <c r="E223" s="175">
        <v>45534</v>
      </c>
    </row>
    <row r="224" spans="1:5">
      <c r="A224" t="s">
        <v>880</v>
      </c>
      <c r="B224" s="364">
        <v>1</v>
      </c>
      <c r="C224" s="364"/>
      <c r="D224" s="175">
        <v>45603</v>
      </c>
      <c r="E224" s="175">
        <v>45534</v>
      </c>
    </row>
    <row r="225" spans="1:5">
      <c r="A225" t="s">
        <v>881</v>
      </c>
      <c r="B225" s="364">
        <v>1</v>
      </c>
      <c r="C225" s="364"/>
      <c r="D225" s="175">
        <v>45603</v>
      </c>
      <c r="E225" s="175">
        <v>45534</v>
      </c>
    </row>
    <row r="226" spans="1:5">
      <c r="A226" t="s">
        <v>882</v>
      </c>
      <c r="B226" s="364">
        <v>1</v>
      </c>
      <c r="C226" s="364"/>
      <c r="D226" s="175">
        <v>45603</v>
      </c>
      <c r="E226" s="175">
        <v>45534</v>
      </c>
    </row>
    <row r="227" spans="1:5">
      <c r="A227" t="s">
        <v>883</v>
      </c>
      <c r="B227" s="364">
        <v>1</v>
      </c>
      <c r="C227" s="364"/>
      <c r="D227" s="175">
        <v>45603</v>
      </c>
      <c r="E227" s="175">
        <v>45534</v>
      </c>
    </row>
    <row r="228" spans="1:5">
      <c r="A228" t="s">
        <v>884</v>
      </c>
      <c r="B228" s="364">
        <v>1</v>
      </c>
      <c r="C228" s="364"/>
      <c r="D228" s="175">
        <v>45603</v>
      </c>
      <c r="E228" s="175">
        <v>45534</v>
      </c>
    </row>
    <row r="229" spans="1:5">
      <c r="A229" t="s">
        <v>885</v>
      </c>
      <c r="B229" s="364">
        <v>1</v>
      </c>
      <c r="C229" s="364"/>
      <c r="D229" s="175">
        <v>45603</v>
      </c>
      <c r="E229" s="175">
        <v>45534</v>
      </c>
    </row>
    <row r="230" spans="1:5">
      <c r="A230" t="s">
        <v>886</v>
      </c>
      <c r="B230" s="364">
        <v>1</v>
      </c>
      <c r="C230" s="364"/>
      <c r="D230" s="175">
        <v>45603</v>
      </c>
      <c r="E230" s="175">
        <v>45534</v>
      </c>
    </row>
    <row r="231" spans="1:5">
      <c r="A231" t="s">
        <v>887</v>
      </c>
      <c r="B231" s="364">
        <v>1</v>
      </c>
      <c r="C231" s="364"/>
      <c r="D231" s="175">
        <v>45603</v>
      </c>
      <c r="E231" s="175">
        <v>45534</v>
      </c>
    </row>
    <row r="232" spans="1:5">
      <c r="A232" t="s">
        <v>888</v>
      </c>
      <c r="B232" s="364">
        <v>1</v>
      </c>
      <c r="C232" s="364"/>
      <c r="D232" s="175">
        <v>45603</v>
      </c>
      <c r="E232" s="175">
        <v>45534</v>
      </c>
    </row>
    <row r="233" spans="1:5">
      <c r="A233" t="s">
        <v>889</v>
      </c>
      <c r="B233" s="364">
        <v>1</v>
      </c>
      <c r="C233" s="364"/>
      <c r="D233" s="175">
        <v>45603</v>
      </c>
      <c r="E233" s="175">
        <v>45534</v>
      </c>
    </row>
    <row r="234" spans="1:5">
      <c r="A234" t="s">
        <v>890</v>
      </c>
      <c r="B234" s="364">
        <v>1</v>
      </c>
      <c r="C234" s="364"/>
      <c r="D234" s="175">
        <v>45603</v>
      </c>
      <c r="E234" s="175">
        <v>45534</v>
      </c>
    </row>
    <row r="235" spans="1:5">
      <c r="A235" t="s">
        <v>891</v>
      </c>
      <c r="B235" s="364">
        <v>1</v>
      </c>
      <c r="C235" s="364"/>
      <c r="D235" s="175">
        <v>45603</v>
      </c>
      <c r="E235" s="175">
        <v>45534</v>
      </c>
    </row>
    <row r="236" spans="1:5">
      <c r="A236" t="s">
        <v>892</v>
      </c>
      <c r="B236" s="364">
        <v>1</v>
      </c>
      <c r="C236" s="364"/>
      <c r="D236" s="175">
        <v>45603</v>
      </c>
      <c r="E236" s="175">
        <v>45534</v>
      </c>
    </row>
    <row r="237" spans="1:5">
      <c r="A237" t="s">
        <v>893</v>
      </c>
      <c r="B237" s="364">
        <v>1</v>
      </c>
      <c r="C237" s="364"/>
      <c r="D237" s="175">
        <v>45603</v>
      </c>
      <c r="E237" s="175">
        <v>45534</v>
      </c>
    </row>
    <row r="238" spans="1:5">
      <c r="A238" t="s">
        <v>894</v>
      </c>
      <c r="B238" s="364">
        <v>0</v>
      </c>
      <c r="C238" s="364"/>
      <c r="D238" s="364"/>
      <c r="E238" s="364"/>
    </row>
    <row r="239" spans="1:5">
      <c r="A239" t="s">
        <v>895</v>
      </c>
      <c r="B239" s="364">
        <v>0</v>
      </c>
      <c r="C239" s="364"/>
      <c r="D239" s="364"/>
      <c r="E239" s="364"/>
    </row>
    <row r="240" spans="1:5">
      <c r="A240" t="s">
        <v>896</v>
      </c>
      <c r="B240" s="364">
        <v>0</v>
      </c>
      <c r="C240" s="364"/>
      <c r="D240" s="364"/>
      <c r="E240" s="364"/>
    </row>
    <row r="241" spans="1:5">
      <c r="A241" t="s">
        <v>897</v>
      </c>
      <c r="B241" s="364">
        <v>1</v>
      </c>
      <c r="C241" s="364"/>
      <c r="D241" s="175">
        <v>45603</v>
      </c>
      <c r="E241" s="175">
        <v>45534</v>
      </c>
    </row>
    <row r="242" spans="1:5">
      <c r="A242" t="s">
        <v>898</v>
      </c>
      <c r="B242" s="364">
        <v>1</v>
      </c>
      <c r="C242" s="364"/>
      <c r="D242" s="175">
        <v>45603</v>
      </c>
      <c r="E242" s="175">
        <v>45534</v>
      </c>
    </row>
    <row r="243" spans="1:5">
      <c r="A243" t="s">
        <v>899</v>
      </c>
      <c r="B243" s="364">
        <v>1</v>
      </c>
      <c r="C243" s="364"/>
      <c r="D243" s="175">
        <v>45603</v>
      </c>
      <c r="E243" s="175">
        <v>45534</v>
      </c>
    </row>
    <row r="244" spans="1:5">
      <c r="A244" t="s">
        <v>900</v>
      </c>
      <c r="B244" s="364">
        <v>1</v>
      </c>
      <c r="C244" s="364"/>
      <c r="D244" s="175">
        <v>45603</v>
      </c>
      <c r="E244" s="175">
        <v>45534</v>
      </c>
    </row>
    <row r="245" spans="1:5">
      <c r="A245" t="s">
        <v>901</v>
      </c>
      <c r="B245" s="364">
        <v>1</v>
      </c>
      <c r="C245" s="364"/>
      <c r="D245" s="175">
        <v>45603</v>
      </c>
      <c r="E245" s="175">
        <v>45534</v>
      </c>
    </row>
    <row r="246" spans="1:5">
      <c r="A246" t="s">
        <v>902</v>
      </c>
      <c r="B246" s="364">
        <v>1</v>
      </c>
      <c r="C246" s="364"/>
      <c r="D246" s="175">
        <v>45603</v>
      </c>
      <c r="E246" s="175">
        <v>45534</v>
      </c>
    </row>
    <row r="247" spans="1:5">
      <c r="A247" t="s">
        <v>903</v>
      </c>
      <c r="B247" s="364">
        <v>1</v>
      </c>
      <c r="C247" s="364"/>
      <c r="D247" s="175">
        <v>45603</v>
      </c>
      <c r="E247" s="175">
        <v>45534</v>
      </c>
    </row>
    <row r="248" spans="1:5">
      <c r="A248" t="s">
        <v>904</v>
      </c>
      <c r="B248" s="364">
        <v>1</v>
      </c>
      <c r="C248" s="364"/>
      <c r="D248" s="175">
        <v>45603</v>
      </c>
      <c r="E248" s="175">
        <v>45534</v>
      </c>
    </row>
    <row r="249" spans="1:5">
      <c r="A249" t="s">
        <v>905</v>
      </c>
      <c r="B249" s="364">
        <v>1</v>
      </c>
      <c r="C249" s="364"/>
      <c r="D249" s="175">
        <v>45603</v>
      </c>
      <c r="E249" s="175">
        <v>45534</v>
      </c>
    </row>
    <row r="250" spans="1:5">
      <c r="A250" t="s">
        <v>906</v>
      </c>
      <c r="B250" s="364">
        <v>1</v>
      </c>
      <c r="C250" s="364"/>
      <c r="D250" s="175">
        <v>45603</v>
      </c>
      <c r="E250" s="175">
        <v>45534</v>
      </c>
    </row>
    <row r="251" spans="1:5">
      <c r="A251" t="s">
        <v>907</v>
      </c>
      <c r="B251" s="364">
        <v>1</v>
      </c>
      <c r="C251" s="364"/>
      <c r="D251" s="175">
        <v>45603</v>
      </c>
      <c r="E251" s="175">
        <v>45534</v>
      </c>
    </row>
    <row r="252" spans="1:5">
      <c r="A252" t="s">
        <v>908</v>
      </c>
      <c r="B252" s="364">
        <v>1</v>
      </c>
      <c r="C252" s="364"/>
      <c r="D252" s="175">
        <v>45603</v>
      </c>
      <c r="E252" s="175">
        <v>45534</v>
      </c>
    </row>
    <row r="253" spans="1:5">
      <c r="A253" t="s">
        <v>909</v>
      </c>
      <c r="B253" s="364">
        <v>1</v>
      </c>
      <c r="C253" s="364"/>
      <c r="D253" s="175">
        <v>45603</v>
      </c>
      <c r="E253" s="175">
        <v>45534</v>
      </c>
    </row>
    <row r="254" spans="1:5">
      <c r="A254" t="s">
        <v>910</v>
      </c>
      <c r="B254" s="364">
        <v>1</v>
      </c>
      <c r="C254" s="364"/>
      <c r="D254" s="175">
        <v>45603</v>
      </c>
      <c r="E254" s="175">
        <v>45534</v>
      </c>
    </row>
    <row r="255" spans="1:5">
      <c r="A255" t="s">
        <v>911</v>
      </c>
      <c r="B255" s="364">
        <v>1</v>
      </c>
      <c r="C255" s="364"/>
      <c r="D255" s="175">
        <v>45603</v>
      </c>
      <c r="E255" s="175">
        <v>45534</v>
      </c>
    </row>
    <row r="256" spans="1:5">
      <c r="A256" t="s">
        <v>912</v>
      </c>
      <c r="B256" s="364">
        <v>1</v>
      </c>
      <c r="C256" s="364"/>
      <c r="D256" s="175">
        <v>45603</v>
      </c>
      <c r="E256" s="175">
        <v>45534</v>
      </c>
    </row>
    <row r="257" spans="1:5">
      <c r="A257" t="s">
        <v>913</v>
      </c>
      <c r="B257" s="364">
        <v>1</v>
      </c>
      <c r="C257" s="364"/>
      <c r="D257" s="175">
        <v>45603</v>
      </c>
      <c r="E257" s="175">
        <v>45534</v>
      </c>
    </row>
    <row r="258" spans="1:5">
      <c r="A258" t="s">
        <v>914</v>
      </c>
      <c r="B258" s="364">
        <v>1</v>
      </c>
      <c r="C258" s="364"/>
      <c r="D258" s="175">
        <v>45603</v>
      </c>
      <c r="E258" s="175">
        <v>45534</v>
      </c>
    </row>
    <row r="259" spans="1:5">
      <c r="A259" t="s">
        <v>915</v>
      </c>
      <c r="B259" s="364">
        <v>1</v>
      </c>
      <c r="C259" s="364"/>
      <c r="D259" s="175">
        <v>45603</v>
      </c>
      <c r="E259" s="175">
        <v>45534</v>
      </c>
    </row>
    <row r="260" spans="1:5">
      <c r="A260" t="s">
        <v>916</v>
      </c>
      <c r="B260" s="364">
        <v>1</v>
      </c>
      <c r="C260" s="364"/>
      <c r="D260" s="175">
        <v>45603</v>
      </c>
      <c r="E260" s="175">
        <v>45534</v>
      </c>
    </row>
    <row r="261" spans="1:5">
      <c r="A261" t="s">
        <v>917</v>
      </c>
      <c r="B261" s="364">
        <v>1</v>
      </c>
      <c r="C261" s="364"/>
      <c r="D261" s="175">
        <v>45603</v>
      </c>
      <c r="E261" s="175">
        <v>45534</v>
      </c>
    </row>
    <row r="262" spans="1:5">
      <c r="A262" t="s">
        <v>918</v>
      </c>
      <c r="B262" s="364">
        <v>1</v>
      </c>
      <c r="C262" s="364"/>
      <c r="D262" s="175">
        <v>45603</v>
      </c>
      <c r="E262" s="175">
        <v>45534</v>
      </c>
    </row>
    <row r="263" spans="1:5">
      <c r="A263" t="s">
        <v>919</v>
      </c>
      <c r="B263" s="364">
        <v>1</v>
      </c>
      <c r="C263" s="364"/>
      <c r="D263" s="175">
        <v>45603</v>
      </c>
      <c r="E263" s="175">
        <v>45534</v>
      </c>
    </row>
    <row r="264" spans="1:5">
      <c r="A264" t="s">
        <v>920</v>
      </c>
      <c r="B264" s="364">
        <v>1</v>
      </c>
      <c r="C264" s="364"/>
      <c r="D264" s="175">
        <v>45603</v>
      </c>
      <c r="E264" s="175">
        <v>45534</v>
      </c>
    </row>
    <row r="265" spans="1:5">
      <c r="A265" t="s">
        <v>921</v>
      </c>
      <c r="B265" s="364">
        <v>1</v>
      </c>
      <c r="C265" s="364"/>
      <c r="D265" s="175">
        <v>45603</v>
      </c>
      <c r="E265" s="175">
        <v>45534</v>
      </c>
    </row>
    <row r="266" spans="1:5">
      <c r="A266" t="s">
        <v>922</v>
      </c>
      <c r="B266" s="364">
        <v>1</v>
      </c>
      <c r="C266" s="364"/>
      <c r="D266" s="175">
        <v>45603</v>
      </c>
      <c r="E266" s="175">
        <v>45534</v>
      </c>
    </row>
    <row r="267" spans="1:5">
      <c r="A267" t="s">
        <v>923</v>
      </c>
      <c r="B267" s="364">
        <v>1</v>
      </c>
      <c r="C267" s="364"/>
      <c r="D267" s="175">
        <v>45603</v>
      </c>
      <c r="E267" s="175">
        <v>45534</v>
      </c>
    </row>
    <row r="268" spans="1:5">
      <c r="A268" t="s">
        <v>924</v>
      </c>
      <c r="B268" s="364">
        <v>1</v>
      </c>
      <c r="C268" s="364"/>
      <c r="D268" s="175">
        <v>45603</v>
      </c>
      <c r="E268" s="175">
        <v>45534</v>
      </c>
    </row>
    <row r="269" spans="1:5">
      <c r="A269" t="s">
        <v>925</v>
      </c>
      <c r="B269" s="364">
        <v>1</v>
      </c>
      <c r="C269" s="364"/>
      <c r="D269" s="175">
        <v>45603</v>
      </c>
      <c r="E269" s="175">
        <v>45534</v>
      </c>
    </row>
    <row r="270" spans="1:5">
      <c r="A270" t="s">
        <v>926</v>
      </c>
      <c r="B270" s="364">
        <v>1</v>
      </c>
      <c r="C270" s="364"/>
      <c r="D270" s="175">
        <v>45603</v>
      </c>
      <c r="E270" s="175">
        <v>45534</v>
      </c>
    </row>
    <row r="271" spans="1:5">
      <c r="A271" t="s">
        <v>927</v>
      </c>
      <c r="B271" s="364">
        <v>1</v>
      </c>
      <c r="C271" s="364"/>
      <c r="D271" s="175">
        <v>45603</v>
      </c>
      <c r="E271" s="175">
        <v>45534</v>
      </c>
    </row>
    <row r="272" spans="1:5">
      <c r="A272" t="s">
        <v>928</v>
      </c>
      <c r="B272" s="364">
        <v>1</v>
      </c>
      <c r="C272" s="364"/>
      <c r="D272" s="175">
        <v>45603</v>
      </c>
      <c r="E272" s="175">
        <v>45534</v>
      </c>
    </row>
    <row r="273" spans="1:5">
      <c r="A273" t="s">
        <v>929</v>
      </c>
      <c r="B273" s="364">
        <v>1</v>
      </c>
      <c r="C273" s="364"/>
      <c r="D273" s="175">
        <v>45603</v>
      </c>
      <c r="E273" s="175">
        <v>45534</v>
      </c>
    </row>
    <row r="274" spans="1:5">
      <c r="A274" t="s">
        <v>930</v>
      </c>
      <c r="B274" s="364">
        <v>1</v>
      </c>
      <c r="C274" s="364"/>
      <c r="D274" s="175">
        <v>45603</v>
      </c>
      <c r="E274" s="175">
        <v>45534</v>
      </c>
    </row>
    <row r="275" spans="1:5">
      <c r="A275" t="s">
        <v>931</v>
      </c>
      <c r="B275" s="364">
        <v>1</v>
      </c>
      <c r="C275" s="364"/>
      <c r="D275" s="175">
        <v>45603</v>
      </c>
      <c r="E275" s="175">
        <v>45534</v>
      </c>
    </row>
    <row r="276" spans="1:5">
      <c r="A276" t="s">
        <v>932</v>
      </c>
      <c r="B276" s="364">
        <v>1</v>
      </c>
      <c r="C276" s="364"/>
      <c r="D276" s="175">
        <v>45603</v>
      </c>
      <c r="E276" s="175">
        <v>45534</v>
      </c>
    </row>
    <row r="277" spans="1:5">
      <c r="A277" t="s">
        <v>933</v>
      </c>
      <c r="B277" s="364">
        <v>1</v>
      </c>
      <c r="C277" s="364"/>
      <c r="D277" s="175">
        <v>45603</v>
      </c>
      <c r="E277" s="175">
        <v>45534</v>
      </c>
    </row>
    <row r="278" spans="1:5">
      <c r="A278" t="s">
        <v>934</v>
      </c>
      <c r="B278" s="364">
        <v>1</v>
      </c>
      <c r="C278" s="364"/>
      <c r="D278" s="175">
        <v>45603</v>
      </c>
      <c r="E278" s="175">
        <v>45534</v>
      </c>
    </row>
    <row r="279" spans="1:5">
      <c r="A279" t="s">
        <v>935</v>
      </c>
      <c r="B279" s="364">
        <v>1</v>
      </c>
      <c r="C279" s="364"/>
      <c r="D279" s="175">
        <v>45603</v>
      </c>
      <c r="E279" s="175">
        <v>45534</v>
      </c>
    </row>
    <row r="280" spans="1:5">
      <c r="A280" t="s">
        <v>936</v>
      </c>
      <c r="B280" s="364">
        <v>1</v>
      </c>
      <c r="C280" s="364"/>
      <c r="D280" s="175">
        <v>45603</v>
      </c>
      <c r="E280" s="175">
        <v>45534</v>
      </c>
    </row>
    <row r="281" spans="1:5">
      <c r="A281" t="s">
        <v>937</v>
      </c>
      <c r="B281" s="364">
        <v>1</v>
      </c>
      <c r="C281" s="364"/>
      <c r="D281" s="175">
        <v>45603</v>
      </c>
      <c r="E281" s="175">
        <v>45534</v>
      </c>
    </row>
    <row r="282" spans="1:5">
      <c r="A282" t="s">
        <v>938</v>
      </c>
      <c r="B282" s="364">
        <v>1</v>
      </c>
      <c r="C282" s="364"/>
      <c r="D282" s="175">
        <v>45603</v>
      </c>
      <c r="E282" s="175">
        <v>45534</v>
      </c>
    </row>
    <row r="283" spans="1:5">
      <c r="A283" t="s">
        <v>939</v>
      </c>
      <c r="B283" s="364">
        <v>1</v>
      </c>
      <c r="C283" s="364"/>
      <c r="D283" s="175">
        <v>45603</v>
      </c>
      <c r="E283" s="175">
        <v>45534</v>
      </c>
    </row>
    <row r="284" spans="1:5">
      <c r="A284" t="s">
        <v>940</v>
      </c>
      <c r="B284" s="364">
        <v>1</v>
      </c>
      <c r="C284" s="364"/>
      <c r="D284" s="175">
        <v>45603</v>
      </c>
      <c r="E284" s="175">
        <v>45534</v>
      </c>
    </row>
    <row r="285" spans="1:5">
      <c r="A285" t="s">
        <v>941</v>
      </c>
      <c r="B285" s="364">
        <v>1</v>
      </c>
      <c r="C285" s="364"/>
      <c r="D285" s="175">
        <v>45603</v>
      </c>
      <c r="E285" s="175">
        <v>45534</v>
      </c>
    </row>
    <row r="286" spans="1:5">
      <c r="A286" t="s">
        <v>942</v>
      </c>
      <c r="B286" s="364">
        <v>1</v>
      </c>
      <c r="C286" s="364"/>
      <c r="D286" s="175">
        <v>45603</v>
      </c>
      <c r="E286" s="175">
        <v>45534</v>
      </c>
    </row>
    <row r="287" spans="1:5">
      <c r="A287" t="s">
        <v>943</v>
      </c>
      <c r="B287" s="364">
        <v>1</v>
      </c>
      <c r="C287" s="364"/>
      <c r="D287" s="175">
        <v>45603</v>
      </c>
      <c r="E287" s="175">
        <v>45534</v>
      </c>
    </row>
    <row r="288" spans="1:5">
      <c r="A288" t="s">
        <v>944</v>
      </c>
      <c r="B288" s="364">
        <v>1</v>
      </c>
      <c r="C288" s="364"/>
      <c r="D288" s="175">
        <v>45603</v>
      </c>
      <c r="E288" s="175">
        <v>45534</v>
      </c>
    </row>
    <row r="289" spans="1:5">
      <c r="A289" t="s">
        <v>945</v>
      </c>
      <c r="B289" s="364">
        <v>1</v>
      </c>
      <c r="C289" s="364"/>
      <c r="D289" s="175">
        <v>45603</v>
      </c>
      <c r="E289" s="364"/>
    </row>
    <row r="290" spans="1:5">
      <c r="A290" t="s">
        <v>946</v>
      </c>
      <c r="B290" s="364">
        <v>1</v>
      </c>
      <c r="C290" s="364"/>
      <c r="D290" s="175">
        <v>45603</v>
      </c>
      <c r="E290" s="364"/>
    </row>
    <row r="291" spans="1:5">
      <c r="A291" t="s">
        <v>947</v>
      </c>
      <c r="B291" s="364">
        <v>1</v>
      </c>
      <c r="C291" s="364"/>
      <c r="D291" s="175">
        <v>45603</v>
      </c>
      <c r="E291" s="364"/>
    </row>
    <row r="292" spans="1:5">
      <c r="A292" t="s">
        <v>948</v>
      </c>
      <c r="B292" s="364">
        <v>1</v>
      </c>
      <c r="C292" s="364"/>
      <c r="D292" s="175">
        <v>45603</v>
      </c>
      <c r="E292" s="364"/>
    </row>
    <row r="293" spans="1:5">
      <c r="A293" t="s">
        <v>949</v>
      </c>
      <c r="B293" s="364">
        <v>1</v>
      </c>
      <c r="C293" s="364"/>
      <c r="D293" s="175">
        <v>45603</v>
      </c>
      <c r="E293" s="364"/>
    </row>
    <row r="294" spans="1:5">
      <c r="A294" t="s">
        <v>950</v>
      </c>
      <c r="B294" s="364">
        <v>1</v>
      </c>
      <c r="C294" s="364"/>
      <c r="D294" s="175">
        <v>45603</v>
      </c>
      <c r="E294" s="364"/>
    </row>
    <row r="295" spans="1:5">
      <c r="A295" t="s">
        <v>951</v>
      </c>
      <c r="B295" s="364">
        <v>1</v>
      </c>
      <c r="C295" s="364"/>
      <c r="D295" s="175">
        <v>45603</v>
      </c>
      <c r="E295" s="364"/>
    </row>
    <row r="296" spans="1:5">
      <c r="A296" t="s">
        <v>952</v>
      </c>
      <c r="B296" s="364">
        <v>1</v>
      </c>
      <c r="C296" s="364"/>
      <c r="D296" s="364"/>
      <c r="E296" s="364"/>
    </row>
    <row r="297" spans="1:5">
      <c r="A297" t="s">
        <v>953</v>
      </c>
      <c r="B297" s="364">
        <v>1</v>
      </c>
      <c r="C297" s="364"/>
      <c r="D297" s="364"/>
      <c r="E297" s="364"/>
    </row>
    <row r="298" spans="1:5">
      <c r="A298" t="s">
        <v>954</v>
      </c>
      <c r="B298" s="364">
        <v>1</v>
      </c>
      <c r="C298" s="364"/>
      <c r="D298" s="364"/>
      <c r="E298" s="364"/>
    </row>
    <row r="299" spans="1:5">
      <c r="A299" t="s">
        <v>955</v>
      </c>
      <c r="B299" s="364">
        <v>1</v>
      </c>
      <c r="C299" s="364"/>
      <c r="D299" s="364"/>
      <c r="E299" s="364"/>
    </row>
    <row r="300" spans="1:5">
      <c r="A300" t="s">
        <v>956</v>
      </c>
      <c r="B300" s="364">
        <v>7</v>
      </c>
      <c r="C300" s="175">
        <v>45569</v>
      </c>
      <c r="D300" s="175">
        <v>45621</v>
      </c>
      <c r="E300" s="364"/>
    </row>
    <row r="301" spans="1:5">
      <c r="A301" t="s">
        <v>957</v>
      </c>
      <c r="B301" s="364">
        <v>7</v>
      </c>
      <c r="C301" s="175">
        <v>45569</v>
      </c>
      <c r="D301" s="175">
        <v>45621</v>
      </c>
      <c r="E301" s="364"/>
    </row>
    <row r="302" spans="1:5">
      <c r="A302" t="s">
        <v>958</v>
      </c>
      <c r="B302" s="364">
        <v>1</v>
      </c>
      <c r="C302" s="364"/>
      <c r="D302" s="364"/>
      <c r="E302" s="364"/>
    </row>
    <row r="303" spans="1:5">
      <c r="A303" t="s">
        <v>959</v>
      </c>
      <c r="B303" s="364">
        <v>7</v>
      </c>
      <c r="C303" s="175">
        <v>45569</v>
      </c>
      <c r="D303" s="175">
        <v>45621</v>
      </c>
      <c r="E303" s="364"/>
    </row>
    <row r="304" spans="1:5">
      <c r="A304" t="s">
        <v>960</v>
      </c>
      <c r="B304" s="364">
        <v>7</v>
      </c>
      <c r="C304" s="175">
        <v>45569</v>
      </c>
      <c r="D304" s="175">
        <v>45621</v>
      </c>
      <c r="E304" s="364"/>
    </row>
    <row r="305" spans="1:5">
      <c r="A305" t="s">
        <v>961</v>
      </c>
      <c r="B305" s="364">
        <v>1</v>
      </c>
      <c r="C305" s="175">
        <v>45604</v>
      </c>
      <c r="D305" s="175">
        <v>45600</v>
      </c>
      <c r="E305" s="175">
        <v>45601</v>
      </c>
    </row>
    <row r="306" spans="1:5">
      <c r="A306" t="s">
        <v>962</v>
      </c>
      <c r="B306" s="364">
        <v>1</v>
      </c>
      <c r="C306" s="175">
        <v>45604</v>
      </c>
      <c r="D306" s="175">
        <v>45600</v>
      </c>
      <c r="E306" s="175">
        <v>45601</v>
      </c>
    </row>
    <row r="307" spans="1:5">
      <c r="A307" t="s">
        <v>963</v>
      </c>
      <c r="B307" s="364">
        <v>1</v>
      </c>
      <c r="C307" s="175">
        <v>45569</v>
      </c>
      <c r="D307" s="175">
        <v>45600</v>
      </c>
      <c r="E307" s="175">
        <v>45601</v>
      </c>
    </row>
    <row r="308" spans="1:5">
      <c r="A308" t="s">
        <v>964</v>
      </c>
      <c r="B308" s="364">
        <v>1</v>
      </c>
      <c r="C308" s="364"/>
      <c r="D308" s="364"/>
      <c r="E308" s="364"/>
    </row>
    <row r="309" spans="1:5">
      <c r="A309" t="s">
        <v>965</v>
      </c>
      <c r="B309" s="364">
        <v>1</v>
      </c>
      <c r="C309" s="175">
        <v>45604</v>
      </c>
      <c r="D309" s="175">
        <v>45600</v>
      </c>
      <c r="E309" s="175">
        <v>45601</v>
      </c>
    </row>
    <row r="310" spans="1:5">
      <c r="A310" t="s">
        <v>966</v>
      </c>
      <c r="B310" s="364">
        <v>1</v>
      </c>
      <c r="C310" s="175">
        <v>45604</v>
      </c>
      <c r="D310" s="175">
        <v>45600</v>
      </c>
      <c r="E310" s="175">
        <v>45601</v>
      </c>
    </row>
    <row r="311" spans="1:5">
      <c r="A311" t="s">
        <v>967</v>
      </c>
      <c r="B311" s="364">
        <v>1</v>
      </c>
      <c r="C311" s="364"/>
      <c r="D311" s="364"/>
      <c r="E311" s="364"/>
    </row>
    <row r="312" spans="1:5">
      <c r="A312" t="s">
        <v>968</v>
      </c>
      <c r="B312" s="364">
        <v>1</v>
      </c>
      <c r="C312" s="175">
        <v>45604</v>
      </c>
      <c r="D312" s="175">
        <v>45600</v>
      </c>
      <c r="E312" s="175">
        <v>45601</v>
      </c>
    </row>
    <row r="313" spans="1:5">
      <c r="A313" t="s">
        <v>969</v>
      </c>
      <c r="B313" s="364">
        <v>1</v>
      </c>
      <c r="C313" s="175">
        <v>45604</v>
      </c>
      <c r="D313" s="175">
        <v>45600</v>
      </c>
      <c r="E313" s="175">
        <v>45601</v>
      </c>
    </row>
    <row r="314" spans="1:5">
      <c r="A314" t="s">
        <v>970</v>
      </c>
      <c r="B314" s="364">
        <v>1</v>
      </c>
      <c r="C314" s="175">
        <v>45569</v>
      </c>
      <c r="D314" s="175">
        <v>45600</v>
      </c>
      <c r="E314" s="175">
        <v>45601</v>
      </c>
    </row>
    <row r="315" spans="1:5">
      <c r="A315" t="s">
        <v>971</v>
      </c>
      <c r="B315" s="364">
        <v>2</v>
      </c>
      <c r="C315" s="175">
        <v>45561</v>
      </c>
      <c r="D315" s="175">
        <v>45614</v>
      </c>
      <c r="E315" s="175">
        <v>45615</v>
      </c>
    </row>
    <row r="316" spans="1:5">
      <c r="A316" t="s">
        <v>972</v>
      </c>
      <c r="B316" s="364">
        <v>2</v>
      </c>
      <c r="C316" s="175">
        <v>45561</v>
      </c>
      <c r="D316" s="175">
        <v>45614</v>
      </c>
      <c r="E316" s="175">
        <v>45615</v>
      </c>
    </row>
    <row r="317" spans="1:5">
      <c r="A317" t="s">
        <v>973</v>
      </c>
      <c r="B317" s="364">
        <v>2</v>
      </c>
      <c r="C317" s="175">
        <v>45561</v>
      </c>
      <c r="D317" s="175">
        <v>45614</v>
      </c>
      <c r="E317" s="175">
        <v>45615</v>
      </c>
    </row>
    <row r="318" spans="1:5">
      <c r="A318" t="s">
        <v>974</v>
      </c>
      <c r="B318" s="364">
        <v>2</v>
      </c>
      <c r="C318" s="175">
        <v>45561</v>
      </c>
      <c r="D318" s="175">
        <v>45614</v>
      </c>
      <c r="E318" s="175">
        <v>45615</v>
      </c>
    </row>
    <row r="319" spans="1:5">
      <c r="A319" t="s">
        <v>975</v>
      </c>
      <c r="B319" s="364">
        <v>2</v>
      </c>
      <c r="C319" s="175">
        <v>45561</v>
      </c>
      <c r="D319" s="175">
        <v>45614</v>
      </c>
      <c r="E319" s="175">
        <v>45615</v>
      </c>
    </row>
    <row r="320" spans="1:5">
      <c r="A320" t="s">
        <v>976</v>
      </c>
      <c r="B320" s="364">
        <v>2</v>
      </c>
      <c r="C320" s="175">
        <v>45561</v>
      </c>
      <c r="D320" s="175">
        <v>45614</v>
      </c>
      <c r="E320" s="175">
        <v>45615</v>
      </c>
    </row>
    <row r="321" spans="1:5">
      <c r="A321" t="s">
        <v>977</v>
      </c>
      <c r="B321" s="364">
        <v>2</v>
      </c>
      <c r="C321" s="175">
        <v>45561</v>
      </c>
      <c r="D321" s="175">
        <v>45614</v>
      </c>
      <c r="E321" s="175">
        <v>45615</v>
      </c>
    </row>
    <row r="322" spans="1:5">
      <c r="A322" t="s">
        <v>978</v>
      </c>
      <c r="B322" s="364">
        <v>2</v>
      </c>
      <c r="C322" s="175">
        <v>45561</v>
      </c>
      <c r="D322" s="175">
        <v>45614</v>
      </c>
      <c r="E322" s="175">
        <v>45615</v>
      </c>
    </row>
    <row r="323" spans="1:5">
      <c r="A323" t="s">
        <v>979</v>
      </c>
      <c r="B323" s="364">
        <v>2</v>
      </c>
      <c r="C323" s="175">
        <v>45561</v>
      </c>
      <c r="D323" s="175">
        <v>45614</v>
      </c>
      <c r="E323" s="175">
        <v>45615</v>
      </c>
    </row>
    <row r="324" spans="1:5">
      <c r="A324" t="s">
        <v>980</v>
      </c>
      <c r="B324" s="364">
        <v>2</v>
      </c>
      <c r="C324" s="175">
        <v>45561</v>
      </c>
      <c r="D324" s="175">
        <v>45614</v>
      </c>
      <c r="E324" s="175">
        <v>45615</v>
      </c>
    </row>
    <row r="325" spans="1:5">
      <c r="A325" t="s">
        <v>981</v>
      </c>
      <c r="B325" s="364">
        <v>2</v>
      </c>
      <c r="C325" s="175">
        <v>45561</v>
      </c>
      <c r="D325" s="175">
        <v>45614</v>
      </c>
      <c r="E325" s="175">
        <v>45615</v>
      </c>
    </row>
    <row r="326" spans="1:5">
      <c r="A326" t="s">
        <v>982</v>
      </c>
      <c r="B326" s="364">
        <v>2</v>
      </c>
      <c r="C326" s="175">
        <v>45561</v>
      </c>
      <c r="D326" s="175">
        <v>45614</v>
      </c>
      <c r="E326" s="175">
        <v>45615</v>
      </c>
    </row>
    <row r="327" spans="1:5">
      <c r="A327" t="s">
        <v>983</v>
      </c>
      <c r="B327" s="364">
        <v>2</v>
      </c>
      <c r="C327" s="175">
        <v>45561</v>
      </c>
      <c r="D327" s="175">
        <v>45614</v>
      </c>
      <c r="E327" s="175">
        <v>45615</v>
      </c>
    </row>
    <row r="328" spans="1:5">
      <c r="A328" t="s">
        <v>984</v>
      </c>
      <c r="B328" s="364">
        <v>2</v>
      </c>
      <c r="C328" s="175">
        <v>45561</v>
      </c>
      <c r="D328" s="175">
        <v>45614</v>
      </c>
      <c r="E328" s="175">
        <v>45615</v>
      </c>
    </row>
    <row r="329" spans="1:5">
      <c r="A329" t="s">
        <v>985</v>
      </c>
      <c r="B329" s="364">
        <v>2</v>
      </c>
      <c r="C329" s="175">
        <v>45561</v>
      </c>
      <c r="D329" s="175">
        <v>45614</v>
      </c>
      <c r="E329" s="175">
        <v>45615</v>
      </c>
    </row>
    <row r="330" spans="1:5">
      <c r="A330" t="s">
        <v>986</v>
      </c>
      <c r="B330" s="364">
        <v>2</v>
      </c>
      <c r="C330" s="175">
        <v>45553</v>
      </c>
      <c r="D330" s="175">
        <v>45614</v>
      </c>
      <c r="E330" s="175">
        <v>45615</v>
      </c>
    </row>
    <row r="331" spans="1:5">
      <c r="A331" t="s">
        <v>987</v>
      </c>
      <c r="B331" s="364">
        <v>2</v>
      </c>
      <c r="C331" s="175">
        <v>45553</v>
      </c>
      <c r="D331" s="175">
        <v>45614</v>
      </c>
      <c r="E331" s="175">
        <v>45615</v>
      </c>
    </row>
    <row r="332" spans="1:5">
      <c r="A332" t="s">
        <v>988</v>
      </c>
      <c r="B332" s="364">
        <v>7</v>
      </c>
      <c r="C332" s="175">
        <v>45569</v>
      </c>
      <c r="D332" s="175">
        <v>45624</v>
      </c>
      <c r="E332" s="364"/>
    </row>
    <row r="333" spans="1:5">
      <c r="A333" t="s">
        <v>989</v>
      </c>
      <c r="B333" s="364">
        <v>7</v>
      </c>
      <c r="C333" s="175">
        <v>45569</v>
      </c>
      <c r="D333" s="175">
        <v>45624</v>
      </c>
      <c r="E333" s="364"/>
    </row>
    <row r="334" spans="1:5">
      <c r="A334" t="s">
        <v>990</v>
      </c>
      <c r="B334" s="364">
        <v>1</v>
      </c>
      <c r="C334" s="175">
        <v>45512</v>
      </c>
      <c r="D334" s="364"/>
      <c r="E334" s="364"/>
    </row>
    <row r="335" spans="1:5">
      <c r="A335" t="s">
        <v>991</v>
      </c>
      <c r="B335" s="364">
        <v>2</v>
      </c>
      <c r="C335" s="175">
        <v>45569</v>
      </c>
      <c r="D335" s="175">
        <v>45614</v>
      </c>
      <c r="E335" s="175">
        <v>45615</v>
      </c>
    </row>
    <row r="336" spans="1:5">
      <c r="A336" t="s">
        <v>992</v>
      </c>
      <c r="B336" s="364">
        <v>2</v>
      </c>
      <c r="C336" s="175">
        <v>45553</v>
      </c>
      <c r="D336" s="175">
        <v>45614</v>
      </c>
      <c r="E336" s="175">
        <v>45615</v>
      </c>
    </row>
    <row r="337" spans="1:5">
      <c r="A337" t="s">
        <v>993</v>
      </c>
      <c r="B337" s="364">
        <v>2</v>
      </c>
      <c r="C337" s="175">
        <v>45553</v>
      </c>
      <c r="D337" s="175">
        <v>45614</v>
      </c>
      <c r="E337" s="175">
        <v>45615</v>
      </c>
    </row>
    <row r="338" spans="1:5">
      <c r="A338" t="s">
        <v>994</v>
      </c>
      <c r="B338" s="364">
        <v>7</v>
      </c>
      <c r="C338" s="175">
        <v>45569</v>
      </c>
      <c r="D338" s="175">
        <v>45624</v>
      </c>
      <c r="E338" s="364"/>
    </row>
    <row r="339" spans="1:5">
      <c r="A339" t="s">
        <v>995</v>
      </c>
      <c r="B339" s="364">
        <v>7</v>
      </c>
      <c r="C339" s="175">
        <v>45569</v>
      </c>
      <c r="D339" s="175">
        <v>45624</v>
      </c>
      <c r="E339" s="364"/>
    </row>
    <row r="340" spans="1:5">
      <c r="A340" t="s">
        <v>996</v>
      </c>
      <c r="B340" s="364">
        <v>2</v>
      </c>
      <c r="C340" s="175">
        <v>45569</v>
      </c>
      <c r="D340" s="175">
        <v>45621</v>
      </c>
      <c r="E340" s="175">
        <v>45622</v>
      </c>
    </row>
    <row r="341" spans="1:5">
      <c r="A341" t="s">
        <v>997</v>
      </c>
      <c r="B341" s="364">
        <v>2</v>
      </c>
      <c r="C341" s="175">
        <v>45569</v>
      </c>
      <c r="D341" s="175">
        <v>45621</v>
      </c>
      <c r="E341" s="175">
        <v>45622</v>
      </c>
    </row>
    <row r="342" spans="1:5">
      <c r="A342" t="s">
        <v>998</v>
      </c>
      <c r="B342" s="364">
        <v>2</v>
      </c>
      <c r="C342" s="175">
        <v>45569</v>
      </c>
      <c r="D342" s="175">
        <v>45621</v>
      </c>
      <c r="E342" s="175">
        <v>45622</v>
      </c>
    </row>
    <row r="343" spans="1:5">
      <c r="A343" t="s">
        <v>999</v>
      </c>
      <c r="B343" s="364">
        <v>1</v>
      </c>
      <c r="C343" s="364"/>
      <c r="D343" s="364"/>
      <c r="E343" s="364"/>
    </row>
    <row r="344" spans="1:5">
      <c r="A344" t="s">
        <v>1000</v>
      </c>
      <c r="B344" s="364">
        <v>2</v>
      </c>
      <c r="C344" s="175">
        <v>45569</v>
      </c>
      <c r="D344" s="175">
        <v>45621</v>
      </c>
      <c r="E344" s="175">
        <v>45622</v>
      </c>
    </row>
    <row r="345" spans="1:5">
      <c r="A345" t="s">
        <v>1001</v>
      </c>
      <c r="B345" s="364">
        <v>2</v>
      </c>
      <c r="C345" s="175">
        <v>45569</v>
      </c>
      <c r="D345" s="175">
        <v>45621</v>
      </c>
      <c r="E345" s="175">
        <v>45622</v>
      </c>
    </row>
    <row r="346" spans="1:5">
      <c r="A346" t="s">
        <v>1002</v>
      </c>
      <c r="B346" s="364">
        <v>2</v>
      </c>
      <c r="C346" s="175">
        <v>45569</v>
      </c>
      <c r="D346" s="175">
        <v>45621</v>
      </c>
      <c r="E346" s="175">
        <v>45622</v>
      </c>
    </row>
    <row r="347" spans="1:5">
      <c r="A347" t="s">
        <v>1003</v>
      </c>
      <c r="B347" s="364">
        <v>1</v>
      </c>
      <c r="C347" s="364"/>
      <c r="D347" s="364"/>
      <c r="E347" s="364"/>
    </row>
    <row r="348" spans="1:5">
      <c r="A348" t="s">
        <v>1004</v>
      </c>
      <c r="B348" s="364">
        <v>1</v>
      </c>
      <c r="C348" s="364"/>
      <c r="D348" s="364"/>
      <c r="E348" s="364"/>
    </row>
    <row r="349" spans="1:5">
      <c r="A349" t="s">
        <v>1005</v>
      </c>
      <c r="B349" s="364">
        <v>1</v>
      </c>
      <c r="C349" s="364"/>
      <c r="D349" s="364"/>
      <c r="E349" s="364"/>
    </row>
    <row r="350" spans="1:5">
      <c r="A350" t="s">
        <v>1006</v>
      </c>
      <c r="B350" s="364">
        <v>1</v>
      </c>
      <c r="C350" s="364"/>
      <c r="D350" s="364"/>
      <c r="E350" s="364"/>
    </row>
    <row r="351" spans="1:5">
      <c r="A351" t="s">
        <v>1007</v>
      </c>
      <c r="B351" s="364">
        <v>1</v>
      </c>
      <c r="C351" s="364"/>
      <c r="D351" s="364"/>
      <c r="E351" s="364"/>
    </row>
    <row r="352" spans="1:5">
      <c r="A352" t="s">
        <v>1008</v>
      </c>
      <c r="B352" s="364">
        <v>1</v>
      </c>
      <c r="C352" s="175">
        <v>45559</v>
      </c>
      <c r="D352" s="175">
        <v>45607</v>
      </c>
      <c r="E352" s="175">
        <v>45608</v>
      </c>
    </row>
    <row r="353" spans="1:5">
      <c r="A353" t="s">
        <v>1009</v>
      </c>
      <c r="B353" s="364">
        <v>2</v>
      </c>
      <c r="C353" s="175">
        <v>45560</v>
      </c>
      <c r="D353" s="175">
        <v>45607</v>
      </c>
      <c r="E353" s="175">
        <v>45608</v>
      </c>
    </row>
    <row r="354" spans="1:5">
      <c r="A354" t="s">
        <v>1010</v>
      </c>
      <c r="B354" s="364">
        <v>2</v>
      </c>
      <c r="C354" s="175">
        <v>45621</v>
      </c>
      <c r="D354" s="175">
        <v>45607</v>
      </c>
      <c r="E354" s="175">
        <v>45608</v>
      </c>
    </row>
    <row r="355" spans="1:5">
      <c r="A355" t="s">
        <v>1011</v>
      </c>
      <c r="B355" s="364">
        <v>2</v>
      </c>
      <c r="C355" s="175">
        <v>45621</v>
      </c>
      <c r="D355" s="175">
        <v>45607</v>
      </c>
      <c r="E355" s="175">
        <v>45608</v>
      </c>
    </row>
    <row r="356" spans="1:5">
      <c r="A356" t="s">
        <v>1012</v>
      </c>
      <c r="B356" s="364">
        <v>1</v>
      </c>
      <c r="C356" s="175">
        <v>45569</v>
      </c>
      <c r="D356" s="175">
        <v>45607</v>
      </c>
      <c r="E356" s="175">
        <v>45608</v>
      </c>
    </row>
    <row r="357" spans="1:5">
      <c r="A357" t="s">
        <v>1013</v>
      </c>
      <c r="B357" s="364">
        <v>1</v>
      </c>
      <c r="C357" s="364"/>
      <c r="D357" s="364"/>
      <c r="E357" s="364"/>
    </row>
    <row r="358" spans="1:5">
      <c r="A358" t="s">
        <v>1014</v>
      </c>
      <c r="B358" s="364">
        <v>2</v>
      </c>
      <c r="C358" s="175">
        <v>45621</v>
      </c>
      <c r="D358" s="175">
        <v>45607</v>
      </c>
      <c r="E358" s="175">
        <v>45608</v>
      </c>
    </row>
    <row r="359" spans="1:5">
      <c r="A359" t="s">
        <v>1015</v>
      </c>
      <c r="B359" s="364">
        <v>2</v>
      </c>
      <c r="C359" s="175">
        <v>45621</v>
      </c>
      <c r="D359" s="175">
        <v>45607</v>
      </c>
      <c r="E359" s="175">
        <v>45608</v>
      </c>
    </row>
    <row r="360" spans="1:5">
      <c r="A360" t="s">
        <v>1016</v>
      </c>
      <c r="B360" s="364">
        <v>1</v>
      </c>
      <c r="C360" s="175">
        <v>45569</v>
      </c>
      <c r="D360" s="175">
        <v>45607</v>
      </c>
      <c r="E360" s="175">
        <v>45608</v>
      </c>
    </row>
    <row r="361" spans="1:5">
      <c r="A361" t="s">
        <v>1017</v>
      </c>
      <c r="B361" s="364">
        <v>1</v>
      </c>
      <c r="C361" s="364"/>
      <c r="D361" s="364"/>
      <c r="E361" s="364"/>
    </row>
    <row r="362" spans="1:5">
      <c r="A362" t="s">
        <v>1018</v>
      </c>
      <c r="B362" s="364">
        <v>1</v>
      </c>
      <c r="C362" s="364"/>
      <c r="D362" s="364"/>
      <c r="E362" s="364"/>
    </row>
    <row r="363" spans="1:5">
      <c r="A363" t="s">
        <v>1019</v>
      </c>
      <c r="B363" s="364">
        <v>1</v>
      </c>
      <c r="C363" s="364"/>
      <c r="D363" s="364"/>
      <c r="E363" s="364"/>
    </row>
    <row r="364" spans="1:5">
      <c r="A364" t="s">
        <v>1020</v>
      </c>
      <c r="B364" s="364">
        <v>7</v>
      </c>
      <c r="C364" s="175">
        <v>45563</v>
      </c>
      <c r="D364" s="175">
        <v>45624</v>
      </c>
      <c r="E364" s="364"/>
    </row>
    <row r="365" spans="1:5">
      <c r="A365" t="s">
        <v>1021</v>
      </c>
      <c r="B365" s="364">
        <v>7</v>
      </c>
      <c r="C365" s="175">
        <v>45563</v>
      </c>
      <c r="D365" s="175">
        <v>45624</v>
      </c>
      <c r="E365" s="364"/>
    </row>
    <row r="366" spans="1:5">
      <c r="A366" t="s">
        <v>1022</v>
      </c>
      <c r="B366" s="364">
        <v>7</v>
      </c>
      <c r="C366" s="175">
        <v>45563</v>
      </c>
      <c r="D366" s="175">
        <v>45624</v>
      </c>
      <c r="E366" s="364"/>
    </row>
    <row r="367" spans="1:5">
      <c r="A367" t="s">
        <v>1023</v>
      </c>
      <c r="B367" s="364">
        <v>7</v>
      </c>
      <c r="C367" s="175">
        <v>45563</v>
      </c>
      <c r="D367" s="175">
        <v>45624</v>
      </c>
      <c r="E367" s="364"/>
    </row>
    <row r="368" spans="1:5">
      <c r="A368" t="s">
        <v>1024</v>
      </c>
      <c r="B368" s="364">
        <v>7</v>
      </c>
      <c r="C368" s="175">
        <v>45563</v>
      </c>
      <c r="D368" s="175">
        <v>45624</v>
      </c>
      <c r="E368" s="364"/>
    </row>
    <row r="369" spans="1:5">
      <c r="A369" t="s">
        <v>1025</v>
      </c>
      <c r="B369" s="364">
        <v>7</v>
      </c>
      <c r="C369" s="175">
        <v>45563</v>
      </c>
      <c r="D369" s="175">
        <v>45624</v>
      </c>
      <c r="E369" s="364"/>
    </row>
    <row r="370" spans="1:5">
      <c r="A370" t="s">
        <v>1026</v>
      </c>
      <c r="B370" s="364">
        <v>7</v>
      </c>
      <c r="C370" s="175">
        <v>45562</v>
      </c>
      <c r="D370" s="175">
        <v>45624</v>
      </c>
      <c r="E370" s="364"/>
    </row>
    <row r="371" spans="1:5">
      <c r="A371" t="s">
        <v>1027</v>
      </c>
      <c r="B371" s="364">
        <v>7</v>
      </c>
      <c r="C371" s="175">
        <v>45563</v>
      </c>
      <c r="D371" s="175">
        <v>45624</v>
      </c>
      <c r="E371" s="364"/>
    </row>
    <row r="372" spans="1:5">
      <c r="A372" t="s">
        <v>1028</v>
      </c>
      <c r="B372" s="364">
        <v>7</v>
      </c>
      <c r="C372" s="175">
        <v>45563</v>
      </c>
      <c r="D372" s="175">
        <v>45624</v>
      </c>
      <c r="E372" s="364"/>
    </row>
    <row r="373" spans="1:5">
      <c r="A373" t="s">
        <v>1029</v>
      </c>
      <c r="B373" s="364">
        <v>7</v>
      </c>
      <c r="C373" s="175">
        <v>45563</v>
      </c>
      <c r="D373" s="175">
        <v>45624</v>
      </c>
      <c r="E373" s="364"/>
    </row>
    <row r="374" spans="1:5">
      <c r="A374" t="s">
        <v>1030</v>
      </c>
      <c r="B374" s="364">
        <v>7</v>
      </c>
      <c r="C374" s="175">
        <v>45563</v>
      </c>
      <c r="D374" s="175">
        <v>45624</v>
      </c>
      <c r="E374" s="364"/>
    </row>
    <row r="375" spans="1:5">
      <c r="A375" t="s">
        <v>1031</v>
      </c>
      <c r="B375" s="364">
        <v>0</v>
      </c>
      <c r="C375" s="175">
        <v>45562</v>
      </c>
      <c r="D375" s="364"/>
      <c r="E375" s="364"/>
    </row>
    <row r="376" spans="1:5">
      <c r="A376" t="s">
        <v>1032</v>
      </c>
      <c r="B376" s="364">
        <v>1</v>
      </c>
      <c r="C376" s="364"/>
      <c r="D376" s="364"/>
      <c r="E376" s="364"/>
    </row>
    <row r="377" spans="1:5">
      <c r="A377" t="s">
        <v>1033</v>
      </c>
      <c r="B377" s="364">
        <v>7</v>
      </c>
      <c r="C377" s="175">
        <v>45561</v>
      </c>
      <c r="D377" s="175">
        <v>45624</v>
      </c>
      <c r="E377" s="364"/>
    </row>
    <row r="378" spans="1:5">
      <c r="A378" t="s">
        <v>1034</v>
      </c>
      <c r="B378" s="364">
        <v>7</v>
      </c>
      <c r="C378" s="175">
        <v>45561</v>
      </c>
      <c r="D378" s="175">
        <v>45624</v>
      </c>
      <c r="E378" s="364"/>
    </row>
    <row r="379" spans="1:5">
      <c r="A379" t="s">
        <v>1035</v>
      </c>
      <c r="B379" s="364">
        <v>1</v>
      </c>
      <c r="C379" s="364"/>
      <c r="D379" s="175">
        <v>45603</v>
      </c>
      <c r="E379" s="364"/>
    </row>
    <row r="380" spans="1:5">
      <c r="A380" t="s">
        <v>1036</v>
      </c>
      <c r="B380" s="364">
        <v>1</v>
      </c>
      <c r="C380" s="364"/>
      <c r="D380" s="175">
        <v>45603</v>
      </c>
      <c r="E380" s="364"/>
    </row>
    <row r="381" spans="1:5">
      <c r="A381" t="s">
        <v>1037</v>
      </c>
      <c r="B381" s="364">
        <v>1</v>
      </c>
      <c r="C381" s="175">
        <v>45563</v>
      </c>
      <c r="D381" s="175">
        <v>45603</v>
      </c>
      <c r="E381" s="175">
        <v>45604</v>
      </c>
    </row>
    <row r="382" spans="1:5">
      <c r="A382" t="s">
        <v>1038</v>
      </c>
      <c r="B382" s="364">
        <v>1</v>
      </c>
      <c r="C382" s="364"/>
      <c r="D382" s="175">
        <v>45603</v>
      </c>
      <c r="E382" s="364"/>
    </row>
    <row r="383" spans="1:5">
      <c r="A383" t="s">
        <v>1039</v>
      </c>
      <c r="B383" s="364">
        <v>1</v>
      </c>
      <c r="C383" s="364"/>
      <c r="D383" s="175">
        <v>45603</v>
      </c>
      <c r="E383" s="364"/>
    </row>
    <row r="384" spans="1:5">
      <c r="A384" t="s">
        <v>1040</v>
      </c>
      <c r="B384" s="364">
        <v>1</v>
      </c>
      <c r="C384" s="364"/>
      <c r="D384" s="175">
        <v>45603</v>
      </c>
      <c r="E384" s="364"/>
    </row>
    <row r="385" spans="1:5">
      <c r="A385" t="s">
        <v>1041</v>
      </c>
      <c r="B385" s="364">
        <v>1</v>
      </c>
      <c r="C385" s="364"/>
      <c r="D385" s="175">
        <v>45603</v>
      </c>
      <c r="E385" s="364"/>
    </row>
    <row r="386" spans="1:5">
      <c r="A386" t="s">
        <v>1042</v>
      </c>
      <c r="B386" s="364">
        <v>1</v>
      </c>
      <c r="C386" s="364"/>
      <c r="D386" s="175">
        <v>45603</v>
      </c>
      <c r="E386" s="364"/>
    </row>
    <row r="387" spans="1:5">
      <c r="A387" t="s">
        <v>1043</v>
      </c>
      <c r="B387" s="364">
        <v>1</v>
      </c>
      <c r="C387" s="364"/>
      <c r="D387" s="175">
        <v>45603</v>
      </c>
      <c r="E387" s="364"/>
    </row>
    <row r="388" spans="1:5">
      <c r="A388" t="s">
        <v>1044</v>
      </c>
      <c r="B388" s="364">
        <v>1</v>
      </c>
      <c r="C388" s="175">
        <v>45563</v>
      </c>
      <c r="D388" s="175">
        <v>45603</v>
      </c>
      <c r="E388" s="175">
        <v>45604</v>
      </c>
    </row>
    <row r="389" spans="1:5">
      <c r="A389" t="s">
        <v>1045</v>
      </c>
      <c r="B389" s="364">
        <v>1</v>
      </c>
      <c r="C389" s="175">
        <v>45563</v>
      </c>
      <c r="D389" s="175">
        <v>45603</v>
      </c>
      <c r="E389" s="175">
        <v>45604</v>
      </c>
    </row>
    <row r="390" spans="1:5">
      <c r="A390" t="s">
        <v>1046</v>
      </c>
      <c r="B390" s="364">
        <v>1</v>
      </c>
      <c r="C390" s="175">
        <v>45563</v>
      </c>
      <c r="D390" s="175">
        <v>45603</v>
      </c>
      <c r="E390" s="175">
        <v>45604</v>
      </c>
    </row>
    <row r="391" spans="1:5">
      <c r="A391" t="s">
        <v>1047</v>
      </c>
      <c r="B391" s="364">
        <v>1</v>
      </c>
      <c r="C391" s="175">
        <v>45561</v>
      </c>
      <c r="D391" s="175">
        <v>45603</v>
      </c>
      <c r="E391" s="175">
        <v>45604</v>
      </c>
    </row>
    <row r="392" spans="1:5">
      <c r="A392" t="s">
        <v>1048</v>
      </c>
      <c r="B392" s="364">
        <v>1</v>
      </c>
      <c r="C392" s="175">
        <v>45561</v>
      </c>
      <c r="D392" s="175">
        <v>45603</v>
      </c>
      <c r="E392" s="175">
        <v>45604</v>
      </c>
    </row>
    <row r="393" spans="1:5">
      <c r="A393" t="s">
        <v>1049</v>
      </c>
      <c r="B393" s="364">
        <v>1</v>
      </c>
      <c r="C393" s="364"/>
      <c r="D393" s="175">
        <v>45603</v>
      </c>
      <c r="E393" s="364"/>
    </row>
    <row r="394" spans="1:5">
      <c r="A394" t="s">
        <v>1050</v>
      </c>
      <c r="B394" s="364">
        <v>1</v>
      </c>
      <c r="C394" s="364"/>
      <c r="D394" s="175">
        <v>45603</v>
      </c>
      <c r="E394" s="364"/>
    </row>
    <row r="395" spans="1:5">
      <c r="A395" t="s">
        <v>1051</v>
      </c>
      <c r="B395" s="364">
        <v>1</v>
      </c>
      <c r="C395" s="364"/>
      <c r="D395" s="175">
        <v>45603</v>
      </c>
      <c r="E395" s="364"/>
    </row>
    <row r="396" spans="1:5">
      <c r="A396" t="s">
        <v>1052</v>
      </c>
      <c r="B396" s="364">
        <v>1</v>
      </c>
      <c r="C396" s="175">
        <v>45563</v>
      </c>
      <c r="D396" s="175">
        <v>45603</v>
      </c>
      <c r="E396" s="175">
        <v>45604</v>
      </c>
    </row>
    <row r="397" spans="1:5">
      <c r="A397" t="s">
        <v>1053</v>
      </c>
      <c r="B397" s="364">
        <v>1</v>
      </c>
      <c r="C397" s="175">
        <v>45563</v>
      </c>
      <c r="D397" s="175">
        <v>45603</v>
      </c>
      <c r="E397" s="175">
        <v>45604</v>
      </c>
    </row>
    <row r="398" spans="1:5">
      <c r="A398" t="s">
        <v>1054</v>
      </c>
      <c r="B398" s="364">
        <v>1</v>
      </c>
      <c r="C398" s="175">
        <v>45563</v>
      </c>
      <c r="D398" s="175">
        <v>45603</v>
      </c>
      <c r="E398" s="175">
        <v>45604</v>
      </c>
    </row>
    <row r="399" spans="1:5">
      <c r="A399" t="s">
        <v>1055</v>
      </c>
      <c r="B399" s="364">
        <v>0</v>
      </c>
      <c r="C399" s="175">
        <v>45561</v>
      </c>
      <c r="D399" s="364"/>
      <c r="E399" s="364"/>
    </row>
    <row r="400" spans="1:5">
      <c r="A400" t="s">
        <v>1056</v>
      </c>
      <c r="B400" s="364">
        <v>5</v>
      </c>
      <c r="C400" s="175">
        <v>45563</v>
      </c>
      <c r="D400" s="175">
        <v>45603</v>
      </c>
      <c r="E400" s="175">
        <v>45604</v>
      </c>
    </row>
    <row r="401" spans="1:5">
      <c r="A401" t="s">
        <v>1057</v>
      </c>
      <c r="B401" s="364">
        <v>1</v>
      </c>
      <c r="C401" s="175">
        <v>45563</v>
      </c>
      <c r="D401" s="175">
        <v>45603</v>
      </c>
      <c r="E401" s="175">
        <v>45604</v>
      </c>
    </row>
    <row r="402" spans="1:5">
      <c r="A402" t="s">
        <v>1058</v>
      </c>
      <c r="B402" s="364">
        <v>1</v>
      </c>
      <c r="C402" s="175">
        <v>45563</v>
      </c>
      <c r="D402" s="175">
        <v>45603</v>
      </c>
      <c r="E402" s="175">
        <v>45604</v>
      </c>
    </row>
    <row r="403" spans="1:5">
      <c r="A403" t="s">
        <v>1059</v>
      </c>
      <c r="B403" s="364">
        <v>1</v>
      </c>
      <c r="C403" s="175">
        <v>45563</v>
      </c>
      <c r="D403" s="175">
        <v>45603</v>
      </c>
      <c r="E403" s="175">
        <v>45604</v>
      </c>
    </row>
    <row r="404" spans="1:5">
      <c r="A404" t="s">
        <v>1060</v>
      </c>
      <c r="B404" s="364">
        <v>1</v>
      </c>
      <c r="C404" s="175">
        <v>45563</v>
      </c>
      <c r="D404" s="175">
        <v>45603</v>
      </c>
      <c r="E404" s="175">
        <v>45604</v>
      </c>
    </row>
    <row r="405" spans="1:5">
      <c r="A405" t="s">
        <v>1061</v>
      </c>
      <c r="B405" s="364">
        <v>0</v>
      </c>
      <c r="C405" s="175">
        <v>45561</v>
      </c>
      <c r="D405" s="364"/>
      <c r="E405" s="364"/>
    </row>
    <row r="406" spans="1:5">
      <c r="A406" t="s">
        <v>1062</v>
      </c>
      <c r="B406" s="364">
        <v>1</v>
      </c>
      <c r="C406" s="364"/>
      <c r="D406" s="175">
        <v>45603</v>
      </c>
      <c r="E406" s="364"/>
    </row>
    <row r="407" spans="1:5">
      <c r="A407" t="s">
        <v>1063</v>
      </c>
      <c r="B407" s="364">
        <v>1</v>
      </c>
      <c r="C407" s="175">
        <v>45563</v>
      </c>
      <c r="D407" s="175">
        <v>45603</v>
      </c>
      <c r="E407" s="175">
        <v>45604</v>
      </c>
    </row>
    <row r="408" spans="1:5">
      <c r="A408" t="s">
        <v>1064</v>
      </c>
      <c r="B408" s="364">
        <v>1</v>
      </c>
      <c r="C408" s="175">
        <v>45563</v>
      </c>
      <c r="D408" s="175">
        <v>45603</v>
      </c>
      <c r="E408" s="175">
        <v>45604</v>
      </c>
    </row>
    <row r="409" spans="1:5">
      <c r="A409" t="s">
        <v>1065</v>
      </c>
      <c r="B409" s="364">
        <v>1</v>
      </c>
      <c r="C409" s="175">
        <v>45563</v>
      </c>
      <c r="D409" s="175">
        <v>45603</v>
      </c>
      <c r="E409" s="175">
        <v>45604</v>
      </c>
    </row>
    <row r="410" spans="1:5">
      <c r="A410" t="s">
        <v>1066</v>
      </c>
      <c r="B410" s="364">
        <v>1</v>
      </c>
      <c r="C410" s="364"/>
      <c r="D410" s="364"/>
      <c r="E410" s="364"/>
    </row>
    <row r="411" spans="1:5">
      <c r="A411" t="s">
        <v>1067</v>
      </c>
      <c r="B411" s="364">
        <v>0</v>
      </c>
      <c r="C411" s="364"/>
      <c r="D411" s="364"/>
      <c r="E411" s="364"/>
    </row>
    <row r="412" spans="1:5">
      <c r="A412" t="s">
        <v>1068</v>
      </c>
      <c r="B412" s="364">
        <v>1</v>
      </c>
      <c r="C412" s="364"/>
      <c r="D412" s="364"/>
      <c r="E412" s="364"/>
    </row>
    <row r="413" spans="1:5">
      <c r="A413" t="s">
        <v>1069</v>
      </c>
      <c r="B413" s="364">
        <v>1</v>
      </c>
      <c r="C413" s="364"/>
      <c r="D413" s="364"/>
      <c r="E413" s="364"/>
    </row>
    <row r="414" spans="1:5">
      <c r="A414" t="s">
        <v>1070</v>
      </c>
      <c r="B414" s="364">
        <v>1</v>
      </c>
      <c r="C414" s="364"/>
      <c r="D414" s="364"/>
      <c r="E414" s="364"/>
    </row>
    <row r="415" spans="1:5">
      <c r="A415" t="s">
        <v>1071</v>
      </c>
      <c r="B415" s="364">
        <v>1</v>
      </c>
      <c r="C415" s="364"/>
      <c r="D415" s="364"/>
      <c r="E415" s="364"/>
    </row>
    <row r="416" spans="1:5">
      <c r="A416" t="s">
        <v>1072</v>
      </c>
      <c r="B416" s="364">
        <v>1</v>
      </c>
      <c r="C416" s="364"/>
      <c r="D416" s="364"/>
      <c r="E416" s="364"/>
    </row>
    <row r="417" spans="1:5">
      <c r="A417" t="s">
        <v>1073</v>
      </c>
      <c r="B417" s="364">
        <v>1</v>
      </c>
      <c r="C417" s="364"/>
      <c r="D417" s="364"/>
      <c r="E417" s="364"/>
    </row>
    <row r="418" spans="1:5">
      <c r="A418" t="s">
        <v>1074</v>
      </c>
      <c r="B418" s="364">
        <v>1</v>
      </c>
      <c r="C418" s="364"/>
      <c r="D418" s="364"/>
      <c r="E418" s="364"/>
    </row>
    <row r="419" spans="1:5">
      <c r="A419" t="s">
        <v>1075</v>
      </c>
      <c r="B419" s="364">
        <v>1</v>
      </c>
      <c r="C419" s="364"/>
      <c r="D419" s="364"/>
      <c r="E419" s="364"/>
    </row>
    <row r="420" spans="1:5">
      <c r="A420" t="s">
        <v>1076</v>
      </c>
      <c r="B420" s="364">
        <v>1</v>
      </c>
      <c r="C420" s="364"/>
      <c r="D420" s="364"/>
      <c r="E420" s="364"/>
    </row>
    <row r="421" spans="1:5">
      <c r="A421" t="s">
        <v>1077</v>
      </c>
      <c r="B421" s="364">
        <v>1</v>
      </c>
      <c r="C421" s="364"/>
      <c r="D421" s="364"/>
      <c r="E421" s="364"/>
    </row>
    <row r="422" spans="1:5">
      <c r="A422" t="s">
        <v>1078</v>
      </c>
      <c r="B422" s="364">
        <v>1</v>
      </c>
      <c r="C422" s="364"/>
      <c r="D422" s="364"/>
      <c r="E422" s="364"/>
    </row>
    <row r="423" spans="1:5">
      <c r="A423" t="s">
        <v>1079</v>
      </c>
      <c r="B423" s="364">
        <v>1</v>
      </c>
      <c r="C423" s="364"/>
      <c r="D423" s="364"/>
      <c r="E423" s="364"/>
    </row>
    <row r="424" spans="1:5">
      <c r="A424" t="s">
        <v>1080</v>
      </c>
      <c r="B424" s="364">
        <v>1</v>
      </c>
      <c r="C424" s="364"/>
      <c r="D424" s="364"/>
      <c r="E424" s="364"/>
    </row>
    <row r="425" spans="1:5">
      <c r="A425" t="s">
        <v>1081</v>
      </c>
      <c r="B425" s="364">
        <v>1</v>
      </c>
      <c r="C425" s="364"/>
      <c r="D425" s="364"/>
      <c r="E425" s="364"/>
    </row>
    <row r="426" spans="1:5">
      <c r="A426" t="s">
        <v>1082</v>
      </c>
      <c r="B426" s="364">
        <v>0</v>
      </c>
      <c r="C426" s="364"/>
      <c r="D426" s="364"/>
      <c r="E426" s="364"/>
    </row>
    <row r="427" spans="1:5">
      <c r="A427" t="s">
        <v>1083</v>
      </c>
      <c r="B427" s="364">
        <v>1</v>
      </c>
      <c r="C427" s="175">
        <v>45512</v>
      </c>
      <c r="D427" s="175">
        <v>45526</v>
      </c>
      <c r="E427" s="364"/>
    </row>
    <row r="428" spans="1:5">
      <c r="A428" t="s">
        <v>1084</v>
      </c>
      <c r="B428" s="364">
        <v>1</v>
      </c>
      <c r="C428" s="364"/>
      <c r="D428" s="364"/>
      <c r="E428" s="364"/>
    </row>
    <row r="429" spans="1:5">
      <c r="A429" t="s">
        <v>1085</v>
      </c>
      <c r="B429" s="364">
        <v>1</v>
      </c>
      <c r="C429" s="364"/>
      <c r="D429" s="364"/>
      <c r="E429" s="364"/>
    </row>
    <row r="430" spans="1:5">
      <c r="A430" t="s">
        <v>1086</v>
      </c>
      <c r="B430" s="364">
        <v>1</v>
      </c>
      <c r="C430" s="364"/>
      <c r="D430" s="364"/>
      <c r="E430" s="364"/>
    </row>
    <row r="431" spans="1:5">
      <c r="A431" t="s">
        <v>1087</v>
      </c>
      <c r="B431" s="364">
        <v>0</v>
      </c>
      <c r="C431" s="364"/>
      <c r="D431" s="364"/>
      <c r="E431" s="364"/>
    </row>
    <row r="432" spans="1:5">
      <c r="A432" t="s">
        <v>1088</v>
      </c>
      <c r="B432" s="364">
        <v>0</v>
      </c>
      <c r="C432" s="364"/>
      <c r="D432" s="364"/>
      <c r="E432" s="364"/>
    </row>
    <row r="433" spans="1:5">
      <c r="A433" t="s">
        <v>1089</v>
      </c>
      <c r="B433" s="364">
        <v>1</v>
      </c>
      <c r="C433" s="364"/>
      <c r="D433" s="364"/>
      <c r="E433" s="364"/>
    </row>
    <row r="434" spans="1:5">
      <c r="A434" t="s">
        <v>1090</v>
      </c>
      <c r="B434" s="364">
        <v>0</v>
      </c>
      <c r="C434" s="364"/>
      <c r="D434" s="364"/>
      <c r="E434" s="364"/>
    </row>
    <row r="435" spans="1:5">
      <c r="A435" t="s">
        <v>1091</v>
      </c>
      <c r="B435" s="364">
        <v>1</v>
      </c>
      <c r="C435" s="364"/>
      <c r="D435" s="364"/>
      <c r="E435" s="364"/>
    </row>
    <row r="436" spans="1:5">
      <c r="A436" t="s">
        <v>1092</v>
      </c>
      <c r="B436" s="364">
        <v>1</v>
      </c>
      <c r="C436" s="364"/>
      <c r="D436" s="364"/>
      <c r="E436" s="364"/>
    </row>
    <row r="437" spans="1:5">
      <c r="A437" t="s">
        <v>1093</v>
      </c>
      <c r="B437" s="364">
        <v>1</v>
      </c>
      <c r="C437" s="364"/>
      <c r="D437" s="364"/>
      <c r="E437" s="364"/>
    </row>
    <row r="438" spans="1:5">
      <c r="A438" t="s">
        <v>1094</v>
      </c>
      <c r="B438" s="364">
        <v>1</v>
      </c>
      <c r="C438" s="364"/>
      <c r="D438" s="364"/>
      <c r="E438" s="364"/>
    </row>
    <row r="439" spans="1:5">
      <c r="A439" t="s">
        <v>1095</v>
      </c>
      <c r="B439" s="364">
        <v>1</v>
      </c>
      <c r="C439" s="364"/>
      <c r="D439" s="364"/>
      <c r="E439" s="364"/>
    </row>
    <row r="440" spans="1:5">
      <c r="A440" t="s">
        <v>1096</v>
      </c>
      <c r="B440" s="364">
        <v>1</v>
      </c>
      <c r="C440" s="364"/>
      <c r="D440" s="364"/>
      <c r="E440" s="364"/>
    </row>
    <row r="441" spans="1:5">
      <c r="A441" t="s">
        <v>1097</v>
      </c>
      <c r="B441" s="364">
        <v>1</v>
      </c>
      <c r="C441" s="364"/>
      <c r="D441" s="364"/>
      <c r="E441" s="364"/>
    </row>
    <row r="442" spans="1:5">
      <c r="A442" t="s">
        <v>1098</v>
      </c>
      <c r="B442" s="364">
        <v>1</v>
      </c>
      <c r="C442" s="364"/>
      <c r="D442" s="364"/>
      <c r="E442" s="364"/>
    </row>
    <row r="443" spans="1:5">
      <c r="A443" t="s">
        <v>1099</v>
      </c>
      <c r="B443" s="364">
        <v>1</v>
      </c>
      <c r="C443" s="364"/>
      <c r="D443" s="364"/>
      <c r="E443" s="364"/>
    </row>
    <row r="444" spans="1:5">
      <c r="A444" t="s">
        <v>1100</v>
      </c>
      <c r="B444" s="364">
        <v>7</v>
      </c>
      <c r="C444" s="364"/>
      <c r="D444" s="364"/>
      <c r="E444" s="364"/>
    </row>
    <row r="445" spans="1:5">
      <c r="A445" t="s">
        <v>1101</v>
      </c>
      <c r="B445" s="364">
        <v>7</v>
      </c>
      <c r="C445" s="364"/>
      <c r="D445" s="364"/>
      <c r="E445" s="364"/>
    </row>
    <row r="446" spans="1:5">
      <c r="A446" t="s">
        <v>1102</v>
      </c>
      <c r="B446" s="364">
        <v>1</v>
      </c>
      <c r="C446" s="364"/>
      <c r="D446" s="364"/>
      <c r="E446" s="364"/>
    </row>
    <row r="447" spans="1:5">
      <c r="A447" t="s">
        <v>1103</v>
      </c>
      <c r="B447" s="364">
        <v>1</v>
      </c>
      <c r="C447" s="364"/>
      <c r="D447" s="364"/>
      <c r="E447" s="364"/>
    </row>
    <row r="448" spans="1:5">
      <c r="A448" t="s">
        <v>1104</v>
      </c>
      <c r="B448" s="364">
        <v>1</v>
      </c>
      <c r="C448" s="364"/>
      <c r="D448" s="364"/>
      <c r="E448" s="364"/>
    </row>
    <row r="449" spans="1:5">
      <c r="A449" t="s">
        <v>1105</v>
      </c>
      <c r="B449" s="364">
        <v>7</v>
      </c>
      <c r="C449" s="364"/>
      <c r="D449" s="364"/>
      <c r="E449" s="364"/>
    </row>
    <row r="450" spans="1:5">
      <c r="A450" t="s">
        <v>1106</v>
      </c>
      <c r="B450" s="364">
        <v>1</v>
      </c>
      <c r="C450" s="364"/>
      <c r="D450" s="364"/>
      <c r="E450" s="364"/>
    </row>
    <row r="451" spans="1:5">
      <c r="A451" t="s">
        <v>1107</v>
      </c>
      <c r="B451" s="364">
        <v>7</v>
      </c>
      <c r="C451" s="364"/>
      <c r="D451" s="364"/>
      <c r="E451" s="364"/>
    </row>
    <row r="452" spans="1:5">
      <c r="A452" t="s">
        <v>1108</v>
      </c>
      <c r="B452" s="364">
        <v>7</v>
      </c>
      <c r="C452" s="364"/>
      <c r="D452" s="364"/>
      <c r="E452" s="364"/>
    </row>
    <row r="453" spans="1:5">
      <c r="A453" t="s">
        <v>1109</v>
      </c>
      <c r="B453" s="364">
        <v>1</v>
      </c>
      <c r="C453" s="364"/>
      <c r="D453" s="364"/>
      <c r="E453" s="364"/>
    </row>
    <row r="454" spans="1:5">
      <c r="A454" t="s">
        <v>1110</v>
      </c>
      <c r="B454" s="364">
        <v>1</v>
      </c>
      <c r="C454" s="364"/>
      <c r="D454" s="364"/>
      <c r="E454" s="364"/>
    </row>
    <row r="455" spans="1:5">
      <c r="A455" t="s">
        <v>1111</v>
      </c>
      <c r="B455" s="364">
        <v>1</v>
      </c>
      <c r="C455" s="364"/>
      <c r="D455" s="364"/>
      <c r="E455" s="364"/>
    </row>
    <row r="456" spans="1:5">
      <c r="A456" t="s">
        <v>1112</v>
      </c>
      <c r="B456" s="364">
        <v>7</v>
      </c>
      <c r="C456" s="364"/>
      <c r="D456" s="364"/>
      <c r="E456" s="364"/>
    </row>
    <row r="457" spans="1:5">
      <c r="A457" t="s">
        <v>1113</v>
      </c>
      <c r="B457" s="364">
        <v>1</v>
      </c>
      <c r="C457" s="364"/>
      <c r="D457" s="364"/>
      <c r="E457" s="364"/>
    </row>
    <row r="458" spans="1:5">
      <c r="A458" t="s">
        <v>1114</v>
      </c>
      <c r="B458" s="364">
        <v>1</v>
      </c>
      <c r="C458" s="364"/>
      <c r="D458" s="364"/>
      <c r="E458" s="364"/>
    </row>
    <row r="459" spans="1:5">
      <c r="A459" t="s">
        <v>1115</v>
      </c>
      <c r="B459" s="364">
        <v>1</v>
      </c>
      <c r="C459" s="364"/>
      <c r="D459" s="364"/>
      <c r="E459" s="364"/>
    </row>
    <row r="460" spans="1:5">
      <c r="A460" t="s">
        <v>1116</v>
      </c>
      <c r="B460" s="364">
        <v>7</v>
      </c>
      <c r="C460" s="364"/>
      <c r="D460" s="364"/>
      <c r="E460" s="364"/>
    </row>
    <row r="461" spans="1:5">
      <c r="A461" t="s">
        <v>1117</v>
      </c>
      <c r="B461" s="364">
        <v>1</v>
      </c>
      <c r="C461" s="364"/>
      <c r="D461" s="364"/>
      <c r="E461" s="364"/>
    </row>
    <row r="462" spans="1:5">
      <c r="A462" t="s">
        <v>1118</v>
      </c>
      <c r="B462" s="364">
        <v>1</v>
      </c>
      <c r="C462" s="364"/>
      <c r="D462" s="364"/>
      <c r="E462" s="364"/>
    </row>
    <row r="463" spans="1:5">
      <c r="A463" t="s">
        <v>1119</v>
      </c>
      <c r="B463" s="364">
        <v>1</v>
      </c>
      <c r="C463" s="364"/>
      <c r="D463" s="364"/>
      <c r="E463" s="364"/>
    </row>
    <row r="464" spans="1:5">
      <c r="A464" t="s">
        <v>1120</v>
      </c>
      <c r="B464" s="364">
        <v>7</v>
      </c>
      <c r="C464" s="364"/>
      <c r="D464" s="364"/>
      <c r="E464" s="364"/>
    </row>
    <row r="465" spans="1:5">
      <c r="A465" t="s">
        <v>1121</v>
      </c>
      <c r="B465" s="364">
        <v>7</v>
      </c>
      <c r="C465" s="364"/>
      <c r="D465" s="364"/>
      <c r="E465" s="364"/>
    </row>
    <row r="466" spans="1:5">
      <c r="A466" t="s">
        <v>1122</v>
      </c>
      <c r="B466" s="364">
        <v>1</v>
      </c>
      <c r="C466" s="364"/>
      <c r="D466" s="364"/>
      <c r="E466" s="364"/>
    </row>
    <row r="467" spans="1:5">
      <c r="A467" t="s">
        <v>1123</v>
      </c>
      <c r="B467" s="364">
        <v>7</v>
      </c>
      <c r="C467" s="364"/>
      <c r="D467" s="364"/>
      <c r="E467" s="364"/>
    </row>
    <row r="468" spans="1:5">
      <c r="A468" t="s">
        <v>1124</v>
      </c>
      <c r="B468" s="364">
        <v>7</v>
      </c>
      <c r="C468" s="364"/>
      <c r="D468" s="364"/>
      <c r="E468" s="364"/>
    </row>
    <row r="469" spans="1:5">
      <c r="A469" t="s">
        <v>1125</v>
      </c>
      <c r="B469" s="364">
        <v>7</v>
      </c>
      <c r="C469" s="364"/>
      <c r="D469" s="364"/>
      <c r="E469" s="364"/>
    </row>
    <row r="470" spans="1:5">
      <c r="A470" t="s">
        <v>1126</v>
      </c>
      <c r="B470" s="364">
        <v>7</v>
      </c>
      <c r="C470" s="364"/>
      <c r="D470" s="364"/>
      <c r="E470" s="364"/>
    </row>
    <row r="471" spans="1:5">
      <c r="A471" t="s">
        <v>1127</v>
      </c>
      <c r="B471" s="364">
        <v>1</v>
      </c>
      <c r="C471" s="364"/>
      <c r="D471" s="364"/>
      <c r="E471" s="364"/>
    </row>
    <row r="472" spans="1:5">
      <c r="A472" t="s">
        <v>1128</v>
      </c>
      <c r="B472" s="364">
        <v>1</v>
      </c>
      <c r="C472" s="364"/>
      <c r="D472" s="364"/>
      <c r="E472" s="364"/>
    </row>
    <row r="473" spans="1:5">
      <c r="A473" t="s">
        <v>1129</v>
      </c>
      <c r="B473" s="364">
        <v>7</v>
      </c>
      <c r="C473" s="364"/>
      <c r="D473" s="364"/>
      <c r="E473" s="364"/>
    </row>
    <row r="474" spans="1:5">
      <c r="A474" t="s">
        <v>1130</v>
      </c>
      <c r="B474" s="364">
        <v>7</v>
      </c>
      <c r="C474" s="364"/>
      <c r="D474" s="364"/>
      <c r="E474" s="364"/>
    </row>
    <row r="475" spans="1:5">
      <c r="A475" t="s">
        <v>1131</v>
      </c>
      <c r="B475" s="364">
        <v>1</v>
      </c>
      <c r="C475" s="364"/>
      <c r="D475" s="364"/>
      <c r="E475" s="364"/>
    </row>
    <row r="476" spans="1:5">
      <c r="A476" t="s">
        <v>1132</v>
      </c>
      <c r="B476" s="364">
        <v>7</v>
      </c>
      <c r="C476" s="364"/>
      <c r="D476" s="364"/>
      <c r="E476" s="364"/>
    </row>
    <row r="477" spans="1:5">
      <c r="A477" t="s">
        <v>1133</v>
      </c>
      <c r="B477" s="364">
        <v>7</v>
      </c>
      <c r="C477" s="364"/>
      <c r="D477" s="364"/>
      <c r="E477" s="364"/>
    </row>
    <row r="478" spans="1:5">
      <c r="A478" t="s">
        <v>1134</v>
      </c>
      <c r="B478" s="364">
        <v>1</v>
      </c>
      <c r="C478" s="364"/>
      <c r="D478" s="364"/>
      <c r="E478" s="364"/>
    </row>
    <row r="479" spans="1:5">
      <c r="A479" t="s">
        <v>1135</v>
      </c>
      <c r="B479" s="364">
        <v>1</v>
      </c>
      <c r="C479" s="364"/>
      <c r="D479" s="364"/>
      <c r="E479" s="364"/>
    </row>
    <row r="480" spans="1:5">
      <c r="A480" t="s">
        <v>1136</v>
      </c>
      <c r="B480" s="364">
        <v>1</v>
      </c>
      <c r="C480" s="364"/>
      <c r="D480" s="364"/>
      <c r="E480" s="364"/>
    </row>
    <row r="481" spans="1:5">
      <c r="A481" t="s">
        <v>1137</v>
      </c>
      <c r="B481" s="364">
        <v>1</v>
      </c>
      <c r="C481" s="364"/>
      <c r="D481" s="364"/>
      <c r="E481" s="364"/>
    </row>
    <row r="482" spans="1:5">
      <c r="A482" t="s">
        <v>1138</v>
      </c>
      <c r="B482" s="364">
        <v>1</v>
      </c>
      <c r="C482" s="364"/>
      <c r="D482" s="364"/>
      <c r="E482" s="364"/>
    </row>
    <row r="483" spans="1:5">
      <c r="A483" t="s">
        <v>1139</v>
      </c>
      <c r="B483" s="364">
        <v>1</v>
      </c>
      <c r="C483" s="364"/>
      <c r="D483" s="364"/>
      <c r="E483" s="364"/>
    </row>
    <row r="484" spans="1:5">
      <c r="A484" t="s">
        <v>1140</v>
      </c>
      <c r="B484" s="364">
        <v>1</v>
      </c>
      <c r="C484" s="364"/>
      <c r="D484" s="364"/>
      <c r="E484" s="364"/>
    </row>
    <row r="485" spans="1:5">
      <c r="A485" t="s">
        <v>1141</v>
      </c>
      <c r="B485" s="364">
        <v>1</v>
      </c>
      <c r="C485" s="364"/>
      <c r="D485" s="364"/>
      <c r="E485" s="364"/>
    </row>
    <row r="486" spans="1:5">
      <c r="A486" t="s">
        <v>1142</v>
      </c>
      <c r="B486" s="364">
        <v>1</v>
      </c>
      <c r="C486" s="364"/>
      <c r="D486" s="364"/>
      <c r="E486" s="364"/>
    </row>
    <row r="487" spans="1:5">
      <c r="A487" t="s">
        <v>1143</v>
      </c>
      <c r="B487" s="364">
        <v>1</v>
      </c>
      <c r="C487" s="364"/>
      <c r="D487" s="364"/>
      <c r="E487" s="364"/>
    </row>
    <row r="488" spans="1:5">
      <c r="A488" t="s">
        <v>1144</v>
      </c>
      <c r="B488" s="364">
        <v>7</v>
      </c>
      <c r="C488" s="364"/>
      <c r="D488" s="364"/>
      <c r="E488" s="364"/>
    </row>
    <row r="489" spans="1:5">
      <c r="A489" t="s">
        <v>1145</v>
      </c>
      <c r="B489" s="364">
        <v>1</v>
      </c>
      <c r="C489" s="364"/>
      <c r="D489" s="364"/>
      <c r="E489" s="364"/>
    </row>
    <row r="490" spans="1:5">
      <c r="A490" t="s">
        <v>1146</v>
      </c>
      <c r="B490" s="364">
        <v>1</v>
      </c>
      <c r="C490" s="364"/>
      <c r="D490" s="364"/>
      <c r="E490" s="364"/>
    </row>
    <row r="491" spans="1:5">
      <c r="A491" t="s">
        <v>1147</v>
      </c>
      <c r="B491" s="364">
        <v>1</v>
      </c>
      <c r="C491" s="364"/>
      <c r="D491" s="364"/>
      <c r="E491" s="364"/>
    </row>
    <row r="492" spans="1:5">
      <c r="A492" t="s">
        <v>1148</v>
      </c>
      <c r="B492" s="364">
        <v>7</v>
      </c>
      <c r="C492" s="364"/>
      <c r="D492" s="364"/>
      <c r="E492" s="364"/>
    </row>
    <row r="493" spans="1:5">
      <c r="A493" t="s">
        <v>1149</v>
      </c>
      <c r="B493" s="364">
        <v>7</v>
      </c>
      <c r="C493" s="364"/>
      <c r="D493" s="364"/>
      <c r="E493" s="364"/>
    </row>
    <row r="494" spans="1:5">
      <c r="A494" t="s">
        <v>1150</v>
      </c>
      <c r="B494" s="364">
        <v>1</v>
      </c>
      <c r="C494" s="364"/>
      <c r="D494" s="364"/>
      <c r="E494" s="364"/>
    </row>
    <row r="495" spans="1:5">
      <c r="A495" t="s">
        <v>1151</v>
      </c>
      <c r="B495" s="364">
        <v>1</v>
      </c>
      <c r="C495" s="364"/>
      <c r="D495" s="364"/>
      <c r="E495" s="364"/>
    </row>
    <row r="496" spans="1:5">
      <c r="A496" t="s">
        <v>1152</v>
      </c>
      <c r="B496" s="364">
        <v>1</v>
      </c>
      <c r="C496" s="364"/>
      <c r="D496" s="364"/>
      <c r="E496" s="364"/>
    </row>
    <row r="497" spans="1:5">
      <c r="A497" t="s">
        <v>1153</v>
      </c>
      <c r="B497" s="364">
        <v>1</v>
      </c>
      <c r="C497" s="364"/>
      <c r="D497" s="364"/>
      <c r="E497" s="364"/>
    </row>
    <row r="498" spans="1:5">
      <c r="A498" t="s">
        <v>1154</v>
      </c>
      <c r="B498" s="364">
        <v>7</v>
      </c>
      <c r="C498" s="364"/>
      <c r="D498" s="364"/>
      <c r="E498" s="364"/>
    </row>
    <row r="499" spans="1:5">
      <c r="A499" t="s">
        <v>1155</v>
      </c>
      <c r="B499" s="364">
        <v>1</v>
      </c>
      <c r="C499" s="364"/>
      <c r="D499" s="364"/>
      <c r="E499" s="364"/>
    </row>
    <row r="500" spans="1:5">
      <c r="A500" t="s">
        <v>1156</v>
      </c>
      <c r="B500" s="364">
        <v>1</v>
      </c>
      <c r="C500" s="364"/>
      <c r="D500" s="364"/>
      <c r="E500" s="364"/>
    </row>
    <row r="501" spans="1:5">
      <c r="A501" t="s">
        <v>1157</v>
      </c>
      <c r="B501" s="364">
        <v>1</v>
      </c>
      <c r="C501" s="364"/>
      <c r="D501" s="364"/>
      <c r="E501" s="364"/>
    </row>
    <row r="502" spans="1:5">
      <c r="A502" t="s">
        <v>1158</v>
      </c>
      <c r="B502" s="364">
        <v>7</v>
      </c>
      <c r="C502" s="364"/>
      <c r="D502" s="364"/>
      <c r="E502" s="364"/>
    </row>
    <row r="503" spans="1:5">
      <c r="A503" t="s">
        <v>1159</v>
      </c>
      <c r="B503" s="364">
        <v>1</v>
      </c>
      <c r="C503" s="364"/>
      <c r="D503" s="364"/>
      <c r="E503" s="364"/>
    </row>
    <row r="504" spans="1:5">
      <c r="A504" t="s">
        <v>1160</v>
      </c>
      <c r="B504" s="364">
        <v>1</v>
      </c>
      <c r="C504" s="364"/>
      <c r="D504" s="364"/>
      <c r="E504" s="364"/>
    </row>
    <row r="505" spans="1:5">
      <c r="A505" t="s">
        <v>1161</v>
      </c>
      <c r="B505" s="364">
        <v>1</v>
      </c>
      <c r="C505" s="364"/>
      <c r="D505" s="364"/>
      <c r="E505" s="364"/>
    </row>
    <row r="506" spans="1:5">
      <c r="A506" t="s">
        <v>1162</v>
      </c>
      <c r="B506" s="364">
        <v>1</v>
      </c>
      <c r="C506" s="364"/>
      <c r="D506" s="364"/>
      <c r="E506" s="364"/>
    </row>
    <row r="507" spans="1:5">
      <c r="A507" t="s">
        <v>1163</v>
      </c>
      <c r="B507" s="364">
        <v>1</v>
      </c>
      <c r="C507" s="364"/>
      <c r="D507" s="364"/>
      <c r="E507" s="364"/>
    </row>
    <row r="508" spans="1:5">
      <c r="A508" t="s">
        <v>1164</v>
      </c>
      <c r="B508" s="364">
        <v>1</v>
      </c>
      <c r="C508" s="364"/>
      <c r="D508" s="364"/>
      <c r="E508" s="364"/>
    </row>
    <row r="509" spans="1:5">
      <c r="A509" t="s">
        <v>1165</v>
      </c>
      <c r="B509" s="364">
        <v>1</v>
      </c>
      <c r="C509" s="364"/>
      <c r="D509" s="364"/>
      <c r="E509" s="364"/>
    </row>
    <row r="510" spans="1:5">
      <c r="A510" t="s">
        <v>1166</v>
      </c>
      <c r="B510" s="364">
        <v>1</v>
      </c>
      <c r="C510" s="364"/>
      <c r="D510" s="364"/>
      <c r="E510" s="364"/>
    </row>
    <row r="511" spans="1:5">
      <c r="A511" t="s">
        <v>1167</v>
      </c>
      <c r="B511" s="364">
        <v>1</v>
      </c>
      <c r="C511" s="364"/>
      <c r="D511" s="364"/>
      <c r="E511" s="364"/>
    </row>
    <row r="512" spans="1:5">
      <c r="A512" t="s">
        <v>1168</v>
      </c>
      <c r="B512" s="364">
        <v>1</v>
      </c>
      <c r="C512" s="364"/>
      <c r="D512" s="364"/>
      <c r="E512" s="364"/>
    </row>
    <row r="513" spans="1:5">
      <c r="A513" t="s">
        <v>1169</v>
      </c>
      <c r="B513" s="364">
        <v>1</v>
      </c>
      <c r="C513" s="364"/>
      <c r="D513" s="364"/>
      <c r="E513" s="364"/>
    </row>
    <row r="514" spans="1:5">
      <c r="A514" t="s">
        <v>1170</v>
      </c>
      <c r="B514" s="364">
        <v>1</v>
      </c>
      <c r="C514" s="364"/>
      <c r="D514" s="364"/>
      <c r="E514" s="364"/>
    </row>
    <row r="515" spans="1:5">
      <c r="A515" t="s">
        <v>1171</v>
      </c>
      <c r="B515" s="364">
        <v>1</v>
      </c>
      <c r="C515" s="364"/>
      <c r="D515" s="364"/>
      <c r="E515" s="364"/>
    </row>
    <row r="516" spans="1:5">
      <c r="A516" t="s">
        <v>1172</v>
      </c>
      <c r="B516" s="364">
        <v>1</v>
      </c>
      <c r="C516" s="364"/>
      <c r="D516" s="364"/>
      <c r="E516" s="364"/>
    </row>
    <row r="517" spans="1:5">
      <c r="A517" t="s">
        <v>1173</v>
      </c>
      <c r="B517" s="364">
        <v>1</v>
      </c>
      <c r="C517" s="364"/>
      <c r="D517" s="364"/>
      <c r="E517" s="364"/>
    </row>
    <row r="518" spans="1:5">
      <c r="A518" t="s">
        <v>1174</v>
      </c>
      <c r="B518" s="364">
        <v>1</v>
      </c>
      <c r="C518" s="364"/>
      <c r="D518" s="364"/>
      <c r="E518" s="364"/>
    </row>
    <row r="519" spans="1:5">
      <c r="A519" t="s">
        <v>1175</v>
      </c>
      <c r="B519" s="364">
        <v>1</v>
      </c>
      <c r="C519" s="364"/>
      <c r="D519" s="364"/>
      <c r="E519" s="364"/>
    </row>
    <row r="520" spans="1:5">
      <c r="A520" t="s">
        <v>1176</v>
      </c>
      <c r="B520" s="364">
        <v>1</v>
      </c>
      <c r="C520" s="364"/>
      <c r="D520" s="364"/>
      <c r="E520" s="364"/>
    </row>
    <row r="521" spans="1:5">
      <c r="A521" t="s">
        <v>1944</v>
      </c>
      <c r="B521" s="364">
        <v>7</v>
      </c>
      <c r="C521" s="364"/>
      <c r="D521" s="364"/>
      <c r="E521" s="364"/>
    </row>
    <row r="522" spans="1:5">
      <c r="A522" t="s">
        <v>1177</v>
      </c>
      <c r="B522" s="364">
        <v>0</v>
      </c>
      <c r="C522" s="364"/>
      <c r="D522" s="364"/>
      <c r="E522" s="364"/>
    </row>
    <row r="523" spans="1:5">
      <c r="A523" t="s">
        <v>1178</v>
      </c>
      <c r="B523" s="364">
        <v>1</v>
      </c>
      <c r="C523" s="364"/>
      <c r="D523" s="364"/>
      <c r="E523" s="364"/>
    </row>
    <row r="524" spans="1:5">
      <c r="A524" t="s">
        <v>1179</v>
      </c>
      <c r="B524" s="364">
        <v>1</v>
      </c>
      <c r="C524" s="364"/>
      <c r="D524" s="364"/>
      <c r="E524" s="364"/>
    </row>
    <row r="525" spans="1:5">
      <c r="A525" t="s">
        <v>1180</v>
      </c>
      <c r="B525" s="364">
        <v>1</v>
      </c>
      <c r="C525" s="175">
        <v>45491</v>
      </c>
      <c r="D525" s="175">
        <v>45495</v>
      </c>
      <c r="E525" s="175">
        <v>45495</v>
      </c>
    </row>
    <row r="526" spans="1:5">
      <c r="A526" t="s">
        <v>1181</v>
      </c>
      <c r="B526" s="364">
        <v>1</v>
      </c>
      <c r="C526" s="364"/>
      <c r="D526" s="364"/>
      <c r="E526" s="364"/>
    </row>
    <row r="527" spans="1:5">
      <c r="A527" t="s">
        <v>1182</v>
      </c>
      <c r="B527" s="364">
        <v>1</v>
      </c>
      <c r="C527" s="364"/>
      <c r="D527" s="364"/>
      <c r="E527" s="364"/>
    </row>
    <row r="528" spans="1:5">
      <c r="A528" t="s">
        <v>1183</v>
      </c>
      <c r="B528" s="364">
        <v>1</v>
      </c>
      <c r="C528" s="175">
        <v>45491</v>
      </c>
      <c r="D528" s="175">
        <v>45495</v>
      </c>
      <c r="E528" s="175">
        <v>45495</v>
      </c>
    </row>
    <row r="529" spans="1:5">
      <c r="A529" t="s">
        <v>1184</v>
      </c>
      <c r="B529" s="364">
        <v>1</v>
      </c>
      <c r="C529" s="364"/>
      <c r="D529" s="364"/>
      <c r="E529" s="364"/>
    </row>
    <row r="530" spans="1:5">
      <c r="A530" t="s">
        <v>1185</v>
      </c>
      <c r="B530" s="364">
        <v>1</v>
      </c>
      <c r="C530" s="364"/>
      <c r="D530" s="364"/>
      <c r="E530" s="364"/>
    </row>
    <row r="531" spans="1:5">
      <c r="A531" t="s">
        <v>1186</v>
      </c>
      <c r="B531" s="364">
        <v>1</v>
      </c>
      <c r="C531" s="364"/>
      <c r="D531" s="364"/>
      <c r="E531" s="364"/>
    </row>
    <row r="532" spans="1:5">
      <c r="A532" t="s">
        <v>1187</v>
      </c>
      <c r="B532" s="364">
        <v>1</v>
      </c>
      <c r="C532" s="364"/>
      <c r="D532" s="364"/>
      <c r="E532" s="364"/>
    </row>
    <row r="533" spans="1:5">
      <c r="A533" t="s">
        <v>1188</v>
      </c>
      <c r="B533" s="364">
        <v>1</v>
      </c>
      <c r="C533" s="364"/>
      <c r="D533" s="364"/>
      <c r="E533" s="364"/>
    </row>
    <row r="534" spans="1:5">
      <c r="A534" t="s">
        <v>1189</v>
      </c>
      <c r="B534" s="364">
        <v>1</v>
      </c>
      <c r="C534" s="364"/>
      <c r="D534" s="364"/>
      <c r="E534" s="364"/>
    </row>
    <row r="535" spans="1:5">
      <c r="A535" t="s">
        <v>1190</v>
      </c>
      <c r="B535" s="364">
        <v>1</v>
      </c>
      <c r="C535" s="364"/>
      <c r="D535" s="364"/>
      <c r="E535" s="364"/>
    </row>
    <row r="536" spans="1:5">
      <c r="A536" t="s">
        <v>1191</v>
      </c>
      <c r="B536" s="364">
        <v>1</v>
      </c>
      <c r="C536" s="364"/>
      <c r="D536" s="364"/>
      <c r="E536" s="364"/>
    </row>
    <row r="537" spans="1:5">
      <c r="A537" t="s">
        <v>1192</v>
      </c>
      <c r="B537" s="364">
        <v>1</v>
      </c>
      <c r="C537" s="364"/>
      <c r="D537" s="364"/>
      <c r="E537" s="364"/>
    </row>
    <row r="538" spans="1:5">
      <c r="A538" t="s">
        <v>1193</v>
      </c>
      <c r="B538" s="364">
        <v>0</v>
      </c>
      <c r="C538" s="364"/>
      <c r="D538" s="364"/>
      <c r="E538" s="364"/>
    </row>
    <row r="539" spans="1:5">
      <c r="A539" t="s">
        <v>1194</v>
      </c>
      <c r="B539" s="364">
        <v>1</v>
      </c>
      <c r="C539" s="364"/>
      <c r="D539" s="364"/>
      <c r="E539" s="364"/>
    </row>
    <row r="540" spans="1:5">
      <c r="A540" t="s">
        <v>1195</v>
      </c>
      <c r="B540" s="364">
        <v>1</v>
      </c>
      <c r="C540" s="364"/>
      <c r="D540" s="364"/>
      <c r="E540" s="364"/>
    </row>
    <row r="541" spans="1:5">
      <c r="A541" t="s">
        <v>1196</v>
      </c>
      <c r="B541" s="364">
        <v>1</v>
      </c>
      <c r="C541" s="364"/>
      <c r="D541" s="364"/>
      <c r="E541" s="364"/>
    </row>
    <row r="542" spans="1:5">
      <c r="A542" t="s">
        <v>1197</v>
      </c>
      <c r="B542" s="364">
        <v>1</v>
      </c>
      <c r="C542" s="364"/>
      <c r="D542" s="364"/>
      <c r="E542" s="364"/>
    </row>
    <row r="543" spans="1:5">
      <c r="A543" t="s">
        <v>1198</v>
      </c>
      <c r="B543" s="364">
        <v>1</v>
      </c>
      <c r="C543" s="364"/>
      <c r="D543" s="364"/>
      <c r="E543" s="364"/>
    </row>
    <row r="544" spans="1:5">
      <c r="A544" t="s">
        <v>1199</v>
      </c>
      <c r="B544" s="364">
        <v>1</v>
      </c>
      <c r="C544" s="364"/>
      <c r="D544" s="364"/>
      <c r="E544" s="364"/>
    </row>
    <row r="545" spans="1:5">
      <c r="A545" t="s">
        <v>1200</v>
      </c>
      <c r="B545" s="364">
        <v>1</v>
      </c>
      <c r="C545" s="364"/>
      <c r="D545" s="364"/>
      <c r="E545" s="364"/>
    </row>
    <row r="546" spans="1:5">
      <c r="A546" t="s">
        <v>1201</v>
      </c>
      <c r="B546" s="364">
        <v>1</v>
      </c>
      <c r="C546" s="364"/>
      <c r="D546" s="364"/>
      <c r="E546" s="364"/>
    </row>
    <row r="547" spans="1:5">
      <c r="A547" t="s">
        <v>1202</v>
      </c>
      <c r="B547" s="364">
        <v>1</v>
      </c>
      <c r="C547" s="364"/>
      <c r="D547" s="364"/>
      <c r="E547" s="364"/>
    </row>
    <row r="548" spans="1:5">
      <c r="A548" t="s">
        <v>1203</v>
      </c>
      <c r="B548" s="364">
        <v>1</v>
      </c>
      <c r="C548" s="364"/>
      <c r="D548" s="364"/>
      <c r="E548" s="364"/>
    </row>
    <row r="549" spans="1:5">
      <c r="A549" t="s">
        <v>1204</v>
      </c>
      <c r="B549" s="364">
        <v>1</v>
      </c>
      <c r="C549" s="364"/>
      <c r="D549" s="364"/>
      <c r="E549" s="364"/>
    </row>
    <row r="550" spans="1:5">
      <c r="A550" t="s">
        <v>1205</v>
      </c>
      <c r="B550" s="364">
        <v>1</v>
      </c>
      <c r="C550" s="364"/>
      <c r="D550" s="364"/>
      <c r="E550" s="364"/>
    </row>
    <row r="551" spans="1:5">
      <c r="A551" t="s">
        <v>1206</v>
      </c>
      <c r="B551" s="364">
        <v>1</v>
      </c>
      <c r="C551" s="364"/>
      <c r="D551" s="364"/>
      <c r="E551" s="364"/>
    </row>
    <row r="552" spans="1:5">
      <c r="A552" t="s">
        <v>1207</v>
      </c>
      <c r="B552" s="364">
        <v>1</v>
      </c>
      <c r="C552" s="364"/>
      <c r="D552" s="364"/>
      <c r="E552" s="364"/>
    </row>
    <row r="553" spans="1:5">
      <c r="A553" t="s">
        <v>1208</v>
      </c>
      <c r="B553" s="364">
        <v>0</v>
      </c>
      <c r="C553" s="364"/>
      <c r="D553" s="364"/>
      <c r="E553" s="364"/>
    </row>
    <row r="554" spans="1:5">
      <c r="A554" t="s">
        <v>1209</v>
      </c>
      <c r="B554" s="364">
        <v>1</v>
      </c>
      <c r="C554" s="364"/>
      <c r="D554" s="364"/>
      <c r="E554" s="364"/>
    </row>
    <row r="555" spans="1:5">
      <c r="A555" t="s">
        <v>1210</v>
      </c>
      <c r="B555" s="364">
        <v>1</v>
      </c>
      <c r="C555" s="364"/>
      <c r="D555" s="364"/>
      <c r="E555" s="364"/>
    </row>
    <row r="556" spans="1:5">
      <c r="A556" t="s">
        <v>1211</v>
      </c>
      <c r="B556" s="364">
        <v>1</v>
      </c>
      <c r="C556" s="364"/>
      <c r="D556" s="364"/>
      <c r="E556" s="364"/>
    </row>
    <row r="557" spans="1:5">
      <c r="A557" t="s">
        <v>1212</v>
      </c>
      <c r="B557" s="364">
        <v>0</v>
      </c>
      <c r="C557" s="364"/>
      <c r="D557" s="364"/>
      <c r="E557" s="364"/>
    </row>
    <row r="558" spans="1:5">
      <c r="A558" t="s">
        <v>1213</v>
      </c>
      <c r="B558" s="364">
        <v>1</v>
      </c>
      <c r="C558" s="364"/>
      <c r="D558" s="364"/>
      <c r="E558" s="364"/>
    </row>
    <row r="559" spans="1:5">
      <c r="A559" t="s">
        <v>1214</v>
      </c>
      <c r="B559" s="364">
        <v>1</v>
      </c>
      <c r="C559" s="364"/>
      <c r="D559" s="364"/>
      <c r="E559" s="364"/>
    </row>
    <row r="560" spans="1:5">
      <c r="A560" t="s">
        <v>1215</v>
      </c>
      <c r="B560" s="364">
        <v>0</v>
      </c>
      <c r="C560" s="364"/>
      <c r="D560" s="364"/>
      <c r="E560" s="364"/>
    </row>
    <row r="561" spans="1:5">
      <c r="A561" t="s">
        <v>1216</v>
      </c>
      <c r="B561" s="364">
        <v>1</v>
      </c>
      <c r="C561" s="364"/>
      <c r="D561" s="364"/>
      <c r="E561" s="364"/>
    </row>
    <row r="562" spans="1:5">
      <c r="A562" t="s">
        <v>1217</v>
      </c>
      <c r="B562" s="364">
        <v>1</v>
      </c>
      <c r="C562" s="364"/>
      <c r="D562" s="364"/>
      <c r="E562" s="364"/>
    </row>
    <row r="563" spans="1:5">
      <c r="A563" t="s">
        <v>1218</v>
      </c>
      <c r="B563" s="364">
        <v>1</v>
      </c>
      <c r="C563" s="364"/>
      <c r="D563" s="364"/>
      <c r="E563" s="364"/>
    </row>
    <row r="564" spans="1:5">
      <c r="A564" t="s">
        <v>1219</v>
      </c>
      <c r="B564" s="364">
        <v>1</v>
      </c>
      <c r="C564" s="364"/>
      <c r="D564" s="364"/>
      <c r="E564" s="364"/>
    </row>
    <row r="565" spans="1:5">
      <c r="A565" t="s">
        <v>1220</v>
      </c>
      <c r="B565" s="364">
        <v>1</v>
      </c>
      <c r="C565" s="364"/>
      <c r="D565" s="364"/>
      <c r="E565" s="364"/>
    </row>
    <row r="566" spans="1:5">
      <c r="A566" t="s">
        <v>1221</v>
      </c>
      <c r="B566" s="364">
        <v>1</v>
      </c>
      <c r="C566" s="364"/>
      <c r="D566" s="364"/>
      <c r="E566" s="364"/>
    </row>
    <row r="567" spans="1:5">
      <c r="A567" t="s">
        <v>1222</v>
      </c>
      <c r="B567" s="364">
        <v>1</v>
      </c>
      <c r="C567" s="364"/>
      <c r="D567" s="364"/>
      <c r="E567" s="364"/>
    </row>
    <row r="568" spans="1:5">
      <c r="A568" t="s">
        <v>1223</v>
      </c>
      <c r="B568" s="364">
        <v>1</v>
      </c>
      <c r="C568" s="364"/>
      <c r="D568" s="364"/>
      <c r="E568" s="364"/>
    </row>
    <row r="569" spans="1:5">
      <c r="A569" t="s">
        <v>1224</v>
      </c>
      <c r="B569" s="364">
        <v>1</v>
      </c>
      <c r="C569" s="364"/>
      <c r="D569" s="364"/>
      <c r="E569" s="364"/>
    </row>
    <row r="570" spans="1:5">
      <c r="A570" t="s">
        <v>1225</v>
      </c>
      <c r="B570" s="364">
        <v>1</v>
      </c>
      <c r="C570" s="364"/>
      <c r="D570" s="364"/>
      <c r="E570" s="364"/>
    </row>
    <row r="571" spans="1:5">
      <c r="A571" t="s">
        <v>1226</v>
      </c>
      <c r="B571" s="364">
        <v>1</v>
      </c>
      <c r="C571" s="364"/>
      <c r="D571" s="364"/>
      <c r="E571" s="364"/>
    </row>
    <row r="572" spans="1:5">
      <c r="A572" t="s">
        <v>1227</v>
      </c>
      <c r="B572" s="364">
        <v>7</v>
      </c>
      <c r="C572" s="175">
        <v>45621</v>
      </c>
      <c r="D572" s="175">
        <v>374342</v>
      </c>
      <c r="E572" s="175">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bestFit="1" customWidth="1"/>
    <col min="8" max="8" width="11.5" customWidth="1"/>
    <col min="9" max="9" width="11.5"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64">
        <v>3</v>
      </c>
      <c r="D11" s="364">
        <v>17</v>
      </c>
      <c r="E11" s="364"/>
      <c r="F11" s="364">
        <v>20</v>
      </c>
    </row>
    <row r="12" spans="2:12">
      <c r="B12" s="51" t="s">
        <v>123</v>
      </c>
      <c r="C12" s="364"/>
      <c r="D12" s="364">
        <v>50</v>
      </c>
      <c r="E12" s="364">
        <v>22</v>
      </c>
      <c r="F12" s="364">
        <v>72</v>
      </c>
    </row>
    <row r="13" spans="2:12">
      <c r="B13" s="51" t="s">
        <v>94</v>
      </c>
      <c r="C13" s="364">
        <v>2</v>
      </c>
      <c r="D13" s="364">
        <v>30</v>
      </c>
      <c r="E13" s="364">
        <v>1</v>
      </c>
      <c r="F13" s="364">
        <v>33</v>
      </c>
    </row>
    <row r="14" spans="2:12">
      <c r="B14" s="51" t="s">
        <v>88</v>
      </c>
      <c r="C14" s="364">
        <v>1</v>
      </c>
      <c r="D14" s="364">
        <v>14</v>
      </c>
      <c r="E14" s="364"/>
      <c r="F14" s="364">
        <v>15</v>
      </c>
    </row>
    <row r="15" spans="2:12">
      <c r="B15" s="51" t="s">
        <v>55</v>
      </c>
      <c r="C15" s="364">
        <v>4</v>
      </c>
      <c r="D15" s="364">
        <v>13</v>
      </c>
      <c r="E15" s="364"/>
      <c r="F15" s="364">
        <v>17</v>
      </c>
    </row>
    <row r="16" spans="2:12">
      <c r="B16" s="51" t="s">
        <v>37</v>
      </c>
      <c r="C16" s="364"/>
      <c r="D16" s="364"/>
      <c r="E16" s="364">
        <v>12</v>
      </c>
      <c r="F16" s="364">
        <v>12</v>
      </c>
    </row>
    <row r="17" spans="2:6">
      <c r="B17" s="51" t="s">
        <v>1227</v>
      </c>
      <c r="C17" s="364">
        <v>10</v>
      </c>
      <c r="D17" s="364">
        <v>124</v>
      </c>
      <c r="E17" s="364">
        <v>35</v>
      </c>
      <c r="F17" s="364">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64">
        <v>10</v>
      </c>
    </row>
    <row r="29" spans="2:6">
      <c r="B29" s="51" t="s">
        <v>614</v>
      </c>
      <c r="C29" s="364">
        <v>124</v>
      </c>
    </row>
    <row r="30" spans="2:6">
      <c r="B30" s="51" t="s">
        <v>619</v>
      </c>
      <c r="C30" s="364">
        <v>35</v>
      </c>
    </row>
    <row r="31" spans="2:6">
      <c r="B31" s="51" t="s">
        <v>1227</v>
      </c>
      <c r="C31" s="364">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364">
        <v>2</v>
      </c>
      <c r="D50" s="364">
        <v>27</v>
      </c>
      <c r="E50" s="364"/>
      <c r="F50" s="364">
        <v>1</v>
      </c>
      <c r="G50" s="364"/>
      <c r="H50" s="364">
        <v>30</v>
      </c>
    </row>
    <row r="51" spans="2:8">
      <c r="B51" s="51" t="s">
        <v>334</v>
      </c>
      <c r="C51" s="364">
        <v>1</v>
      </c>
      <c r="D51" s="364">
        <v>1</v>
      </c>
      <c r="E51" s="364"/>
      <c r="F51" s="364"/>
      <c r="G51" s="364">
        <v>12</v>
      </c>
      <c r="H51" s="364">
        <v>14</v>
      </c>
    </row>
    <row r="52" spans="2:8">
      <c r="B52" s="51" t="s">
        <v>332</v>
      </c>
      <c r="C52" s="364"/>
      <c r="D52" s="364">
        <v>11</v>
      </c>
      <c r="E52" s="364">
        <v>4</v>
      </c>
      <c r="F52" s="364"/>
      <c r="G52" s="364"/>
      <c r="H52" s="364">
        <v>15</v>
      </c>
    </row>
    <row r="53" spans="2:8">
      <c r="B53" s="51" t="s">
        <v>326</v>
      </c>
      <c r="C53" s="364"/>
      <c r="D53" s="364">
        <v>2</v>
      </c>
      <c r="E53" s="364">
        <v>26</v>
      </c>
      <c r="F53" s="364"/>
      <c r="G53" s="364">
        <v>4</v>
      </c>
      <c r="H53" s="364">
        <v>32</v>
      </c>
    </row>
    <row r="54" spans="2:8">
      <c r="B54" s="51" t="s">
        <v>312</v>
      </c>
      <c r="C54" s="364"/>
      <c r="D54" s="364">
        <v>14</v>
      </c>
      <c r="E54" s="364"/>
      <c r="F54" s="364"/>
      <c r="G54" s="364">
        <v>4</v>
      </c>
      <c r="H54" s="364">
        <v>18</v>
      </c>
    </row>
    <row r="55" spans="2:8">
      <c r="B55" s="51" t="s">
        <v>217</v>
      </c>
      <c r="C55" s="364"/>
      <c r="D55" s="364">
        <v>6</v>
      </c>
      <c r="E55" s="364"/>
      <c r="F55" s="364"/>
      <c r="G55" s="364"/>
      <c r="H55" s="364">
        <v>6</v>
      </c>
    </row>
    <row r="56" spans="2:8">
      <c r="B56" s="51" t="s">
        <v>216</v>
      </c>
      <c r="C56" s="364"/>
      <c r="D56" s="364">
        <v>41</v>
      </c>
      <c r="E56" s="364"/>
      <c r="F56" s="364"/>
      <c r="G56" s="364"/>
      <c r="H56" s="364">
        <v>41</v>
      </c>
    </row>
    <row r="57" spans="2:8">
      <c r="B57" s="51" t="s">
        <v>214</v>
      </c>
      <c r="C57" s="364">
        <v>3</v>
      </c>
      <c r="D57" s="364">
        <v>6</v>
      </c>
      <c r="E57" s="364"/>
      <c r="F57" s="364"/>
      <c r="G57" s="364"/>
      <c r="H57" s="364">
        <v>9</v>
      </c>
    </row>
    <row r="58" spans="2:8">
      <c r="B58" s="51" t="s">
        <v>213</v>
      </c>
      <c r="C58" s="364"/>
      <c r="D58" s="364">
        <v>17</v>
      </c>
      <c r="E58" s="364"/>
      <c r="F58" s="364"/>
      <c r="G58" s="364"/>
      <c r="H58" s="364">
        <v>17</v>
      </c>
    </row>
    <row r="59" spans="2:8">
      <c r="B59" s="51" t="s">
        <v>218</v>
      </c>
      <c r="C59" s="364"/>
      <c r="D59" s="364">
        <v>17</v>
      </c>
      <c r="E59" s="364"/>
      <c r="F59" s="364"/>
      <c r="G59" s="364"/>
      <c r="H59" s="364">
        <v>17</v>
      </c>
    </row>
    <row r="60" spans="2:8">
      <c r="B60" s="51" t="s">
        <v>219</v>
      </c>
      <c r="C60" s="364">
        <v>7</v>
      </c>
      <c r="D60" s="364">
        <v>14</v>
      </c>
      <c r="E60" s="364"/>
      <c r="F60" s="364"/>
      <c r="G60" s="364"/>
      <c r="H60" s="364">
        <v>21</v>
      </c>
    </row>
    <row r="61" spans="2:8">
      <c r="B61" s="51" t="s">
        <v>220</v>
      </c>
      <c r="C61" s="364">
        <v>1</v>
      </c>
      <c r="D61" s="364">
        <v>17</v>
      </c>
      <c r="E61" s="364"/>
      <c r="F61" s="364"/>
      <c r="G61" s="364"/>
      <c r="H61" s="364">
        <v>18</v>
      </c>
    </row>
    <row r="62" spans="2:8">
      <c r="B62" s="51" t="s">
        <v>215</v>
      </c>
      <c r="C62" s="364"/>
      <c r="D62" s="364">
        <v>7</v>
      </c>
      <c r="E62" s="364"/>
      <c r="F62" s="364"/>
      <c r="G62" s="364"/>
      <c r="H62" s="364">
        <v>7</v>
      </c>
    </row>
    <row r="63" spans="2:8">
      <c r="B63" s="51" t="s">
        <v>1227</v>
      </c>
      <c r="C63" s="364">
        <v>14</v>
      </c>
      <c r="D63" s="364">
        <v>180</v>
      </c>
      <c r="E63" s="364">
        <v>30</v>
      </c>
      <c r="F63" s="364">
        <v>1</v>
      </c>
      <c r="G63" s="364">
        <v>20</v>
      </c>
      <c r="H63" s="364">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64">
        <v>14</v>
      </c>
    </row>
    <row r="74" spans="2:3">
      <c r="B74" s="51" t="s">
        <v>614</v>
      </c>
      <c r="C74" s="364">
        <v>180</v>
      </c>
    </row>
    <row r="75" spans="2:3">
      <c r="B75" s="51" t="s">
        <v>1927</v>
      </c>
      <c r="C75" s="364">
        <v>30</v>
      </c>
    </row>
    <row r="76" spans="2:3">
      <c r="B76" s="51" t="s">
        <v>616</v>
      </c>
      <c r="C76" s="364">
        <v>1</v>
      </c>
    </row>
    <row r="77" spans="2:3">
      <c r="B77" s="51" t="s">
        <v>619</v>
      </c>
      <c r="C77" s="364">
        <v>20</v>
      </c>
    </row>
    <row r="78" spans="2:3">
      <c r="B78" s="51" t="s">
        <v>1227</v>
      </c>
      <c r="C78" s="364">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64">
        <v>23</v>
      </c>
      <c r="D96" s="364">
        <v>1</v>
      </c>
      <c r="E96" s="364"/>
      <c r="F96" s="364">
        <v>3</v>
      </c>
      <c r="G96" s="364">
        <v>3</v>
      </c>
      <c r="H96" s="364">
        <v>30</v>
      </c>
    </row>
    <row r="97" spans="2:8">
      <c r="B97" s="51" t="s">
        <v>336</v>
      </c>
      <c r="C97" s="364">
        <v>26</v>
      </c>
      <c r="D97" s="364">
        <v>15</v>
      </c>
      <c r="E97" s="364">
        <v>2</v>
      </c>
      <c r="F97" s="364"/>
      <c r="G97" s="364"/>
      <c r="H97" s="364">
        <v>43</v>
      </c>
    </row>
    <row r="98" spans="2:8">
      <c r="B98" s="51" t="s">
        <v>369</v>
      </c>
      <c r="C98" s="364">
        <v>2</v>
      </c>
      <c r="D98" s="364">
        <v>12</v>
      </c>
      <c r="E98" s="364">
        <v>4</v>
      </c>
      <c r="F98" s="364"/>
      <c r="G98" s="364">
        <v>6</v>
      </c>
      <c r="H98" s="364">
        <v>24</v>
      </c>
    </row>
    <row r="99" spans="2:8">
      <c r="B99" s="51" t="s">
        <v>440</v>
      </c>
      <c r="C99" s="364">
        <v>5</v>
      </c>
      <c r="D99" s="364"/>
      <c r="E99" s="364"/>
      <c r="F99" s="364"/>
      <c r="G99" s="364"/>
      <c r="H99" s="364">
        <v>5</v>
      </c>
    </row>
    <row r="100" spans="2:8">
      <c r="B100" s="51" t="s">
        <v>442</v>
      </c>
      <c r="C100" s="364">
        <v>5</v>
      </c>
      <c r="D100" s="364"/>
      <c r="E100" s="364"/>
      <c r="F100" s="364"/>
      <c r="G100" s="364"/>
      <c r="H100" s="364">
        <v>5</v>
      </c>
    </row>
    <row r="101" spans="2:8">
      <c r="B101" s="51" t="s">
        <v>1955</v>
      </c>
      <c r="C101" s="364"/>
      <c r="D101" s="364">
        <v>4</v>
      </c>
      <c r="E101" s="364"/>
      <c r="F101" s="364"/>
      <c r="G101" s="364"/>
      <c r="H101" s="364">
        <v>4</v>
      </c>
    </row>
    <row r="102" spans="2:8">
      <c r="B102" s="51" t="s">
        <v>393</v>
      </c>
      <c r="C102" s="364">
        <v>9</v>
      </c>
      <c r="D102" s="364"/>
      <c r="E102" s="364"/>
      <c r="F102" s="364"/>
      <c r="G102" s="364"/>
      <c r="H102" s="364">
        <v>9</v>
      </c>
    </row>
    <row r="103" spans="2:8">
      <c r="B103" s="51" t="s">
        <v>1956</v>
      </c>
      <c r="C103" s="364">
        <v>15</v>
      </c>
      <c r="D103" s="364"/>
      <c r="E103" s="364"/>
      <c r="F103" s="364"/>
      <c r="G103" s="364"/>
      <c r="H103" s="364">
        <v>15</v>
      </c>
    </row>
    <row r="104" spans="2:8">
      <c r="B104" s="51" t="s">
        <v>1227</v>
      </c>
      <c r="C104" s="364">
        <v>85</v>
      </c>
      <c r="D104" s="364">
        <v>32</v>
      </c>
      <c r="E104" s="364">
        <v>6</v>
      </c>
      <c r="F104" s="364">
        <v>3</v>
      </c>
      <c r="G104" s="364">
        <v>9</v>
      </c>
      <c r="H104" s="364">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64">
        <v>85</v>
      </c>
    </row>
    <row r="117" spans="2:3">
      <c r="B117" s="51" t="s">
        <v>619</v>
      </c>
      <c r="C117" s="364">
        <v>9</v>
      </c>
    </row>
    <row r="118" spans="2:3">
      <c r="B118" s="51" t="s">
        <v>615</v>
      </c>
      <c r="C118" s="364">
        <v>6</v>
      </c>
    </row>
    <row r="119" spans="2:3">
      <c r="B119" s="51" t="s">
        <v>1927</v>
      </c>
      <c r="C119" s="364">
        <v>32</v>
      </c>
    </row>
    <row r="120" spans="2:3">
      <c r="B120" s="51" t="s">
        <v>617</v>
      </c>
      <c r="C120" s="364">
        <v>3</v>
      </c>
    </row>
    <row r="121" spans="2:3">
      <c r="B121" s="51" t="s">
        <v>1227</v>
      </c>
      <c r="C121" s="364">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073" sqref="N107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4"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4"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614</v>
      </c>
      <c r="J1017" s="45">
        <f>VLOOKUP(Table1[[#This Row],[Status]],Auxiliar!$B$16:$C$24,2,0)</f>
        <v>1</v>
      </c>
      <c r="K1017" s="45" t="s">
        <v>1252</v>
      </c>
      <c r="L1017" s="46" t="s">
        <v>1258</v>
      </c>
      <c r="M1017" s="21" t="s">
        <v>1259</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614</v>
      </c>
      <c r="J1018" s="45">
        <f>VLOOKUP(Table1[[#This Row],[Status]],Auxiliar!$B$16:$C$24,2,0)</f>
        <v>1</v>
      </c>
      <c r="K1018" s="45" t="s">
        <v>1253</v>
      </c>
      <c r="L1018" s="46" t="s">
        <v>1258</v>
      </c>
      <c r="M1018" s="21" t="s">
        <v>1259</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614</v>
      </c>
      <c r="J1019" s="45">
        <f>VLOOKUP(Table1[[#This Row],[Status]],Auxiliar!$B$16:$C$24,2,0)</f>
        <v>1</v>
      </c>
      <c r="K1019" s="45" t="s">
        <v>1255</v>
      </c>
      <c r="L1019" s="46" t="s">
        <v>1258</v>
      </c>
      <c r="M1019" s="21" t="s">
        <v>1259</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614</v>
      </c>
      <c r="J1020" s="45">
        <f>VLOOKUP(Table1[[#This Row],[Status]],Auxiliar!$B$16:$C$24,2,0)</f>
        <v>1</v>
      </c>
      <c r="K1020" s="45" t="s">
        <v>1252</v>
      </c>
      <c r="L1020" s="46" t="s">
        <v>1258</v>
      </c>
      <c r="M1020" s="21" t="s">
        <v>1259</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614</v>
      </c>
      <c r="J1021" s="45">
        <f>VLOOKUP(Table1[[#This Row],[Status]],Auxiliar!$B$16:$C$24,2,0)</f>
        <v>1</v>
      </c>
      <c r="K1021" s="45" t="s">
        <v>1253</v>
      </c>
      <c r="L1021" s="46" t="s">
        <v>1258</v>
      </c>
      <c r="M1021" s="21" t="s">
        <v>1259</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614</v>
      </c>
      <c r="J1022" s="45">
        <f>VLOOKUP(Table1[[#This Row],[Status]],Auxiliar!$B$16:$C$24,2,0)</f>
        <v>1</v>
      </c>
      <c r="K1022" s="45" t="s">
        <v>1255</v>
      </c>
      <c r="L1022" s="46" t="s">
        <v>1258</v>
      </c>
      <c r="M1022" s="21" t="s">
        <v>1259</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614</v>
      </c>
      <c r="J1023" s="45">
        <f>VLOOKUP(Table1[[#This Row],[Status]],Auxiliar!$B$16:$C$24,2,0)</f>
        <v>1</v>
      </c>
      <c r="K1023" s="45" t="s">
        <v>1252</v>
      </c>
      <c r="L1023" s="46" t="s">
        <v>1258</v>
      </c>
      <c r="M1023" s="21" t="s">
        <v>1259</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614</v>
      </c>
      <c r="J1024" s="45">
        <f>VLOOKUP(Table1[[#This Row],[Status]],Auxiliar!$B$16:$C$24,2,0)</f>
        <v>1</v>
      </c>
      <c r="K1024" s="45" t="s">
        <v>1253</v>
      </c>
      <c r="L1024" s="46" t="s">
        <v>1258</v>
      </c>
      <c r="M1024" s="21" t="s">
        <v>1259</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614</v>
      </c>
      <c r="J1025" s="45">
        <f>VLOOKUP(Table1[[#This Row],[Status]],Auxiliar!$B$16:$C$24,2,0)</f>
        <v>1</v>
      </c>
      <c r="K1025" s="45" t="s">
        <v>1255</v>
      </c>
      <c r="L1025" s="46" t="s">
        <v>1258</v>
      </c>
      <c r="M1025" s="21" t="s">
        <v>1259</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614</v>
      </c>
      <c r="J1026" s="45">
        <f>VLOOKUP(Table1[[#This Row],[Status]],Auxiliar!$B$16:$C$24,2,0)</f>
        <v>1</v>
      </c>
      <c r="K1026" s="45" t="s">
        <v>1252</v>
      </c>
      <c r="L1026" s="46" t="s">
        <v>1258</v>
      </c>
      <c r="M1026" s="21" t="s">
        <v>1259</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614</v>
      </c>
      <c r="J1027" s="45">
        <f>VLOOKUP(Table1[[#This Row],[Status]],Auxiliar!$B$16:$C$24,2,0)</f>
        <v>1</v>
      </c>
      <c r="K1027" s="45" t="s">
        <v>1253</v>
      </c>
      <c r="L1027" s="46" t="s">
        <v>1258</v>
      </c>
      <c r="M1027" s="21" t="s">
        <v>1259</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614</v>
      </c>
      <c r="J1028" s="45">
        <f>VLOOKUP(Table1[[#This Row],[Status]],Auxiliar!$B$16:$C$24,2,0)</f>
        <v>1</v>
      </c>
      <c r="K1028" s="45" t="s">
        <v>1255</v>
      </c>
      <c r="L1028" s="46" t="s">
        <v>1258</v>
      </c>
      <c r="M1028" s="21" t="s">
        <v>1259</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614</v>
      </c>
      <c r="J1029" s="45">
        <f>VLOOKUP(Table1[[#This Row],[Status]],Auxiliar!$B$16:$C$24,2,0)</f>
        <v>1</v>
      </c>
      <c r="K1029" s="45" t="s">
        <v>1252</v>
      </c>
      <c r="L1029" s="46" t="s">
        <v>1258</v>
      </c>
      <c r="M1029" s="21" t="s">
        <v>1259</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614</v>
      </c>
      <c r="J1030" s="45">
        <f>VLOOKUP(Table1[[#This Row],[Status]],Auxiliar!$B$16:$C$24,2,0)</f>
        <v>1</v>
      </c>
      <c r="K1030" s="45" t="s">
        <v>1253</v>
      </c>
      <c r="L1030" s="46" t="s">
        <v>1258</v>
      </c>
      <c r="M1030" s="21" t="s">
        <v>1259</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614</v>
      </c>
      <c r="J1031" s="45">
        <f>VLOOKUP(Table1[[#This Row],[Status]],Auxiliar!$B$16:$C$24,2,0)</f>
        <v>1</v>
      </c>
      <c r="K1031" s="45" t="s">
        <v>1255</v>
      </c>
      <c r="L1031" s="46" t="s">
        <v>1258</v>
      </c>
      <c r="M1031" s="21" t="s">
        <v>1259</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614</v>
      </c>
      <c r="J1032" s="45">
        <f>VLOOKUP(Table1[[#This Row],[Status]],Auxiliar!$B$16:$C$24,2,0)</f>
        <v>1</v>
      </c>
      <c r="K1032" s="45" t="s">
        <v>1252</v>
      </c>
      <c r="L1032" s="46" t="s">
        <v>1258</v>
      </c>
      <c r="M1032" s="21" t="s">
        <v>1259</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614</v>
      </c>
      <c r="J1033" s="45">
        <f>VLOOKUP(Table1[[#This Row],[Status]],Auxiliar!$B$16:$C$24,2,0)</f>
        <v>1</v>
      </c>
      <c r="K1033" s="45" t="s">
        <v>1253</v>
      </c>
      <c r="L1033" s="46" t="s">
        <v>1258</v>
      </c>
      <c r="M1033" s="21" t="s">
        <v>1259</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614</v>
      </c>
      <c r="J1034" s="45">
        <f>VLOOKUP(Table1[[#This Row],[Status]],Auxiliar!$B$16:$C$24,2,0)</f>
        <v>1</v>
      </c>
      <c r="K1034" s="45" t="s">
        <v>1255</v>
      </c>
      <c r="L1034" s="46" t="s">
        <v>1258</v>
      </c>
      <c r="M1034" s="21" t="s">
        <v>1259</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614</v>
      </c>
      <c r="J1035" s="45">
        <f>VLOOKUP(Table1[[#This Row],[Status]],Auxiliar!$B$16:$C$24,2,0)</f>
        <v>1</v>
      </c>
      <c r="K1035" s="45" t="s">
        <v>1252</v>
      </c>
      <c r="L1035" s="46" t="s">
        <v>1258</v>
      </c>
      <c r="M1035" s="21" t="s">
        <v>1259</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614</v>
      </c>
      <c r="J1036" s="45">
        <f>VLOOKUP(Table1[[#This Row],[Status]],Auxiliar!$B$16:$C$24,2,0)</f>
        <v>1</v>
      </c>
      <c r="K1036" s="45" t="s">
        <v>1253</v>
      </c>
      <c r="L1036" s="46" t="s">
        <v>1258</v>
      </c>
      <c r="M1036" s="21" t="s">
        <v>1259</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614</v>
      </c>
      <c r="J1037" s="45">
        <f>VLOOKUP(Table1[[#This Row],[Status]],Auxiliar!$B$16:$C$24,2,0)</f>
        <v>1</v>
      </c>
      <c r="K1037" s="45" t="s">
        <v>1255</v>
      </c>
      <c r="L1037" s="46" t="s">
        <v>1258</v>
      </c>
      <c r="M1037" s="21" t="s">
        <v>1259</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614</v>
      </c>
      <c r="J1038" s="45">
        <f>VLOOKUP(Table1[[#This Row],[Status]],Auxiliar!$B$16:$C$24,2,0)</f>
        <v>1</v>
      </c>
      <c r="K1038" s="45" t="s">
        <v>1252</v>
      </c>
      <c r="L1038" s="46" t="s">
        <v>1258</v>
      </c>
      <c r="M1038" s="21" t="s">
        <v>1259</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614</v>
      </c>
      <c r="J1039" s="45">
        <f>VLOOKUP(Table1[[#This Row],[Status]],Auxiliar!$B$16:$C$24,2,0)</f>
        <v>1</v>
      </c>
      <c r="K1039" s="45" t="s">
        <v>1253</v>
      </c>
      <c r="L1039" s="46" t="s">
        <v>1258</v>
      </c>
      <c r="M1039" s="21" t="s">
        <v>1259</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614</v>
      </c>
      <c r="J1040" s="45">
        <f>VLOOKUP(Table1[[#This Row],[Status]],Auxiliar!$B$16:$C$24,2,0)</f>
        <v>1</v>
      </c>
      <c r="K1040" s="45" t="s">
        <v>1255</v>
      </c>
      <c r="L1040" s="46" t="s">
        <v>1258</v>
      </c>
      <c r="M1040" s="21" t="s">
        <v>1259</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614</v>
      </c>
      <c r="J1044" s="45">
        <f>VLOOKUP(Table1[[#This Row],[Status]],Auxiliar!$B$16:$C$24,2,0)</f>
        <v>1</v>
      </c>
      <c r="K1044" s="45" t="s">
        <v>1252</v>
      </c>
      <c r="L1044" s="46" t="s">
        <v>1258</v>
      </c>
      <c r="M1044" s="21" t="s">
        <v>1259</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614</v>
      </c>
      <c r="J1045" s="45">
        <f>VLOOKUP(Table1[[#This Row],[Status]],Auxiliar!$B$16:$C$24,2,0)</f>
        <v>1</v>
      </c>
      <c r="K1045" s="45" t="s">
        <v>1253</v>
      </c>
      <c r="L1045" s="46" t="s">
        <v>1258</v>
      </c>
      <c r="M1045" s="21" t="s">
        <v>1259</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614</v>
      </c>
      <c r="J1046" s="45">
        <f>VLOOKUP(Table1[[#This Row],[Status]],Auxiliar!$B$16:$C$24,2,0)</f>
        <v>1</v>
      </c>
      <c r="K1046" s="45" t="s">
        <v>1255</v>
      </c>
      <c r="L1046" s="46" t="s">
        <v>1258</v>
      </c>
      <c r="M1046" s="21" t="s">
        <v>1259</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614</v>
      </c>
      <c r="J1047" s="45">
        <f>VLOOKUP(Table1[[#This Row],[Status]],Auxiliar!$B$16:$C$24,2,0)</f>
        <v>1</v>
      </c>
      <c r="K1047" s="45" t="s">
        <v>1252</v>
      </c>
      <c r="L1047" s="46" t="s">
        <v>1258</v>
      </c>
      <c r="M1047" s="21" t="s">
        <v>1259</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614</v>
      </c>
      <c r="J1048" s="45">
        <f>VLOOKUP(Table1[[#This Row],[Status]],Auxiliar!$B$16:$C$24,2,0)</f>
        <v>1</v>
      </c>
      <c r="K1048" s="45" t="s">
        <v>1253</v>
      </c>
      <c r="L1048" s="46" t="s">
        <v>1258</v>
      </c>
      <c r="M1048" s="21" t="s">
        <v>1259</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614</v>
      </c>
      <c r="J1049" s="45">
        <f>VLOOKUP(Table1[[#This Row],[Status]],Auxiliar!$B$16:$C$24,2,0)</f>
        <v>1</v>
      </c>
      <c r="K1049" s="45" t="s">
        <v>1255</v>
      </c>
      <c r="L1049" s="46" t="s">
        <v>1258</v>
      </c>
      <c r="M1049" s="21" t="s">
        <v>1259</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614</v>
      </c>
      <c r="J1050" s="45">
        <f>VLOOKUP(Table1[[#This Row],[Status]],Auxiliar!$B$16:$C$24,2,0)</f>
        <v>1</v>
      </c>
      <c r="K1050" s="45" t="s">
        <v>1252</v>
      </c>
      <c r="L1050" s="46" t="s">
        <v>1258</v>
      </c>
      <c r="M1050" s="21" t="s">
        <v>1259</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614</v>
      </c>
      <c r="J1051" s="45">
        <f>VLOOKUP(Table1[[#This Row],[Status]],Auxiliar!$B$16:$C$24,2,0)</f>
        <v>1</v>
      </c>
      <c r="K1051" s="45" t="s">
        <v>1253</v>
      </c>
      <c r="L1051" s="46" t="s">
        <v>1258</v>
      </c>
      <c r="M1051" s="21" t="s">
        <v>1259</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614</v>
      </c>
      <c r="J1052" s="45">
        <f>VLOOKUP(Table1[[#This Row],[Status]],Auxiliar!$B$16:$C$24,2,0)</f>
        <v>1</v>
      </c>
      <c r="K1052" s="45" t="s">
        <v>1255</v>
      </c>
      <c r="L1052" s="46" t="s">
        <v>1258</v>
      </c>
      <c r="M1052" s="21" t="s">
        <v>1259</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614</v>
      </c>
      <c r="J1053" s="45">
        <f>VLOOKUP(Table1[[#This Row],[Status]],Auxiliar!$B$16:$C$24,2,0)</f>
        <v>1</v>
      </c>
      <c r="K1053" s="45" t="s">
        <v>1252</v>
      </c>
      <c r="L1053" s="46" t="s">
        <v>1258</v>
      </c>
      <c r="M1053" s="21" t="s">
        <v>1259</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614</v>
      </c>
      <c r="J1054" s="45">
        <f>VLOOKUP(Table1[[#This Row],[Status]],Auxiliar!$B$16:$C$24,2,0)</f>
        <v>1</v>
      </c>
      <c r="K1054" s="45" t="s">
        <v>1253</v>
      </c>
      <c r="L1054" s="46" t="s">
        <v>1258</v>
      </c>
      <c r="M1054" s="21" t="s">
        <v>1259</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614</v>
      </c>
      <c r="J1055" s="45">
        <f>VLOOKUP(Table1[[#This Row],[Status]],Auxiliar!$B$16:$C$24,2,0)</f>
        <v>1</v>
      </c>
      <c r="K1055" s="45" t="s">
        <v>1255</v>
      </c>
      <c r="L1055" s="46" t="s">
        <v>1258</v>
      </c>
      <c r="M1055" s="21" t="s">
        <v>1259</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614</v>
      </c>
      <c r="J1056" s="45">
        <f>VLOOKUP(Table1[[#This Row],[Status]],Auxiliar!$B$16:$C$24,2,0)</f>
        <v>1</v>
      </c>
      <c r="K1056" s="45" t="s">
        <v>1252</v>
      </c>
      <c r="L1056" s="46" t="s">
        <v>1258</v>
      </c>
      <c r="M1056" s="21" t="s">
        <v>1259</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614</v>
      </c>
      <c r="J1057" s="45">
        <f>VLOOKUP(Table1[[#This Row],[Status]],Auxiliar!$B$16:$C$24,2,0)</f>
        <v>1</v>
      </c>
      <c r="K1057" s="45" t="s">
        <v>1253</v>
      </c>
      <c r="L1057" s="46" t="s">
        <v>1258</v>
      </c>
      <c r="M1057" s="21" t="s">
        <v>1259</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614</v>
      </c>
      <c r="J1058" s="45">
        <f>VLOOKUP(Table1[[#This Row],[Status]],Auxiliar!$B$16:$C$24,2,0)</f>
        <v>1</v>
      </c>
      <c r="K1058" s="45" t="s">
        <v>1255</v>
      </c>
      <c r="L1058" s="46" t="s">
        <v>1258</v>
      </c>
      <c r="M1058" s="21" t="s">
        <v>1259</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614</v>
      </c>
      <c r="J1071" s="45">
        <f>VLOOKUP(Table1[[#This Row],[Status]],Auxiliar!$B$16:$C$24,2,0)</f>
        <v>1</v>
      </c>
      <c r="K1071" s="45" t="s">
        <v>1252</v>
      </c>
      <c r="L1071" s="46" t="s">
        <v>1258</v>
      </c>
      <c r="M1071" s="21" t="s">
        <v>1259</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614</v>
      </c>
      <c r="J1072" s="45">
        <f>VLOOKUP(Table1[[#This Row],[Status]],Auxiliar!$B$16:$C$24,2,0)</f>
        <v>1</v>
      </c>
      <c r="K1072" s="45" t="s">
        <v>1253</v>
      </c>
      <c r="L1072" s="46" t="s">
        <v>1258</v>
      </c>
      <c r="M1072" s="21" t="s">
        <v>1259</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614</v>
      </c>
      <c r="J1073" s="45">
        <f>VLOOKUP(Table1[[#This Row],[Status]],Auxiliar!$B$16:$C$24,2,0)</f>
        <v>1</v>
      </c>
      <c r="K1073" s="45" t="s">
        <v>1255</v>
      </c>
      <c r="L1073" s="46" t="s">
        <v>1258</v>
      </c>
      <c r="M1073" s="21" t="s">
        <v>1259</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1927</v>
      </c>
      <c r="J1086" s="45">
        <f>VLOOKUP(Table1[[#This Row],[Status]],Auxiliar!$B$16:$C$24,2,0)</f>
        <v>2</v>
      </c>
      <c r="K1086" s="45" t="s">
        <v>1252</v>
      </c>
      <c r="L1086" s="46" t="s">
        <v>1258</v>
      </c>
      <c r="M1086" s="21" t="s">
        <v>1259</v>
      </c>
      <c r="N1086" s="48">
        <v>45625</v>
      </c>
      <c r="O1086" s="21">
        <f>INDEX(Auxiliar!$D$5:$F$13,MATCH(Table1[[#This Row],[Tipologia_Testes]],Auxiliar!$B$5:$B$13,0),MATCH(Table1[[#This Row],[Complexidade]],Auxiliar!$D$4:$F$4,0))</f>
        <v>2</v>
      </c>
      <c r="P1086" s="43" t="s">
        <v>1344</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1927</v>
      </c>
      <c r="J1087" s="45">
        <f>VLOOKUP(Table1[[#This Row],[Status]],Auxiliar!$B$16:$C$24,2,0)</f>
        <v>2</v>
      </c>
      <c r="K1087" s="45" t="s">
        <v>1253</v>
      </c>
      <c r="L1087" s="46" t="s">
        <v>1258</v>
      </c>
      <c r="M1087" s="21" t="s">
        <v>1259</v>
      </c>
      <c r="N1087" s="48">
        <v>45625</v>
      </c>
      <c r="O1087" s="21">
        <f>INDEX(Auxiliar!$D$5:$F$13,MATCH(Table1[[#This Row],[Tipologia_Testes]],Auxiliar!$B$5:$B$13,0),MATCH(Table1[[#This Row],[Complexidade]],Auxiliar!$D$4:$F$4,0))</f>
        <v>2</v>
      </c>
      <c r="P1087" s="43" t="s">
        <v>1344</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1927</v>
      </c>
      <c r="J1088" s="45">
        <f>VLOOKUP(Table1[[#This Row],[Status]],Auxiliar!$B$16:$C$24,2,0)</f>
        <v>2</v>
      </c>
      <c r="K1088" s="45" t="s">
        <v>1255</v>
      </c>
      <c r="L1088" s="46" t="s">
        <v>1258</v>
      </c>
      <c r="M1088" s="21" t="s">
        <v>1259</v>
      </c>
      <c r="N1088" s="48">
        <v>45625</v>
      </c>
      <c r="O1088" s="21">
        <f>INDEX(Auxiliar!$D$5:$F$13,MATCH(Table1[[#This Row],[Tipologia_Testes]],Auxiliar!$B$5:$B$13,0),MATCH(Table1[[#This Row],[Complexidade]],Auxiliar!$D$4:$F$4,0))</f>
        <v>0.1</v>
      </c>
      <c r="P1088" s="43" t="s">
        <v>1344</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1927</v>
      </c>
      <c r="J1146" s="45">
        <f>VLOOKUP(Table1[[#This Row],[Status]],Auxiliar!$B$16:$C$24,2,0)</f>
        <v>2</v>
      </c>
      <c r="K1146" s="45" t="s">
        <v>1252</v>
      </c>
      <c r="L1146" s="46" t="s">
        <v>1258</v>
      </c>
      <c r="M1146" s="21" t="s">
        <v>1259</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1927</v>
      </c>
      <c r="J1147" s="45">
        <f>VLOOKUP(Table1[[#This Row],[Status]],Auxiliar!$B$16:$C$24,2,0)</f>
        <v>2</v>
      </c>
      <c r="K1147" s="45" t="s">
        <v>1253</v>
      </c>
      <c r="L1147" s="46" t="s">
        <v>1258</v>
      </c>
      <c r="M1147" s="21" t="s">
        <v>1259</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1927</v>
      </c>
      <c r="J1148" s="45">
        <f>VLOOKUP(Table1[[#This Row],[Status]],Auxiliar!$B$16:$C$24,2,0)</f>
        <v>2</v>
      </c>
      <c r="K1148" s="45" t="s">
        <v>1255</v>
      </c>
      <c r="L1148" s="46" t="s">
        <v>1258</v>
      </c>
      <c r="M1148" s="21" t="s">
        <v>1259</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1927</v>
      </c>
      <c r="J1149" s="45">
        <f>VLOOKUP(Table1[[#This Row],[Status]],Auxiliar!$B$16:$C$24,2,0)</f>
        <v>2</v>
      </c>
      <c r="K1149" s="45" t="s">
        <v>1252</v>
      </c>
      <c r="L1149" s="46" t="s">
        <v>1258</v>
      </c>
      <c r="M1149" s="21" t="s">
        <v>1259</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1927</v>
      </c>
      <c r="J1150" s="45">
        <f>VLOOKUP(Table1[[#This Row],[Status]],Auxiliar!$B$16:$C$24,2,0)</f>
        <v>2</v>
      </c>
      <c r="K1150" s="45" t="s">
        <v>1253</v>
      </c>
      <c r="L1150" s="46" t="s">
        <v>1258</v>
      </c>
      <c r="M1150" s="21" t="s">
        <v>1259</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1927</v>
      </c>
      <c r="J1151" s="45">
        <f>VLOOKUP(Table1[[#This Row],[Status]],Auxiliar!$B$16:$C$24,2,0)</f>
        <v>2</v>
      </c>
      <c r="K1151" s="45" t="s">
        <v>1255</v>
      </c>
      <c r="L1151" s="46" t="s">
        <v>1258</v>
      </c>
      <c r="M1151" s="21" t="s">
        <v>1259</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1927</v>
      </c>
      <c r="J1152" s="45">
        <f>VLOOKUP(Table1[[#This Row],[Status]],Auxiliar!$B$16:$C$24,2,0)</f>
        <v>2</v>
      </c>
      <c r="K1152" s="45" t="s">
        <v>1252</v>
      </c>
      <c r="L1152" s="46" t="s">
        <v>1258</v>
      </c>
      <c r="M1152" s="21" t="s">
        <v>1259</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1927</v>
      </c>
      <c r="J1153" s="45">
        <f>VLOOKUP(Table1[[#This Row],[Status]],Auxiliar!$B$16:$C$24,2,0)</f>
        <v>2</v>
      </c>
      <c r="K1153" s="45" t="s">
        <v>1253</v>
      </c>
      <c r="L1153" s="46" t="s">
        <v>1258</v>
      </c>
      <c r="M1153" s="21" t="s">
        <v>1259</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1927</v>
      </c>
      <c r="J1154" s="45">
        <f>VLOOKUP(Table1[[#This Row],[Status]],Auxiliar!$B$16:$C$24,2,0)</f>
        <v>2</v>
      </c>
      <c r="K1154" s="45" t="s">
        <v>1255</v>
      </c>
      <c r="L1154" s="46" t="s">
        <v>1258</v>
      </c>
      <c r="M1154" s="21" t="s">
        <v>1259</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1927</v>
      </c>
      <c r="J1155" s="45">
        <f>VLOOKUP(Table1[[#This Row],[Status]],Auxiliar!$B$16:$C$24,2,0)</f>
        <v>2</v>
      </c>
      <c r="K1155" s="45" t="s">
        <v>1252</v>
      </c>
      <c r="L1155" s="46" t="s">
        <v>1258</v>
      </c>
      <c r="M1155" s="21" t="s">
        <v>1259</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1927</v>
      </c>
      <c r="J1156" s="45">
        <f>VLOOKUP(Table1[[#This Row],[Status]],Auxiliar!$B$16:$C$24,2,0)</f>
        <v>2</v>
      </c>
      <c r="K1156" s="45" t="s">
        <v>1253</v>
      </c>
      <c r="L1156" s="46" t="s">
        <v>1258</v>
      </c>
      <c r="M1156" s="21" t="s">
        <v>1259</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1927</v>
      </c>
      <c r="J1157" s="45">
        <f>VLOOKUP(Table1[[#This Row],[Status]],Auxiliar!$B$16:$C$24,2,0)</f>
        <v>2</v>
      </c>
      <c r="K1157" s="45" t="s">
        <v>1255</v>
      </c>
      <c r="L1157" s="46" t="s">
        <v>1258</v>
      </c>
      <c r="M1157" s="21" t="s">
        <v>1259</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614</v>
      </c>
      <c r="J1158" s="45">
        <f>VLOOKUP(Table1[[#This Row],[Status]],Auxiliar!$B$16:$C$24,2,0)</f>
        <v>1</v>
      </c>
      <c r="K1158" s="45" t="s">
        <v>1252</v>
      </c>
      <c r="L1158" s="46" t="s">
        <v>1258</v>
      </c>
      <c r="M1158" s="21" t="s">
        <v>1259</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614</v>
      </c>
      <c r="J1159" s="45">
        <f>VLOOKUP(Table1[[#This Row],[Status]],Auxiliar!$B$16:$C$24,2,0)</f>
        <v>1</v>
      </c>
      <c r="K1159" s="45" t="s">
        <v>1253</v>
      </c>
      <c r="L1159" s="46" t="s">
        <v>1258</v>
      </c>
      <c r="M1159" s="21" t="s">
        <v>1259</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614</v>
      </c>
      <c r="J1160" s="45">
        <f>VLOOKUP(Table1[[#This Row],[Status]],Auxiliar!$B$16:$C$24,2,0)</f>
        <v>1</v>
      </c>
      <c r="K1160" s="45" t="s">
        <v>1255</v>
      </c>
      <c r="L1160" s="46" t="s">
        <v>1258</v>
      </c>
      <c r="M1160" s="21" t="s">
        <v>1259</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1927</v>
      </c>
      <c r="J1161" s="45">
        <f>VLOOKUP(Table1[[#This Row],[Status]],Auxiliar!$B$16:$C$24,2,0)</f>
        <v>2</v>
      </c>
      <c r="K1161" s="45" t="s">
        <v>1252</v>
      </c>
      <c r="L1161" s="46" t="s">
        <v>1258</v>
      </c>
      <c r="M1161" s="21" t="s">
        <v>1259</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1927</v>
      </c>
      <c r="J1162" s="45">
        <f>VLOOKUP(Table1[[#This Row],[Status]],Auxiliar!$B$16:$C$24,2,0)</f>
        <v>2</v>
      </c>
      <c r="K1162" s="45" t="s">
        <v>1253</v>
      </c>
      <c r="L1162" s="46" t="s">
        <v>1258</v>
      </c>
      <c r="M1162" s="21" t="s">
        <v>1259</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1927</v>
      </c>
      <c r="J1163" s="45">
        <f>VLOOKUP(Table1[[#This Row],[Status]],Auxiliar!$B$16:$C$24,2,0)</f>
        <v>2</v>
      </c>
      <c r="K1163" s="45" t="s">
        <v>1255</v>
      </c>
      <c r="L1163" s="46" t="s">
        <v>1258</v>
      </c>
      <c r="M1163" s="21" t="s">
        <v>1259</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1355</v>
      </c>
      <c r="E1164" s="42" t="s">
        <v>1337</v>
      </c>
      <c r="F1164" s="40" t="s">
        <v>1955</v>
      </c>
      <c r="G1164" s="38" t="s">
        <v>383</v>
      </c>
      <c r="H1164" s="60" t="str">
        <f>Table1[[#This Row],[Tabela]]&amp;Table1[[#This Row],[Campo]]</f>
        <v>lt007_instr_activityenvrnmntl_objctv</v>
      </c>
      <c r="I1164" s="2" t="s">
        <v>1927</v>
      </c>
      <c r="J1164" s="45">
        <f>VLOOKUP(Table1[[#This Row],[Status]],Auxiliar!$B$16:$C$24,2,0)</f>
        <v>2</v>
      </c>
      <c r="K1164" s="45" t="s">
        <v>1252</v>
      </c>
      <c r="L1164" s="46" t="s">
        <v>1258</v>
      </c>
      <c r="M1164" s="21" t="s">
        <v>1259</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1355</v>
      </c>
      <c r="E1165" s="39" t="s">
        <v>1337</v>
      </c>
      <c r="F1165" s="40" t="s">
        <v>1955</v>
      </c>
      <c r="G1165" s="39" t="s">
        <v>383</v>
      </c>
      <c r="H1165" s="59" t="str">
        <f>Table1[[#This Row],[Tabela]]&amp;Table1[[#This Row],[Campo]]</f>
        <v>lt007_instr_activityenvrnmntl_objctv</v>
      </c>
      <c r="I1165" s="2" t="s">
        <v>1927</v>
      </c>
      <c r="J1165" s="45">
        <f>VLOOKUP(Table1[[#This Row],[Status]],Auxiliar!$B$16:$C$24,2,0)</f>
        <v>2</v>
      </c>
      <c r="K1165" s="45" t="s">
        <v>1253</v>
      </c>
      <c r="L1165" s="46" t="s">
        <v>1258</v>
      </c>
      <c r="M1165" s="21" t="s">
        <v>1259</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1355</v>
      </c>
      <c r="E1166" s="39" t="s">
        <v>1337</v>
      </c>
      <c r="F1166" s="40" t="s">
        <v>1955</v>
      </c>
      <c r="G1166" s="39" t="s">
        <v>383</v>
      </c>
      <c r="H1166" s="59" t="str">
        <f>Table1[[#This Row],[Tabela]]&amp;Table1[[#This Row],[Campo]]</f>
        <v>lt007_instr_activityenvrnmntl_objctv</v>
      </c>
      <c r="I1166" s="2" t="s">
        <v>1927</v>
      </c>
      <c r="J1166" s="45">
        <f>VLOOKUP(Table1[[#This Row],[Status]],Auxiliar!$B$16:$C$24,2,0)</f>
        <v>2</v>
      </c>
      <c r="K1166" s="45" t="s">
        <v>1255</v>
      </c>
      <c r="L1166" s="46" t="s">
        <v>1258</v>
      </c>
      <c r="M1166" s="21" t="s">
        <v>1259</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1355</v>
      </c>
      <c r="E1167" s="42" t="s">
        <v>1337</v>
      </c>
      <c r="F1167" s="40" t="s">
        <v>1955</v>
      </c>
      <c r="G1167" s="38" t="s">
        <v>384</v>
      </c>
      <c r="H1167" s="60" t="str">
        <f>Table1[[#This Row],[Tabela]]&amp;Table1[[#This Row],[Campo]]</f>
        <v>lt007_instr_activitytyp_actvty</v>
      </c>
      <c r="I1167" s="2" t="s">
        <v>1927</v>
      </c>
      <c r="J1167" s="45">
        <f>VLOOKUP(Table1[[#This Row],[Status]],Auxiliar!$B$16:$C$24,2,0)</f>
        <v>2</v>
      </c>
      <c r="K1167" s="45" t="s">
        <v>1252</v>
      </c>
      <c r="L1167" s="46" t="s">
        <v>1258</v>
      </c>
      <c r="M1167" s="21" t="s">
        <v>1259</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1355</v>
      </c>
      <c r="E1168" s="39" t="s">
        <v>1337</v>
      </c>
      <c r="F1168" s="40" t="s">
        <v>1955</v>
      </c>
      <c r="G1168" s="39" t="s">
        <v>384</v>
      </c>
      <c r="H1168" s="59" t="str">
        <f>Table1[[#This Row],[Tabela]]&amp;Table1[[#This Row],[Campo]]</f>
        <v>lt007_instr_activitytyp_actvty</v>
      </c>
      <c r="I1168" s="2" t="s">
        <v>1927</v>
      </c>
      <c r="J1168" s="45">
        <f>VLOOKUP(Table1[[#This Row],[Status]],Auxiliar!$B$16:$C$24,2,0)</f>
        <v>2</v>
      </c>
      <c r="K1168" s="45" t="s">
        <v>1253</v>
      </c>
      <c r="L1168" s="46" t="s">
        <v>1258</v>
      </c>
      <c r="M1168" s="21" t="s">
        <v>1259</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1355</v>
      </c>
      <c r="E1169" s="39" t="s">
        <v>1337</v>
      </c>
      <c r="F1169" s="40" t="s">
        <v>1955</v>
      </c>
      <c r="G1169" s="39" t="s">
        <v>384</v>
      </c>
      <c r="H1169" s="59" t="str">
        <f>Table1[[#This Row],[Tabela]]&amp;Table1[[#This Row],[Campo]]</f>
        <v>lt007_instr_activitytyp_actvty</v>
      </c>
      <c r="I1169" s="2" t="s">
        <v>1927</v>
      </c>
      <c r="J1169" s="45">
        <f>VLOOKUP(Table1[[#This Row],[Status]],Auxiliar!$B$16:$C$24,2,0)</f>
        <v>2</v>
      </c>
      <c r="K1169" s="45" t="s">
        <v>1255</v>
      </c>
      <c r="L1169" s="46" t="s">
        <v>1258</v>
      </c>
      <c r="M1169" s="21" t="s">
        <v>1259</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614</v>
      </c>
      <c r="J1182" s="45">
        <f>VLOOKUP(Table1[[#This Row],[Status]],Auxiliar!$B$16:$C$24,2,0)</f>
        <v>1</v>
      </c>
      <c r="K1182" s="45" t="s">
        <v>1252</v>
      </c>
      <c r="L1182" s="46" t="s">
        <v>1258</v>
      </c>
      <c r="M1182" s="21" t="s">
        <v>1259</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614</v>
      </c>
      <c r="J1183" s="45">
        <f>VLOOKUP(Table1[[#This Row],[Status]],Auxiliar!$B$16:$C$24,2,0)</f>
        <v>1</v>
      </c>
      <c r="K1183" s="45" t="s">
        <v>1253</v>
      </c>
      <c r="L1183" s="46" t="s">
        <v>1258</v>
      </c>
      <c r="M1183" s="21" t="s">
        <v>1259</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614</v>
      </c>
      <c r="J1184" s="45">
        <f>VLOOKUP(Table1[[#This Row],[Status]],Auxiliar!$B$16:$C$24,2,0)</f>
        <v>1</v>
      </c>
      <c r="K1184" s="45" t="s">
        <v>1255</v>
      </c>
      <c r="L1184" s="46" t="s">
        <v>1258</v>
      </c>
      <c r="M1184" s="21" t="s">
        <v>1259</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1955</v>
      </c>
      <c r="G1276" s="13" t="s">
        <v>419</v>
      </c>
      <c r="H1276" s="59" t="str">
        <f>Table1[[#This Row],[Tabela]]&amp;Table1[[#This Row],[Campo]]</f>
        <v>lt007_instr_activitysstnbl_indctr</v>
      </c>
      <c r="I1276" s="2" t="s">
        <v>1927</v>
      </c>
      <c r="J1276" s="45">
        <f>VLOOKUP(Table1[[#This Row],[Status]],Auxiliar!$B$16:$C$24,2,0)</f>
        <v>2</v>
      </c>
      <c r="K1276" s="21" t="s">
        <v>1257</v>
      </c>
      <c r="L1276" s="46" t="s">
        <v>1258</v>
      </c>
      <c r="M1276" s="21" t="s">
        <v>1259</v>
      </c>
      <c r="N1276" s="48">
        <v>45625</v>
      </c>
      <c r="O1276" s="113">
        <v>0.1</v>
      </c>
      <c r="P1276" s="43"/>
      <c r="Q1276" s="152"/>
      <c r="R1276" s="152"/>
      <c r="S1276" s="152"/>
      <c r="T1276" s="152"/>
      <c r="U1276" s="152">
        <v>45624</v>
      </c>
      <c r="V1276" s="152">
        <v>45624</v>
      </c>
      <c r="W1276" s="2">
        <f>VLOOKUP(Table1[[#This Row],[Status]],Auxiliar!$B$16:$D$24,3,0)*Table1[[#This Row],[Estimação (horas)]]</f>
        <v>0.05</v>
      </c>
      <c r="X1276" s="206"/>
    </row>
    <row r="1277" spans="2:24" ht="17.7" hidden="1" customHeight="1">
      <c r="B1277" s="39" t="s">
        <v>26</v>
      </c>
      <c r="C1277" s="39" t="s">
        <v>26</v>
      </c>
      <c r="D1277" s="13" t="s">
        <v>31</v>
      </c>
      <c r="E1277" s="112" t="s">
        <v>38</v>
      </c>
      <c r="F1277" s="2" t="s">
        <v>1955</v>
      </c>
      <c r="G1277" s="13" t="s">
        <v>420</v>
      </c>
      <c r="H1277" s="59" t="str">
        <f>Table1[[#This Row],[Tabela]]&amp;Table1[[#This Row],[Campo]]</f>
        <v>lt007_instr_activitysstnbl_ctgry</v>
      </c>
      <c r="I1277" s="2" t="s">
        <v>1927</v>
      </c>
      <c r="J1277" s="45">
        <f>VLOOKUP(Table1[[#This Row],[Status]],Auxiliar!$B$16:$C$24,2,0)</f>
        <v>2</v>
      </c>
      <c r="K1277" s="21" t="s">
        <v>1257</v>
      </c>
      <c r="L1277" s="46" t="s">
        <v>1258</v>
      </c>
      <c r="M1277" s="21" t="s">
        <v>1259</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615</v>
      </c>
      <c r="J1297" s="45">
        <f>VLOOKUP(Table1[[#This Row],[Status]],Auxiliar!$B$16:$C$24,2,0)</f>
        <v>4</v>
      </c>
      <c r="K1297" s="21" t="s">
        <v>1257</v>
      </c>
      <c r="L1297" s="46" t="s">
        <v>1258</v>
      </c>
      <c r="M1297" s="21" t="s">
        <v>1259</v>
      </c>
      <c r="N1297" s="48">
        <v>45625</v>
      </c>
      <c r="O1297" s="113">
        <v>0.1</v>
      </c>
      <c r="P1297" s="2" t="s">
        <v>2037</v>
      </c>
      <c r="Q1297" s="152"/>
      <c r="R1297" s="152">
        <v>45603</v>
      </c>
      <c r="S1297" s="152"/>
      <c r="T1297" s="152">
        <v>45588</v>
      </c>
      <c r="U1297" s="152">
        <v>45624</v>
      </c>
      <c r="V1297" s="152">
        <v>45624</v>
      </c>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4">
        <v>0.1</v>
      </c>
      <c r="P1298" s="2" t="s">
        <v>2015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1927</v>
      </c>
      <c r="J1299" s="45">
        <f>VLOOKUP(Table1[[#This Row],[Status]],Auxiliar!$B$16:$C$24,2,0)</f>
        <v>2</v>
      </c>
      <c r="K1299" s="21" t="s">
        <v>1257</v>
      </c>
      <c r="L1299" s="46" t="s">
        <v>1258</v>
      </c>
      <c r="M1299" s="21" t="s">
        <v>1259</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1"/>
  <sheetViews>
    <sheetView showGridLines="0" topLeftCell="A2" zoomScale="70" zoomScaleNormal="70" workbookViewId="0">
      <selection activeCell="H61" sqref="H61"/>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9" hidden="1" customWidth="1"/>
    <col min="13" max="14" width="19" style="179" hidden="1" customWidth="1"/>
    <col min="15" max="17" width="17.8984375" style="250" customWidth="1"/>
    <col min="18" max="18" width="55.19921875" style="265" customWidth="1"/>
    <col min="19" max="19" width="6.3984375" hidden="1" customWidth="1"/>
    <col min="20" max="22" width="8.796875" hidden="1" customWidth="1"/>
    <col min="23" max="39" width="5.69921875"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8"/>
    </row>
    <row r="2" spans="1:87">
      <c r="A2" s="7"/>
      <c r="B2" s="7"/>
      <c r="C2" s="7"/>
      <c r="D2" s="7"/>
      <c r="E2" s="7"/>
      <c r="F2" s="7"/>
      <c r="G2" s="7"/>
      <c r="H2" s="7"/>
      <c r="I2" s="7"/>
      <c r="J2" s="7"/>
      <c r="K2" s="7"/>
      <c r="L2" s="245"/>
      <c r="M2" s="245"/>
      <c r="N2" s="245"/>
      <c r="O2" s="7"/>
      <c r="P2" s="7"/>
      <c r="Q2" s="7"/>
      <c r="R2" s="259"/>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6"/>
      <c r="M3" s="246"/>
      <c r="N3" s="246"/>
      <c r="O3" s="9"/>
      <c r="P3" s="9"/>
      <c r="Q3" s="9"/>
      <c r="R3" s="260"/>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5"/>
      <c r="M4" s="245"/>
      <c r="N4" s="245"/>
      <c r="O4" s="7"/>
      <c r="P4" s="7"/>
      <c r="Q4" s="7"/>
      <c r="R4" s="259"/>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7"/>
      <c r="M5" s="247"/>
      <c r="N5" s="247"/>
      <c r="O5" s="5"/>
      <c r="P5" s="5"/>
      <c r="Q5" s="5"/>
      <c r="R5" s="26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8"/>
      <c r="X6" t="s">
        <v>2008</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8"/>
      <c r="Y7" s="253">
        <f t="shared" ref="Y7:AD7" si="2">SUM(Y17:Y242)</f>
        <v>0</v>
      </c>
      <c r="Z7" s="253">
        <f t="shared" si="2"/>
        <v>0.5</v>
      </c>
      <c r="AA7" s="253">
        <f t="shared" si="2"/>
        <v>0</v>
      </c>
      <c r="AB7" s="253">
        <f t="shared" si="2"/>
        <v>0</v>
      </c>
      <c r="AC7" s="253">
        <f t="shared" si="2"/>
        <v>0</v>
      </c>
      <c r="AD7" s="253">
        <f t="shared" si="2"/>
        <v>0</v>
      </c>
      <c r="AE7" s="253"/>
      <c r="AF7" s="253"/>
      <c r="AG7" s="253"/>
      <c r="AH7" s="253"/>
      <c r="AI7" s="253"/>
      <c r="AJ7" s="253"/>
      <c r="AK7" s="253"/>
      <c r="AL7" s="253"/>
      <c r="AM7" s="253"/>
      <c r="AN7" s="253"/>
      <c r="AO7" s="253"/>
      <c r="AP7" s="253"/>
      <c r="AQ7" s="253"/>
      <c r="AR7" s="253"/>
      <c r="AS7" s="253"/>
      <c r="AT7" s="253"/>
      <c r="AU7" s="253"/>
      <c r="AV7" s="253"/>
      <c r="AW7" s="253"/>
      <c r="AX7" s="253"/>
      <c r="AY7" s="253">
        <f t="shared" ref="AY7:CI7" si="3">SUM(AY17:AY242)</f>
        <v>3</v>
      </c>
      <c r="AZ7" s="253">
        <f t="shared" si="3"/>
        <v>3.0000000000000004</v>
      </c>
      <c r="BA7" s="253">
        <f t="shared" si="3"/>
        <v>3</v>
      </c>
      <c r="BB7" s="253">
        <f t="shared" si="3"/>
        <v>3</v>
      </c>
      <c r="BC7" s="253">
        <f t="shared" si="3"/>
        <v>3.1</v>
      </c>
      <c r="BD7" s="253">
        <f t="shared" si="3"/>
        <v>3</v>
      </c>
      <c r="BE7" s="253">
        <f t="shared" si="3"/>
        <v>3</v>
      </c>
      <c r="BF7" s="253">
        <f t="shared" si="3"/>
        <v>3</v>
      </c>
      <c r="BG7" s="253">
        <f t="shared" si="3"/>
        <v>3</v>
      </c>
      <c r="BH7" s="253">
        <f t="shared" si="3"/>
        <v>6.1</v>
      </c>
      <c r="BI7" s="253">
        <f t="shared" si="3"/>
        <v>3</v>
      </c>
      <c r="BJ7" s="253">
        <f t="shared" si="3"/>
        <v>3</v>
      </c>
      <c r="BK7" s="253">
        <f t="shared" si="3"/>
        <v>3</v>
      </c>
      <c r="BL7" s="253">
        <f t="shared" si="3"/>
        <v>3</v>
      </c>
      <c r="BM7" s="253">
        <f t="shared" si="3"/>
        <v>3.0000000000000009</v>
      </c>
      <c r="BN7" s="253">
        <f t="shared" si="3"/>
        <v>3</v>
      </c>
      <c r="BO7" s="253">
        <f t="shared" si="3"/>
        <v>0</v>
      </c>
      <c r="BP7" s="253">
        <f t="shared" si="3"/>
        <v>0</v>
      </c>
      <c r="BQ7" s="253">
        <f t="shared" si="3"/>
        <v>0</v>
      </c>
      <c r="BR7" s="253">
        <f t="shared" si="3"/>
        <v>0</v>
      </c>
      <c r="BS7" s="253">
        <f t="shared" si="3"/>
        <v>0</v>
      </c>
      <c r="BT7" s="253">
        <f t="shared" si="3"/>
        <v>0</v>
      </c>
      <c r="BU7" s="253">
        <f t="shared" si="3"/>
        <v>0</v>
      </c>
      <c r="BV7" s="253">
        <f t="shared" si="3"/>
        <v>0.2</v>
      </c>
      <c r="BW7" s="253">
        <f t="shared" si="3"/>
        <v>2</v>
      </c>
      <c r="BX7" s="253">
        <f t="shared" si="3"/>
        <v>3</v>
      </c>
      <c r="BY7" s="253">
        <f t="shared" si="3"/>
        <v>3</v>
      </c>
      <c r="BZ7" s="253">
        <f t="shared" si="3"/>
        <v>3</v>
      </c>
      <c r="CA7" s="253">
        <f t="shared" si="3"/>
        <v>3</v>
      </c>
      <c r="CB7" s="253">
        <f t="shared" si="3"/>
        <v>3</v>
      </c>
      <c r="CC7" s="253">
        <f t="shared" si="3"/>
        <v>3</v>
      </c>
      <c r="CD7" s="253">
        <f t="shared" si="3"/>
        <v>1</v>
      </c>
      <c r="CE7" s="253">
        <f t="shared" si="3"/>
        <v>1</v>
      </c>
      <c r="CF7" s="253">
        <f t="shared" si="3"/>
        <v>0</v>
      </c>
      <c r="CG7" s="253">
        <f t="shared" si="3"/>
        <v>0</v>
      </c>
      <c r="CH7" s="253">
        <f t="shared" si="3"/>
        <v>1</v>
      </c>
      <c r="CI7" s="253">
        <f t="shared" si="3"/>
        <v>1</v>
      </c>
    </row>
    <row r="8" spans="1:87" hidden="1">
      <c r="O8"/>
      <c r="P8"/>
      <c r="Q8"/>
      <c r="R8" s="258"/>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c r="O9"/>
      <c r="P9"/>
      <c r="Q9"/>
      <c r="R9" s="258"/>
    </row>
    <row r="10" spans="1:87">
      <c r="O10"/>
      <c r="P10"/>
      <c r="Q10"/>
      <c r="R10" s="258"/>
    </row>
    <row r="11" spans="1:87">
      <c r="A11" s="266"/>
      <c r="B11" s="267"/>
      <c r="C11" s="266" t="s">
        <v>573</v>
      </c>
      <c r="D11" s="266"/>
      <c r="E11" s="266"/>
      <c r="F11" s="266"/>
      <c r="G11" s="266"/>
      <c r="H11" s="266"/>
      <c r="I11" s="266"/>
      <c r="J11" s="266"/>
      <c r="K11" s="266"/>
      <c r="L11" s="268"/>
      <c r="M11" s="268"/>
      <c r="N11" s="268"/>
      <c r="O11" s="266"/>
      <c r="P11" s="266"/>
      <c r="Q11" s="266"/>
      <c r="R11" s="269"/>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row>
    <row r="12" spans="1:87">
      <c r="A12" s="266"/>
      <c r="B12" s="270"/>
      <c r="C12" s="266" t="s">
        <v>1945</v>
      </c>
      <c r="D12" s="266"/>
      <c r="E12" s="266"/>
      <c r="F12" s="266"/>
      <c r="G12" s="266"/>
      <c r="H12" s="266"/>
      <c r="I12" s="266"/>
      <c r="J12" s="268"/>
      <c r="K12" s="266"/>
      <c r="L12" s="268"/>
      <c r="M12" s="268"/>
      <c r="N12" s="268"/>
      <c r="O12" s="266"/>
      <c r="P12" s="266"/>
      <c r="Q12" s="266"/>
      <c r="R12" s="269"/>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row>
    <row r="13" spans="1:87">
      <c r="A13" s="266"/>
      <c r="B13" s="271"/>
      <c r="C13" s="266" t="s">
        <v>1946</v>
      </c>
      <c r="D13" s="266"/>
      <c r="E13" s="266"/>
      <c r="F13" s="266"/>
      <c r="G13" s="266"/>
      <c r="H13" s="266"/>
      <c r="I13" s="266"/>
      <c r="J13" s="266"/>
      <c r="K13" s="266"/>
      <c r="L13" s="268"/>
      <c r="M13" s="268"/>
      <c r="N13" s="268"/>
      <c r="O13" s="266"/>
      <c r="P13" s="266"/>
      <c r="Q13" s="266"/>
      <c r="R13" s="269"/>
      <c r="S13" s="266"/>
      <c r="T13" s="266"/>
      <c r="U13" s="266"/>
      <c r="V13" s="266"/>
      <c r="W13" s="266"/>
      <c r="X13" s="266"/>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row>
    <row r="14" spans="1:87" ht="17.399999999999999">
      <c r="A14" s="266"/>
      <c r="B14" s="273"/>
      <c r="C14" s="266" t="s">
        <v>574</v>
      </c>
      <c r="D14" s="266"/>
      <c r="E14" s="266"/>
      <c r="F14" s="266"/>
      <c r="G14" s="266"/>
      <c r="H14" s="266"/>
      <c r="I14" s="266"/>
      <c r="J14" s="266"/>
      <c r="K14" s="266"/>
      <c r="L14" s="268"/>
      <c r="M14" s="268"/>
      <c r="N14" s="268"/>
      <c r="O14" s="266"/>
      <c r="P14" s="266"/>
      <c r="Q14" s="266"/>
      <c r="R14" s="269"/>
      <c r="S14" s="266"/>
      <c r="T14" s="266"/>
      <c r="U14" s="266"/>
      <c r="V14" s="266"/>
      <c r="W14" s="274" t="s">
        <v>5</v>
      </c>
      <c r="X14" s="274"/>
      <c r="Y14" s="274"/>
      <c r="Z14" s="274"/>
      <c r="AA14" s="274"/>
      <c r="AB14" s="274"/>
      <c r="AC14" s="274"/>
      <c r="AD14" s="274" t="s">
        <v>6</v>
      </c>
      <c r="AE14" s="274"/>
      <c r="AF14" s="274"/>
      <c r="AG14" s="274"/>
      <c r="AH14" s="274"/>
      <c r="AI14" s="274"/>
      <c r="AJ14" s="274"/>
      <c r="AK14" s="274"/>
      <c r="AL14" s="274"/>
      <c r="AM14" s="274"/>
      <c r="AN14" s="274" t="s">
        <v>6</v>
      </c>
      <c r="AO14" s="274"/>
      <c r="AP14" s="274"/>
      <c r="AQ14" s="274"/>
      <c r="AR14" s="274"/>
      <c r="AS14" s="274"/>
      <c r="AT14" s="274"/>
      <c r="AU14" s="274"/>
      <c r="AV14" s="274"/>
      <c r="AW14" s="274"/>
      <c r="AX14" s="274"/>
      <c r="AY14" s="274" t="s">
        <v>7</v>
      </c>
      <c r="AZ14" s="274"/>
      <c r="BA14" s="274"/>
      <c r="BB14" s="274"/>
      <c r="BC14" s="274" t="s">
        <v>7</v>
      </c>
      <c r="BD14" s="274"/>
      <c r="BE14" s="274"/>
      <c r="BF14" s="274"/>
      <c r="BG14" s="274"/>
      <c r="BH14" s="274"/>
      <c r="BI14" s="274"/>
      <c r="BJ14" s="274"/>
      <c r="BK14" s="274"/>
      <c r="BL14" s="274"/>
      <c r="BM14" s="274"/>
      <c r="BN14" s="274"/>
      <c r="BO14" s="274"/>
      <c r="BP14" s="274"/>
      <c r="BQ14" s="274"/>
      <c r="BR14" s="274"/>
      <c r="BS14" s="274"/>
      <c r="BT14" s="274"/>
      <c r="BU14" s="274" t="s">
        <v>446</v>
      </c>
      <c r="BV14" s="274"/>
      <c r="BW14" s="274" t="s">
        <v>446</v>
      </c>
      <c r="BX14" s="274"/>
      <c r="BY14" s="274"/>
      <c r="BZ14" s="274"/>
      <c r="CA14" s="274"/>
      <c r="CB14" s="274"/>
      <c r="CC14" s="274"/>
      <c r="CD14" s="274"/>
      <c r="CE14" s="274"/>
      <c r="CF14" s="274"/>
      <c r="CG14" s="274"/>
      <c r="CH14" s="274"/>
      <c r="CI14" s="274"/>
    </row>
    <row r="15" spans="1:87" ht="16.2">
      <c r="A15" s="266"/>
      <c r="B15" s="266"/>
      <c r="C15" s="266"/>
      <c r="D15" s="266"/>
      <c r="E15" s="266"/>
      <c r="F15" s="266"/>
      <c r="G15" s="266"/>
      <c r="H15" s="266"/>
      <c r="I15" s="266"/>
      <c r="J15" s="266"/>
      <c r="K15" s="266"/>
      <c r="L15" s="268" t="s">
        <v>2047</v>
      </c>
      <c r="M15" s="268" t="s">
        <v>2047</v>
      </c>
      <c r="N15" s="268"/>
      <c r="O15" s="266"/>
      <c r="P15" s="266"/>
      <c r="Q15" s="266"/>
      <c r="R15" s="269"/>
      <c r="S15" s="266"/>
      <c r="T15" s="266"/>
      <c r="U15" s="266"/>
      <c r="V15" s="266"/>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4" customFormat="1" ht="17.399999999999999">
      <c r="A16" s="275"/>
      <c r="B16" s="212" t="s">
        <v>8</v>
      </c>
      <c r="C16" s="213" t="s">
        <v>9</v>
      </c>
      <c r="D16" s="213" t="s">
        <v>10</v>
      </c>
      <c r="E16" s="213" t="s">
        <v>11</v>
      </c>
      <c r="F16" s="213" t="s">
        <v>1978</v>
      </c>
      <c r="G16" s="213" t="s">
        <v>12</v>
      </c>
      <c r="H16" s="213" t="s">
        <v>645</v>
      </c>
      <c r="I16" s="325" t="s">
        <v>1947</v>
      </c>
      <c r="J16" s="325" t="s">
        <v>2049</v>
      </c>
      <c r="K16" s="215" t="s">
        <v>2050</v>
      </c>
      <c r="L16" s="325" t="s">
        <v>2006</v>
      </c>
      <c r="M16" s="325" t="s">
        <v>2007</v>
      </c>
      <c r="N16" s="325" t="s">
        <v>2048</v>
      </c>
      <c r="O16" s="213" t="s">
        <v>2004</v>
      </c>
      <c r="P16" s="213" t="s">
        <v>2005</v>
      </c>
      <c r="Q16" s="213" t="s">
        <v>2009</v>
      </c>
      <c r="R16" s="326" t="s">
        <v>22</v>
      </c>
      <c r="S16" s="218" t="s">
        <v>1242</v>
      </c>
      <c r="T16" s="218" t="s">
        <v>1948</v>
      </c>
      <c r="U16" s="218" t="s">
        <v>1949</v>
      </c>
      <c r="V16" s="216" t="s">
        <v>1950</v>
      </c>
      <c r="W16" s="327">
        <v>23</v>
      </c>
      <c r="X16" s="327">
        <v>45589</v>
      </c>
      <c r="Y16" s="327">
        <v>45590</v>
      </c>
      <c r="Z16" s="327">
        <v>45593</v>
      </c>
      <c r="AA16" s="327">
        <v>45594</v>
      </c>
      <c r="AB16" s="327">
        <v>45595</v>
      </c>
      <c r="AC16" s="327">
        <v>45596</v>
      </c>
      <c r="AD16" s="327">
        <v>45597</v>
      </c>
      <c r="AE16" s="327">
        <v>45600</v>
      </c>
      <c r="AF16" s="327">
        <v>45601</v>
      </c>
      <c r="AG16" s="327">
        <v>45602</v>
      </c>
      <c r="AH16" s="327">
        <v>45603</v>
      </c>
      <c r="AI16" s="327">
        <v>45604</v>
      </c>
      <c r="AJ16" s="327">
        <v>45607</v>
      </c>
      <c r="AK16" s="327">
        <v>45608</v>
      </c>
      <c r="AL16" s="327">
        <v>45609</v>
      </c>
      <c r="AM16" s="327">
        <v>45610</v>
      </c>
      <c r="AN16" s="327">
        <v>45611</v>
      </c>
      <c r="AO16" s="327">
        <v>45614</v>
      </c>
      <c r="AP16" s="327">
        <v>45615</v>
      </c>
      <c r="AQ16" s="327">
        <v>45616</v>
      </c>
      <c r="AR16" s="327">
        <v>45617</v>
      </c>
      <c r="AS16" s="327">
        <v>45618</v>
      </c>
      <c r="AT16" s="327">
        <v>45621</v>
      </c>
      <c r="AU16" s="327">
        <v>45622</v>
      </c>
      <c r="AV16" s="327">
        <v>45623</v>
      </c>
      <c r="AW16" s="327">
        <v>45624</v>
      </c>
      <c r="AX16" s="327">
        <v>45625</v>
      </c>
      <c r="AY16" s="327">
        <v>45628</v>
      </c>
      <c r="AZ16" s="327">
        <v>45629</v>
      </c>
      <c r="BA16" s="327">
        <v>45630</v>
      </c>
      <c r="BB16" s="327">
        <v>45631</v>
      </c>
      <c r="BC16" s="327">
        <v>45632</v>
      </c>
      <c r="BD16" s="327">
        <v>45635</v>
      </c>
      <c r="BE16" s="327">
        <v>45636</v>
      </c>
      <c r="BF16" s="327">
        <v>45637</v>
      </c>
      <c r="BG16" s="327">
        <v>45638</v>
      </c>
      <c r="BH16" s="327">
        <v>45639</v>
      </c>
      <c r="BI16" s="327">
        <v>45642</v>
      </c>
      <c r="BJ16" s="327">
        <v>45643</v>
      </c>
      <c r="BK16" s="327">
        <v>45644</v>
      </c>
      <c r="BL16" s="327">
        <v>45645</v>
      </c>
      <c r="BM16" s="327">
        <v>45646</v>
      </c>
      <c r="BN16" s="327">
        <v>45649</v>
      </c>
      <c r="BO16" s="327">
        <v>45650</v>
      </c>
      <c r="BP16" s="327">
        <v>45651</v>
      </c>
      <c r="BQ16" s="327">
        <v>45652</v>
      </c>
      <c r="BR16" s="327">
        <v>45653</v>
      </c>
      <c r="BS16" s="327">
        <v>45656</v>
      </c>
      <c r="BT16" s="327">
        <v>45657</v>
      </c>
      <c r="BU16" s="327">
        <f>WORKDAY(BT16,1)</f>
        <v>45658</v>
      </c>
      <c r="BV16" s="327">
        <f t="shared" ref="BV16:BY16" si="5">WORKDAY(BU16,1)</f>
        <v>45659</v>
      </c>
      <c r="BW16" s="327">
        <f t="shared" si="5"/>
        <v>45660</v>
      </c>
      <c r="BX16" s="327">
        <f t="shared" si="5"/>
        <v>45663</v>
      </c>
      <c r="BY16" s="327">
        <f t="shared" si="5"/>
        <v>45664</v>
      </c>
      <c r="BZ16" s="327">
        <f>WORKDAY(BY16,1)</f>
        <v>45665</v>
      </c>
      <c r="CA16" s="327">
        <f t="shared" ref="CA16:CD16" si="6">WORKDAY(BZ16,1)</f>
        <v>45666</v>
      </c>
      <c r="CB16" s="327">
        <f t="shared" si="6"/>
        <v>45667</v>
      </c>
      <c r="CC16" s="327">
        <f t="shared" si="6"/>
        <v>45670</v>
      </c>
      <c r="CD16" s="327">
        <f t="shared" si="6"/>
        <v>45671</v>
      </c>
      <c r="CE16" s="327">
        <f>WORKDAY(CD16,1)</f>
        <v>45672</v>
      </c>
      <c r="CF16" s="327">
        <f t="shared" ref="CF16:CI16" si="7">WORKDAY(CE16,1)</f>
        <v>45673</v>
      </c>
      <c r="CG16" s="327">
        <f t="shared" si="7"/>
        <v>45674</v>
      </c>
      <c r="CH16" s="327">
        <f t="shared" si="7"/>
        <v>45677</v>
      </c>
      <c r="CI16" s="327">
        <f t="shared" si="7"/>
        <v>45678</v>
      </c>
    </row>
    <row r="17" spans="1:87" ht="15" customHeight="1">
      <c r="A17" s="276"/>
      <c r="B17" s="142" t="s">
        <v>26</v>
      </c>
      <c r="C17" s="138" t="s">
        <v>26</v>
      </c>
      <c r="D17" s="134"/>
      <c r="E17" s="242" t="s">
        <v>380</v>
      </c>
      <c r="F17" s="240" t="s">
        <v>1979</v>
      </c>
      <c r="G17" s="241">
        <f>COUNTA(G18)</f>
        <v>1</v>
      </c>
      <c r="H17" s="297" t="s">
        <v>2016</v>
      </c>
      <c r="I17" s="280">
        <f>MAX(I18)</f>
        <v>45583</v>
      </c>
      <c r="J17" s="279">
        <f>MIN(J18)</f>
        <v>45589</v>
      </c>
      <c r="K17" s="279">
        <f>MIN(K18)</f>
        <v>45589</v>
      </c>
      <c r="L17" s="279">
        <f>MIN(L18)</f>
        <v>45593</v>
      </c>
      <c r="M17" s="280">
        <f>MAX(M18)</f>
        <v>45593</v>
      </c>
      <c r="N17" s="329">
        <f t="array" ref="N17">MAX(IF(W17:CI17&gt;0,$W$16:$CI$16))</f>
        <v>45593</v>
      </c>
      <c r="O17" s="328">
        <f>O18</f>
        <v>1</v>
      </c>
      <c r="P17" s="328">
        <f ca="1">P18</f>
        <v>1</v>
      </c>
      <c r="Q17" s="248">
        <f t="shared" ref="Q17:Q43" ca="1" si="8">O17-P17</f>
        <v>0</v>
      </c>
      <c r="R17" s="264" t="s">
        <v>38</v>
      </c>
      <c r="S17" s="282"/>
      <c r="T17" s="272"/>
      <c r="U17" s="272"/>
      <c r="V17" s="272"/>
      <c r="W17" s="283"/>
      <c r="X17" s="290"/>
      <c r="Y17" s="283"/>
      <c r="Z17" s="286" t="s">
        <v>444</v>
      </c>
      <c r="AA17" s="283"/>
      <c r="AB17" s="283"/>
      <c r="AC17" s="283"/>
      <c r="AD17" s="284"/>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4"/>
      <c r="BP17" s="284"/>
      <c r="BQ17" s="284"/>
      <c r="BR17" s="284"/>
      <c r="BS17" s="284"/>
      <c r="BT17" s="284"/>
      <c r="BU17" s="284"/>
      <c r="BV17" s="283"/>
      <c r="BW17" s="283"/>
      <c r="BX17" s="283"/>
      <c r="BY17" s="283"/>
      <c r="BZ17" s="283"/>
      <c r="CA17" s="283"/>
      <c r="CB17" s="283"/>
      <c r="CC17" s="283"/>
      <c r="CD17" s="283"/>
      <c r="CE17" s="283"/>
      <c r="CF17" s="283"/>
      <c r="CG17" s="283"/>
      <c r="CH17" s="283"/>
      <c r="CI17" s="283"/>
    </row>
    <row r="18" spans="1:87" ht="16.2" hidden="1" outlineLevel="1">
      <c r="A18" s="276" t="str">
        <f>E18&amp;G18</f>
        <v>lt002_instrumentlns_clltrlzd_clssfctn</v>
      </c>
      <c r="B18" s="142" t="s">
        <v>26</v>
      </c>
      <c r="C18" s="138" t="s">
        <v>26</v>
      </c>
      <c r="D18" s="236" t="s">
        <v>40</v>
      </c>
      <c r="E18" s="239" t="s">
        <v>380</v>
      </c>
      <c r="F18" s="239"/>
      <c r="G18" s="239" t="s">
        <v>385</v>
      </c>
      <c r="H18" s="236" t="str">
        <f>VLOOKUP(A18,'2. Status Detalhe Campos'!$A$7:$G$574,7,0)</f>
        <v>1. Concluído</v>
      </c>
      <c r="I18" s="278">
        <v>45583</v>
      </c>
      <c r="J18" s="287">
        <v>45589</v>
      </c>
      <c r="K18" s="287">
        <v>45589</v>
      </c>
      <c r="L18" s="292">
        <f t="array" ref="L18">MIN(IF(W18:CI18&gt;0,$W$16:$CI$16))</f>
        <v>45593</v>
      </c>
      <c r="M18" s="293">
        <f t="array" ref="M18">MAX(IF(W18:CI18&gt;0,$W$16:$CI$16))</f>
        <v>45593</v>
      </c>
      <c r="N18" s="293"/>
      <c r="O18" s="249">
        <f>VLOOKUP(H18,Auxiliar!$B$16:$E$24,4,0)</f>
        <v>1</v>
      </c>
      <c r="P18" s="249">
        <f t="shared" ref="P18" ca="1" si="9">IF(TODAY()&lt;=L18,0,MIN((TODAY()-L18)/(M18-L18+1),100%))</f>
        <v>1</v>
      </c>
      <c r="Q18" s="248">
        <f t="shared" ca="1" si="8"/>
        <v>0</v>
      </c>
      <c r="R18" s="264" t="s">
        <v>38</v>
      </c>
      <c r="S18" s="282"/>
      <c r="T18" s="272">
        <v>4.0999999999999996</v>
      </c>
      <c r="U18" s="272">
        <f>ROUND(T18/8,1)</f>
        <v>0.5</v>
      </c>
      <c r="V18" s="272">
        <f>SUM(W18:CI18)-U18</f>
        <v>0</v>
      </c>
      <c r="W18" s="283"/>
      <c r="X18" s="290"/>
      <c r="Y18" s="283"/>
      <c r="Z18" s="283">
        <v>0.5</v>
      </c>
      <c r="AA18" s="283"/>
      <c r="AB18" s="283"/>
      <c r="AC18" s="283"/>
      <c r="AD18" s="284"/>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4"/>
      <c r="BP18" s="284"/>
      <c r="BQ18" s="284"/>
      <c r="BR18" s="284"/>
      <c r="BS18" s="284"/>
      <c r="BT18" s="284"/>
      <c r="BU18" s="284"/>
      <c r="BV18" s="283"/>
      <c r="BW18" s="283"/>
      <c r="BX18" s="283"/>
      <c r="BY18" s="283"/>
      <c r="BZ18" s="283"/>
      <c r="CA18" s="283"/>
      <c r="CB18" s="283"/>
      <c r="CC18" s="283"/>
      <c r="CD18" s="283"/>
      <c r="CE18" s="283"/>
      <c r="CF18" s="283"/>
      <c r="CG18" s="283"/>
      <c r="CH18" s="283"/>
      <c r="CI18" s="283"/>
    </row>
    <row r="19" spans="1:87" ht="15" customHeight="1" collapsed="1">
      <c r="A19" s="276"/>
      <c r="B19" s="142" t="s">
        <v>26</v>
      </c>
      <c r="C19" s="138" t="s">
        <v>311</v>
      </c>
      <c r="D19" s="134"/>
      <c r="E19" s="240" t="s">
        <v>312</v>
      </c>
      <c r="F19" s="240" t="s">
        <v>2003</v>
      </c>
      <c r="G19" s="241">
        <f>COUNTA(G20:G27)</f>
        <v>8</v>
      </c>
      <c r="H19" s="297" t="s">
        <v>2016</v>
      </c>
      <c r="I19" s="278" t="s">
        <v>38</v>
      </c>
      <c r="J19" s="279">
        <f>MIN(J20:J27)</f>
        <v>45600</v>
      </c>
      <c r="K19" s="280">
        <f>MIN(K20:K27)</f>
        <v>45601</v>
      </c>
      <c r="L19" s="279">
        <f>MIN(L20:L27)</f>
        <v>45602</v>
      </c>
      <c r="M19" s="280">
        <f>MAX(M20:M27)</f>
        <v>45608</v>
      </c>
      <c r="N19" s="329">
        <f t="array" ref="N19">MAX(IF(W19:CI19&gt;0,$W$16:$CI$16))</f>
        <v>45611</v>
      </c>
      <c r="O19" s="328">
        <f>SUMPRODUCT(O20:O27,U20:U27)/SUM(U20:U27)</f>
        <v>1</v>
      </c>
      <c r="P19" s="328">
        <f ca="1">SUMPRODUCT(P20:P27,U20:U27)/SUM(U20:U27)</f>
        <v>1</v>
      </c>
      <c r="Q19" s="248">
        <f t="shared" ca="1" si="8"/>
        <v>0</v>
      </c>
      <c r="R19" s="264" t="s">
        <v>38</v>
      </c>
      <c r="S19" s="282"/>
      <c r="T19" s="272"/>
      <c r="U19" s="272"/>
      <c r="V19" s="272"/>
      <c r="W19" s="283"/>
      <c r="X19" s="283"/>
      <c r="Y19" s="283"/>
      <c r="Z19" s="283"/>
      <c r="AA19" s="283"/>
      <c r="AB19" s="283"/>
      <c r="AC19" s="283"/>
      <c r="AD19" s="284"/>
      <c r="AE19" s="285"/>
      <c r="AF19" s="290"/>
      <c r="AG19" s="283"/>
      <c r="AH19" s="283"/>
      <c r="AI19" s="283"/>
      <c r="AJ19" s="283"/>
      <c r="AK19" s="283"/>
      <c r="AL19" s="283"/>
      <c r="AM19" s="291"/>
      <c r="AN19" s="290" t="s">
        <v>444</v>
      </c>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4"/>
      <c r="BP19" s="284"/>
      <c r="BQ19" s="284"/>
      <c r="BR19" s="284"/>
      <c r="BS19" s="284"/>
      <c r="BT19" s="284"/>
      <c r="BU19" s="284"/>
      <c r="BV19" s="283"/>
      <c r="BW19" s="283"/>
      <c r="BX19" s="283"/>
      <c r="BY19" s="283"/>
      <c r="BZ19" s="283"/>
      <c r="CA19" s="283"/>
      <c r="CB19" s="283"/>
      <c r="CC19" s="283"/>
      <c r="CD19" s="283"/>
      <c r="CE19" s="283"/>
      <c r="CF19" s="283"/>
      <c r="CG19" s="283"/>
      <c r="CH19" s="283"/>
      <c r="CI19" s="283"/>
    </row>
    <row r="20" spans="1:87" ht="16.2" hidden="1" outlineLevel="1">
      <c r="A20" s="276" t="str">
        <f t="shared" ref="A20:A27" si="10">E20&amp;G20</f>
        <v>modesg_out_bens_imoveisorigem_scp1_emss</v>
      </c>
      <c r="B20" s="142" t="s">
        <v>26</v>
      </c>
      <c r="C20" s="138" t="s">
        <v>311</v>
      </c>
      <c r="D20" s="236" t="s">
        <v>40</v>
      </c>
      <c r="E20" s="237" t="s">
        <v>312</v>
      </c>
      <c r="F20" s="237"/>
      <c r="G20" s="236" t="s">
        <v>320</v>
      </c>
      <c r="H20" s="236" t="str">
        <f>VLOOKUP(A20,'2. Status Detalhe Campos'!$A$7:$G$574,7,0)</f>
        <v>1. Concluído</v>
      </c>
      <c r="I20" s="278" t="s">
        <v>38</v>
      </c>
      <c r="J20" s="287">
        <v>45600</v>
      </c>
      <c r="K20" s="278">
        <v>45601</v>
      </c>
      <c r="L20" s="292">
        <f t="array" ref="L20">MIN(IF(W20:CI20&gt;0,$W$16:$CI$16))</f>
        <v>45602</v>
      </c>
      <c r="M20" s="293">
        <f t="array" ref="M20">MAX(IF(W20:CI20&gt;0,$W$16:$CI$16))</f>
        <v>45602</v>
      </c>
      <c r="N20" s="293"/>
      <c r="O20" s="249">
        <f>VLOOKUP(H20,Auxiliar!$B$16:$E$24,4,0)</f>
        <v>1</v>
      </c>
      <c r="P20" s="249">
        <f t="shared" ref="P20:P27" ca="1" si="11">IF(TODAY()&lt;=L20,0,MIN((TODAY()-L20)/(M20-L20+1),100%))</f>
        <v>1</v>
      </c>
      <c r="Q20" s="248">
        <f t="shared" ca="1" si="8"/>
        <v>0</v>
      </c>
      <c r="R20" s="263"/>
      <c r="S20" s="282" t="s">
        <v>1952</v>
      </c>
      <c r="T20" s="272">
        <v>4.0999999999999996</v>
      </c>
      <c r="U20" s="272">
        <f t="shared" ref="U20:U27" si="12">ROUND(T20/8,1)</f>
        <v>0.5</v>
      </c>
      <c r="V20" s="272">
        <f t="shared" ref="V20:V27" si="13">SUM(W20:CI20)-U20</f>
        <v>0</v>
      </c>
      <c r="W20" s="283"/>
      <c r="X20" s="283"/>
      <c r="Y20" s="283"/>
      <c r="Z20" s="283"/>
      <c r="AA20" s="283"/>
      <c r="AB20" s="283"/>
      <c r="AC20" s="283"/>
      <c r="AD20" s="284"/>
      <c r="AE20" s="285"/>
      <c r="AF20" s="290"/>
      <c r="AG20" s="283">
        <v>0.5</v>
      </c>
      <c r="AH20" s="283"/>
      <c r="AI20" s="283"/>
      <c r="AJ20" s="283"/>
      <c r="AK20" s="283"/>
      <c r="AL20" s="283"/>
      <c r="AM20" s="291"/>
      <c r="AN20" s="290"/>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4"/>
      <c r="BP20" s="284"/>
      <c r="BQ20" s="284"/>
      <c r="BR20" s="284"/>
      <c r="BS20" s="284"/>
      <c r="BT20" s="284"/>
      <c r="BU20" s="284"/>
      <c r="BV20" s="283"/>
      <c r="BW20" s="283"/>
      <c r="BX20" s="283"/>
      <c r="BY20" s="283"/>
      <c r="BZ20" s="283"/>
      <c r="CA20" s="283"/>
      <c r="CB20" s="283"/>
      <c r="CC20" s="283"/>
      <c r="CD20" s="283"/>
      <c r="CE20" s="283"/>
      <c r="CF20" s="283"/>
      <c r="CG20" s="283"/>
      <c r="CH20" s="283"/>
      <c r="CI20" s="283"/>
    </row>
    <row r="21" spans="1:87" ht="16.2" hidden="1" outlineLevel="1">
      <c r="A21" s="276" t="str">
        <f t="shared" si="10"/>
        <v>modesg_out_bens_imoveisorigem_scp2_emss</v>
      </c>
      <c r="B21" s="142" t="s">
        <v>26</v>
      </c>
      <c r="C21" s="138" t="s">
        <v>311</v>
      </c>
      <c r="D21" s="236" t="s">
        <v>40</v>
      </c>
      <c r="E21" s="237" t="s">
        <v>312</v>
      </c>
      <c r="F21" s="237"/>
      <c r="G21" s="236" t="s">
        <v>321</v>
      </c>
      <c r="H21" s="236" t="str">
        <f>VLOOKUP(A21,'2. Status Detalhe Campos'!$A$7:$G$574,7,0)</f>
        <v>1. Concluído</v>
      </c>
      <c r="I21" s="278" t="s">
        <v>38</v>
      </c>
      <c r="J21" s="287">
        <v>45600</v>
      </c>
      <c r="K21" s="278">
        <v>45601</v>
      </c>
      <c r="L21" s="292">
        <f t="array" ref="L21">MIN(IF(W21:CI21&gt;0,$W$16:$CI$16))</f>
        <v>45602</v>
      </c>
      <c r="M21" s="293">
        <f t="array" ref="M21">MAX(IF(W21:CI21&gt;0,$W$16:$CI$16))</f>
        <v>45602</v>
      </c>
      <c r="N21" s="293"/>
      <c r="O21" s="249">
        <f>VLOOKUP(H21,Auxiliar!$B$16:$E$24,4,0)</f>
        <v>1</v>
      </c>
      <c r="P21" s="249">
        <f t="shared" ca="1" si="11"/>
        <v>1</v>
      </c>
      <c r="Q21" s="248">
        <f t="shared" ca="1" si="8"/>
        <v>0</v>
      </c>
      <c r="R21" s="263"/>
      <c r="S21" s="282" t="s">
        <v>1952</v>
      </c>
      <c r="T21" s="272">
        <v>4.0999999999999996</v>
      </c>
      <c r="U21" s="272">
        <f t="shared" si="12"/>
        <v>0.5</v>
      </c>
      <c r="V21" s="272">
        <f t="shared" si="13"/>
        <v>0</v>
      </c>
      <c r="W21" s="283"/>
      <c r="X21" s="283"/>
      <c r="Y21" s="283"/>
      <c r="Z21" s="283"/>
      <c r="AA21" s="283"/>
      <c r="AB21" s="283"/>
      <c r="AC21" s="283"/>
      <c r="AD21" s="284"/>
      <c r="AE21" s="285"/>
      <c r="AF21" s="290"/>
      <c r="AG21" s="283">
        <v>0.5</v>
      </c>
      <c r="AH21" s="283"/>
      <c r="AI21" s="283"/>
      <c r="AJ21" s="283"/>
      <c r="AK21" s="283"/>
      <c r="AL21" s="283"/>
      <c r="AM21" s="291"/>
      <c r="AN21" s="290"/>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4"/>
      <c r="BP21" s="284"/>
      <c r="BQ21" s="284"/>
      <c r="BR21" s="284"/>
      <c r="BS21" s="284"/>
      <c r="BT21" s="284"/>
      <c r="BU21" s="284"/>
      <c r="BV21" s="283"/>
      <c r="BW21" s="283"/>
      <c r="BX21" s="283"/>
      <c r="BY21" s="283"/>
      <c r="BZ21" s="283"/>
      <c r="CA21" s="283"/>
      <c r="CB21" s="283"/>
      <c r="CC21" s="283"/>
      <c r="CD21" s="283"/>
      <c r="CE21" s="283"/>
      <c r="CF21" s="283"/>
      <c r="CG21" s="283"/>
      <c r="CH21" s="283"/>
      <c r="CI21" s="283"/>
    </row>
    <row r="22" spans="1:87" ht="16.2" hidden="1" outlineLevel="1">
      <c r="A22" s="276" t="str">
        <f t="shared" si="10"/>
        <v>modesg_out_bens_imoveisorigem_scp3_emss</v>
      </c>
      <c r="B22" s="142" t="s">
        <v>26</v>
      </c>
      <c r="C22" s="138" t="s">
        <v>311</v>
      </c>
      <c r="D22" s="236" t="s">
        <v>40</v>
      </c>
      <c r="E22" s="237" t="s">
        <v>312</v>
      </c>
      <c r="F22" s="237"/>
      <c r="G22" s="236" t="s">
        <v>322</v>
      </c>
      <c r="H22" s="236" t="str">
        <f>VLOOKUP(A22,'2. Status Detalhe Campos'!$A$7:$G$574,7,0)</f>
        <v>1. Concluído</v>
      </c>
      <c r="I22" s="278" t="s">
        <v>38</v>
      </c>
      <c r="J22" s="287">
        <v>45600</v>
      </c>
      <c r="K22" s="278">
        <v>45601</v>
      </c>
      <c r="L22" s="292">
        <f t="array" ref="L22">MIN(IF(W22:CI22&gt;0,$W$16:$CI$16))</f>
        <v>45603</v>
      </c>
      <c r="M22" s="293">
        <f t="array" ref="M22">MAX(IF(W22:CI22&gt;0,$W$16:$CI$16))</f>
        <v>45603</v>
      </c>
      <c r="N22" s="293"/>
      <c r="O22" s="249">
        <f>VLOOKUP(H22,Auxiliar!$B$16:$E$24,4,0)</f>
        <v>1</v>
      </c>
      <c r="P22" s="249">
        <f t="shared" ca="1" si="11"/>
        <v>1</v>
      </c>
      <c r="Q22" s="248">
        <f t="shared" ca="1" si="8"/>
        <v>0</v>
      </c>
      <c r="R22" s="263"/>
      <c r="S22" s="282" t="s">
        <v>1952</v>
      </c>
      <c r="T22" s="272">
        <v>4.0999999999999996</v>
      </c>
      <c r="U22" s="272">
        <f t="shared" si="12"/>
        <v>0.5</v>
      </c>
      <c r="V22" s="272">
        <f t="shared" si="13"/>
        <v>0</v>
      </c>
      <c r="W22" s="283"/>
      <c r="X22" s="283"/>
      <c r="Y22" s="283"/>
      <c r="Z22" s="283"/>
      <c r="AA22" s="283"/>
      <c r="AB22" s="283"/>
      <c r="AC22" s="283"/>
      <c r="AD22" s="284"/>
      <c r="AE22" s="285"/>
      <c r="AF22" s="290"/>
      <c r="AG22" s="283"/>
      <c r="AH22" s="283">
        <v>0.5</v>
      </c>
      <c r="AI22" s="283"/>
      <c r="AJ22" s="283"/>
      <c r="AK22" s="283"/>
      <c r="AL22" s="283"/>
      <c r="AM22" s="291"/>
      <c r="AN22" s="290"/>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4"/>
      <c r="BP22" s="284"/>
      <c r="BQ22" s="284"/>
      <c r="BR22" s="284"/>
      <c r="BS22" s="284"/>
      <c r="BT22" s="284"/>
      <c r="BU22" s="284"/>
      <c r="BV22" s="283"/>
      <c r="BW22" s="283"/>
      <c r="BX22" s="283"/>
      <c r="BY22" s="283"/>
      <c r="BZ22" s="283"/>
      <c r="CA22" s="283"/>
      <c r="CB22" s="283"/>
      <c r="CC22" s="283"/>
      <c r="CD22" s="283"/>
      <c r="CE22" s="283"/>
      <c r="CF22" s="283"/>
      <c r="CG22" s="283"/>
      <c r="CH22" s="283"/>
      <c r="CI22" s="283"/>
    </row>
    <row r="23" spans="1:87" ht="16.2" hidden="1" outlineLevel="1">
      <c r="A23" s="276" t="str">
        <f t="shared" si="10"/>
        <v>modesg_out_bens_imoveisscp1_emss</v>
      </c>
      <c r="B23" s="142" t="s">
        <v>26</v>
      </c>
      <c r="C23" s="138" t="s">
        <v>311</v>
      </c>
      <c r="D23" s="236" t="s">
        <v>40</v>
      </c>
      <c r="E23" s="237" t="s">
        <v>312</v>
      </c>
      <c r="F23" s="237"/>
      <c r="G23" s="236" t="s">
        <v>286</v>
      </c>
      <c r="H23" s="236" t="str">
        <f>VLOOKUP(A23,'2. Status Detalhe Campos'!$A$7:$G$574,7,0)</f>
        <v>1. Concluído</v>
      </c>
      <c r="I23" s="278" t="s">
        <v>38</v>
      </c>
      <c r="J23" s="287">
        <v>45600</v>
      </c>
      <c r="K23" s="278">
        <v>45601</v>
      </c>
      <c r="L23" s="292">
        <f t="array" ref="L23">MIN(IF(W23:CI23&gt;0,$W$16:$CI$16))</f>
        <v>45603</v>
      </c>
      <c r="M23" s="293">
        <f t="array" ref="M23">MAX(IF(W23:CI23&gt;0,$W$16:$CI$16))</f>
        <v>45604</v>
      </c>
      <c r="N23" s="293"/>
      <c r="O23" s="249">
        <f>VLOOKUP(H23,Auxiliar!$B$16:$E$24,4,0)</f>
        <v>1</v>
      </c>
      <c r="P23" s="249">
        <f t="shared" ca="1" si="11"/>
        <v>1</v>
      </c>
      <c r="Q23" s="248">
        <f t="shared" ca="1" si="8"/>
        <v>0</v>
      </c>
      <c r="R23" s="263"/>
      <c r="S23" s="282" t="s">
        <v>1952</v>
      </c>
      <c r="T23" s="272">
        <v>8.1</v>
      </c>
      <c r="U23" s="272">
        <f t="shared" si="12"/>
        <v>1</v>
      </c>
      <c r="V23" s="272">
        <f t="shared" si="13"/>
        <v>0</v>
      </c>
      <c r="W23" s="283"/>
      <c r="X23" s="283"/>
      <c r="Y23" s="283"/>
      <c r="Z23" s="283"/>
      <c r="AA23" s="283"/>
      <c r="AB23" s="283"/>
      <c r="AC23" s="283"/>
      <c r="AD23" s="284"/>
      <c r="AE23" s="285"/>
      <c r="AF23" s="290"/>
      <c r="AG23" s="283"/>
      <c r="AH23" s="283">
        <v>0.5</v>
      </c>
      <c r="AI23" s="283">
        <v>0.5</v>
      </c>
      <c r="AJ23" s="283"/>
      <c r="AK23" s="283"/>
      <c r="AL23" s="283"/>
      <c r="AM23" s="291"/>
      <c r="AN23" s="290"/>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4"/>
      <c r="BP23" s="284"/>
      <c r="BQ23" s="284"/>
      <c r="BR23" s="284"/>
      <c r="BS23" s="284"/>
      <c r="BT23" s="284"/>
      <c r="BU23" s="284"/>
      <c r="BV23" s="283"/>
      <c r="BW23" s="283"/>
      <c r="BX23" s="283"/>
      <c r="BY23" s="283"/>
      <c r="BZ23" s="283"/>
      <c r="CA23" s="283"/>
      <c r="CB23" s="283"/>
      <c r="CC23" s="283"/>
      <c r="CD23" s="283"/>
      <c r="CE23" s="283"/>
      <c r="CF23" s="283"/>
      <c r="CG23" s="283"/>
      <c r="CH23" s="283"/>
      <c r="CI23" s="283"/>
    </row>
    <row r="24" spans="1:87" ht="16.2" hidden="1" outlineLevel="1">
      <c r="A24" s="276" t="str">
        <f t="shared" si="10"/>
        <v>modesg_out_bens_imoveisscp2_emss</v>
      </c>
      <c r="B24" s="142" t="s">
        <v>26</v>
      </c>
      <c r="C24" s="138" t="s">
        <v>311</v>
      </c>
      <c r="D24" s="236" t="s">
        <v>40</v>
      </c>
      <c r="E24" s="237" t="s">
        <v>312</v>
      </c>
      <c r="F24" s="237"/>
      <c r="G24" s="236" t="s">
        <v>287</v>
      </c>
      <c r="H24" s="236" t="str">
        <f>VLOOKUP(A24,'2. Status Detalhe Campos'!$A$7:$G$574,7,0)</f>
        <v>1. Concluído</v>
      </c>
      <c r="I24" s="278" t="s">
        <v>38</v>
      </c>
      <c r="J24" s="287">
        <v>45600</v>
      </c>
      <c r="K24" s="278">
        <v>45601</v>
      </c>
      <c r="L24" s="292">
        <f t="array" ref="L24">MIN(IF(W24:CI24&gt;0,$W$16:$CI$16))</f>
        <v>45604</v>
      </c>
      <c r="M24" s="293">
        <f t="array" ref="M24">MAX(IF(W24:CI24&gt;0,$W$16:$CI$16))</f>
        <v>45607</v>
      </c>
      <c r="N24" s="293"/>
      <c r="O24" s="249">
        <f>VLOOKUP(H24,Auxiliar!$B$16:$E$24,4,0)</f>
        <v>1</v>
      </c>
      <c r="P24" s="249">
        <f t="shared" ca="1" si="11"/>
        <v>1</v>
      </c>
      <c r="Q24" s="248">
        <f t="shared" ca="1" si="8"/>
        <v>0</v>
      </c>
      <c r="R24" s="263"/>
      <c r="S24" s="282" t="s">
        <v>1952</v>
      </c>
      <c r="T24" s="272">
        <v>8.1</v>
      </c>
      <c r="U24" s="272">
        <f t="shared" si="12"/>
        <v>1</v>
      </c>
      <c r="V24" s="272">
        <f t="shared" si="13"/>
        <v>0</v>
      </c>
      <c r="W24" s="283"/>
      <c r="X24" s="283"/>
      <c r="Y24" s="283"/>
      <c r="Z24" s="283"/>
      <c r="AA24" s="283"/>
      <c r="AB24" s="283"/>
      <c r="AC24" s="283"/>
      <c r="AD24" s="284"/>
      <c r="AE24" s="285"/>
      <c r="AF24" s="290"/>
      <c r="AG24" s="283"/>
      <c r="AH24" s="283"/>
      <c r="AI24" s="283">
        <v>0.5</v>
      </c>
      <c r="AJ24" s="283">
        <v>0.5</v>
      </c>
      <c r="AK24" s="283"/>
      <c r="AL24" s="283"/>
      <c r="AM24" s="291"/>
      <c r="AN24" s="290"/>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4"/>
      <c r="BP24" s="284"/>
      <c r="BQ24" s="284"/>
      <c r="BR24" s="284"/>
      <c r="BS24" s="284"/>
      <c r="BT24" s="284"/>
      <c r="BU24" s="284"/>
      <c r="BV24" s="283"/>
      <c r="BW24" s="283"/>
      <c r="BX24" s="283"/>
      <c r="BY24" s="283"/>
      <c r="BZ24" s="283"/>
      <c r="CA24" s="283"/>
      <c r="CB24" s="283"/>
      <c r="CC24" s="283"/>
      <c r="CD24" s="283"/>
      <c r="CE24" s="283"/>
      <c r="CF24" s="283"/>
      <c r="CG24" s="283"/>
      <c r="CH24" s="283"/>
      <c r="CI24" s="283"/>
    </row>
    <row r="25" spans="1:87" ht="16.2" hidden="1" outlineLevel="1">
      <c r="A25" s="276" t="str">
        <f t="shared" si="10"/>
        <v>modesg_out_bens_imoveisunidade_funcional_scp1_emss</v>
      </c>
      <c r="B25" s="142" t="s">
        <v>26</v>
      </c>
      <c r="C25" s="138" t="s">
        <v>311</v>
      </c>
      <c r="D25" s="236" t="s">
        <v>40</v>
      </c>
      <c r="E25" s="237" t="s">
        <v>312</v>
      </c>
      <c r="F25" s="237"/>
      <c r="G25" s="236" t="s">
        <v>323</v>
      </c>
      <c r="H25" s="236" t="str">
        <f>VLOOKUP(A25,'2. Status Detalhe Campos'!$A$7:$G$574,7,0)</f>
        <v>1. Concluído</v>
      </c>
      <c r="I25" s="278" t="s">
        <v>38</v>
      </c>
      <c r="J25" s="287">
        <v>45600</v>
      </c>
      <c r="K25" s="278">
        <v>45601</v>
      </c>
      <c r="L25" s="292">
        <f t="array" ref="L25">MIN(IF(W25:CI25&gt;0,$W$16:$CI$16))</f>
        <v>45607</v>
      </c>
      <c r="M25" s="293">
        <f t="array" ref="M25">MAX(IF(W25:CI25&gt;0,$W$16:$CI$16))</f>
        <v>45607</v>
      </c>
      <c r="N25" s="293"/>
      <c r="O25" s="249">
        <f>VLOOKUP(H25,Auxiliar!$B$16:$E$24,4,0)</f>
        <v>1</v>
      </c>
      <c r="P25" s="249">
        <f t="shared" ca="1" si="11"/>
        <v>1</v>
      </c>
      <c r="Q25" s="248">
        <f t="shared" ca="1" si="8"/>
        <v>0</v>
      </c>
      <c r="R25" s="263"/>
      <c r="S25" s="282" t="s">
        <v>1952</v>
      </c>
      <c r="T25" s="272">
        <v>4.0999999999999996</v>
      </c>
      <c r="U25" s="272">
        <f t="shared" si="12"/>
        <v>0.5</v>
      </c>
      <c r="V25" s="272">
        <f t="shared" si="13"/>
        <v>0</v>
      </c>
      <c r="W25" s="283"/>
      <c r="X25" s="283"/>
      <c r="Y25" s="283"/>
      <c r="Z25" s="283"/>
      <c r="AA25" s="283"/>
      <c r="AB25" s="283"/>
      <c r="AC25" s="283"/>
      <c r="AD25" s="284"/>
      <c r="AE25" s="285"/>
      <c r="AF25" s="290"/>
      <c r="AG25" s="283"/>
      <c r="AH25" s="283"/>
      <c r="AI25" s="283"/>
      <c r="AJ25" s="283">
        <v>0.5</v>
      </c>
      <c r="AK25" s="283"/>
      <c r="AL25" s="283"/>
      <c r="AM25" s="291"/>
      <c r="AN25" s="290"/>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4"/>
      <c r="BP25" s="284"/>
      <c r="BQ25" s="284"/>
      <c r="BR25" s="284"/>
      <c r="BS25" s="284"/>
      <c r="BT25" s="284"/>
      <c r="BU25" s="284"/>
      <c r="BV25" s="283"/>
      <c r="BW25" s="283"/>
      <c r="BX25" s="283"/>
      <c r="BY25" s="283"/>
      <c r="BZ25" s="283"/>
      <c r="CA25" s="283"/>
      <c r="CB25" s="283"/>
      <c r="CC25" s="283"/>
      <c r="CD25" s="283"/>
      <c r="CE25" s="283"/>
      <c r="CF25" s="283"/>
      <c r="CG25" s="283"/>
      <c r="CH25" s="283"/>
      <c r="CI25" s="283"/>
    </row>
    <row r="26" spans="1:87" ht="16.2" hidden="1" outlineLevel="1">
      <c r="A26" s="276" t="str">
        <f t="shared" si="10"/>
        <v>modesg_out_bens_imoveisunidade_funcional_scp2_emss</v>
      </c>
      <c r="B26" s="142" t="s">
        <v>26</v>
      </c>
      <c r="C26" s="138" t="s">
        <v>311</v>
      </c>
      <c r="D26" s="236" t="s">
        <v>40</v>
      </c>
      <c r="E26" s="237" t="s">
        <v>312</v>
      </c>
      <c r="F26" s="237"/>
      <c r="G26" s="236" t="s">
        <v>324</v>
      </c>
      <c r="H26" s="236" t="str">
        <f>VLOOKUP(A26,'2. Status Detalhe Campos'!$A$7:$G$574,7,0)</f>
        <v>1. Concluído</v>
      </c>
      <c r="I26" s="278" t="s">
        <v>38</v>
      </c>
      <c r="J26" s="287">
        <v>45600</v>
      </c>
      <c r="K26" s="278">
        <v>45601</v>
      </c>
      <c r="L26" s="292">
        <f t="array" ref="L26">MIN(IF(W26:CI26&gt;0,$W$16:$CI$16))</f>
        <v>45608</v>
      </c>
      <c r="M26" s="293">
        <f t="array" ref="M26">MAX(IF(W26:CI26&gt;0,$W$16:$CI$16))</f>
        <v>45608</v>
      </c>
      <c r="N26" s="293"/>
      <c r="O26" s="249">
        <f>VLOOKUP(H26,Auxiliar!$B$16:$E$24,4,0)</f>
        <v>1</v>
      </c>
      <c r="P26" s="249">
        <f t="shared" ca="1" si="11"/>
        <v>1</v>
      </c>
      <c r="Q26" s="248">
        <f t="shared" ca="1" si="8"/>
        <v>0</v>
      </c>
      <c r="R26" s="263"/>
      <c r="S26" s="282" t="s">
        <v>1952</v>
      </c>
      <c r="T26" s="272">
        <v>4.0999999999999996</v>
      </c>
      <c r="U26" s="272">
        <f t="shared" si="12"/>
        <v>0.5</v>
      </c>
      <c r="V26" s="272">
        <f t="shared" si="13"/>
        <v>0</v>
      </c>
      <c r="W26" s="283"/>
      <c r="X26" s="283"/>
      <c r="Y26" s="283"/>
      <c r="Z26" s="283"/>
      <c r="AA26" s="283"/>
      <c r="AB26" s="283"/>
      <c r="AC26" s="283"/>
      <c r="AD26" s="284"/>
      <c r="AE26" s="285"/>
      <c r="AF26" s="290"/>
      <c r="AG26" s="283"/>
      <c r="AH26" s="283"/>
      <c r="AI26" s="283"/>
      <c r="AJ26" s="283"/>
      <c r="AK26" s="283">
        <v>0.5</v>
      </c>
      <c r="AL26" s="283"/>
      <c r="AM26" s="291"/>
      <c r="AN26" s="290"/>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4"/>
      <c r="BP26" s="284"/>
      <c r="BQ26" s="284"/>
      <c r="BR26" s="284"/>
      <c r="BS26" s="284"/>
      <c r="BT26" s="284"/>
      <c r="BU26" s="284"/>
      <c r="BV26" s="283"/>
      <c r="BW26" s="283"/>
      <c r="BX26" s="283"/>
      <c r="BY26" s="283"/>
      <c r="BZ26" s="283"/>
      <c r="CA26" s="283"/>
      <c r="CB26" s="283"/>
      <c r="CC26" s="283"/>
      <c r="CD26" s="283"/>
      <c r="CE26" s="283"/>
      <c r="CF26" s="283"/>
      <c r="CG26" s="283"/>
      <c r="CH26" s="283"/>
      <c r="CI26" s="283"/>
    </row>
    <row r="27" spans="1:87" ht="16.2" hidden="1" outlineLevel="1">
      <c r="A27" s="276" t="str">
        <f t="shared" si="10"/>
        <v>modesg_out_bens_imoveisunidade_funcional_scp3_emss</v>
      </c>
      <c r="B27" s="142" t="s">
        <v>26</v>
      </c>
      <c r="C27" s="138" t="s">
        <v>311</v>
      </c>
      <c r="D27" s="236" t="s">
        <v>40</v>
      </c>
      <c r="E27" s="237" t="s">
        <v>312</v>
      </c>
      <c r="F27" s="237"/>
      <c r="G27" s="236" t="s">
        <v>325</v>
      </c>
      <c r="H27" s="236" t="str">
        <f>VLOOKUP(A27,'2. Status Detalhe Campos'!$A$7:$G$574,7,0)</f>
        <v>1. Concluído</v>
      </c>
      <c r="I27" s="278" t="s">
        <v>38</v>
      </c>
      <c r="J27" s="287">
        <v>45600</v>
      </c>
      <c r="K27" s="278">
        <v>45601</v>
      </c>
      <c r="L27" s="292">
        <f t="array" ref="L27">MIN(IF(W27:CI27&gt;0,$W$16:$CI$16))</f>
        <v>45608</v>
      </c>
      <c r="M27" s="293">
        <f t="array" ref="M27">MAX(IF(W27:CI27&gt;0,$W$16:$CI$16))</f>
        <v>45608</v>
      </c>
      <c r="N27" s="293"/>
      <c r="O27" s="249">
        <f>VLOOKUP(H27,Auxiliar!$B$16:$E$24,4,0)</f>
        <v>1</v>
      </c>
      <c r="P27" s="249">
        <f t="shared" ca="1" si="11"/>
        <v>1</v>
      </c>
      <c r="Q27" s="248">
        <f t="shared" ca="1" si="8"/>
        <v>0</v>
      </c>
      <c r="R27" s="263"/>
      <c r="S27" s="282" t="s">
        <v>1952</v>
      </c>
      <c r="T27" s="272">
        <v>4.0999999999999996</v>
      </c>
      <c r="U27" s="272">
        <f t="shared" si="12"/>
        <v>0.5</v>
      </c>
      <c r="V27" s="272">
        <f t="shared" si="13"/>
        <v>0</v>
      </c>
      <c r="W27" s="283"/>
      <c r="X27" s="283"/>
      <c r="Y27" s="283"/>
      <c r="Z27" s="283"/>
      <c r="AA27" s="283"/>
      <c r="AB27" s="283"/>
      <c r="AC27" s="283"/>
      <c r="AD27" s="284"/>
      <c r="AE27" s="285"/>
      <c r="AF27" s="290"/>
      <c r="AG27" s="283"/>
      <c r="AH27" s="283"/>
      <c r="AI27" s="283"/>
      <c r="AJ27" s="283"/>
      <c r="AK27" s="283">
        <v>0.5</v>
      </c>
      <c r="AL27" s="283"/>
      <c r="AM27" s="291"/>
      <c r="AN27" s="290"/>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4"/>
      <c r="BP27" s="284"/>
      <c r="BQ27" s="284"/>
      <c r="BR27" s="284"/>
      <c r="BS27" s="284"/>
      <c r="BT27" s="284"/>
      <c r="BU27" s="284"/>
      <c r="BV27" s="283"/>
      <c r="BW27" s="283"/>
      <c r="BX27" s="283"/>
      <c r="BY27" s="283"/>
      <c r="BZ27" s="283"/>
      <c r="CA27" s="283"/>
      <c r="CB27" s="283"/>
      <c r="CC27" s="283"/>
      <c r="CD27" s="283"/>
      <c r="CE27" s="283"/>
      <c r="CF27" s="283"/>
      <c r="CG27" s="283"/>
      <c r="CH27" s="283"/>
      <c r="CI27" s="283"/>
    </row>
    <row r="28" spans="1:87" ht="15" customHeight="1" collapsed="1">
      <c r="A28" s="276"/>
      <c r="B28" s="142" t="s">
        <v>26</v>
      </c>
      <c r="C28" s="138" t="s">
        <v>181</v>
      </c>
      <c r="D28" s="134"/>
      <c r="E28" s="240" t="s">
        <v>182</v>
      </c>
      <c r="F28" s="240" t="s">
        <v>1979</v>
      </c>
      <c r="G28" s="241">
        <f>COUNTA(G29:G43)</f>
        <v>15</v>
      </c>
      <c r="H28" s="297" t="s">
        <v>2016</v>
      </c>
      <c r="I28" s="278" t="s">
        <v>38</v>
      </c>
      <c r="J28" s="279">
        <f>MIN(J29:J43)</f>
        <v>45603</v>
      </c>
      <c r="K28" s="279">
        <f>MIN(K29:K43)</f>
        <v>45604</v>
      </c>
      <c r="L28" s="279">
        <f>MIN(L29:L43)</f>
        <v>45609</v>
      </c>
      <c r="M28" s="279">
        <f>MIN(M29:M43)</f>
        <v>45609</v>
      </c>
      <c r="N28" s="329">
        <f t="array" ref="N28">MAX(IF(W28:CI28&gt;0,$W$16:$CI$16))</f>
        <v>45611</v>
      </c>
      <c r="O28" s="328">
        <f>SUMPRODUCT(O29:O43,U29:U43)/SUM(U29:U43)</f>
        <v>1</v>
      </c>
      <c r="P28" s="328">
        <f ca="1">SUMPRODUCT(P29:P43,U29:U43)/SUM(U29:U43)</f>
        <v>1</v>
      </c>
      <c r="Q28" s="248">
        <f t="shared" ca="1" si="8"/>
        <v>0</v>
      </c>
      <c r="R28" s="264" t="s">
        <v>38</v>
      </c>
      <c r="S28" s="282"/>
      <c r="T28" s="272"/>
      <c r="U28" s="272"/>
      <c r="V28" s="272"/>
      <c r="W28" s="283"/>
      <c r="X28" s="283"/>
      <c r="Y28" s="283"/>
      <c r="Z28" s="283"/>
      <c r="AA28" s="283"/>
      <c r="AB28" s="283"/>
      <c r="AC28" s="283"/>
      <c r="AD28" s="284"/>
      <c r="AE28" s="283"/>
      <c r="AF28" s="283"/>
      <c r="AG28" s="283"/>
      <c r="AH28" s="285"/>
      <c r="AI28" s="290"/>
      <c r="AJ28" s="283"/>
      <c r="AK28" s="283"/>
      <c r="AL28" s="283"/>
      <c r="AM28" s="283"/>
      <c r="AN28" s="283" t="s">
        <v>444</v>
      </c>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4"/>
      <c r="BP28" s="284"/>
      <c r="BQ28" s="284"/>
      <c r="BR28" s="284"/>
      <c r="BS28" s="284"/>
      <c r="BT28" s="284"/>
      <c r="BU28" s="284"/>
      <c r="BV28" s="283"/>
      <c r="BW28" s="283"/>
      <c r="BX28" s="283"/>
      <c r="BY28" s="283"/>
      <c r="BZ28" s="283"/>
      <c r="CA28" s="283"/>
      <c r="CB28" s="283"/>
      <c r="CC28" s="283"/>
      <c r="CD28" s="283"/>
      <c r="CE28" s="283"/>
      <c r="CF28" s="283"/>
      <c r="CG28" s="283"/>
      <c r="CH28" s="283"/>
      <c r="CI28" s="283"/>
    </row>
    <row r="29" spans="1:87" ht="16.2" hidden="1" outlineLevel="1">
      <c r="A29" s="276" t="str">
        <f t="shared" ref="A29:A43" si="14">E29&amp;G29</f>
        <v>modesg_param_sfcs_taxon_europeiacod_regra</v>
      </c>
      <c r="B29" s="142" t="s">
        <v>26</v>
      </c>
      <c r="C29" s="138" t="s">
        <v>181</v>
      </c>
      <c r="D29" s="236" t="s">
        <v>40</v>
      </c>
      <c r="E29" s="237" t="s">
        <v>182</v>
      </c>
      <c r="F29" s="237"/>
      <c r="G29" s="236" t="s">
        <v>191</v>
      </c>
      <c r="H29" s="236" t="str">
        <f>VLOOKUP(A29,'2. Status Detalhe Campos'!$A$7:$G$574,7,0)</f>
        <v>1. Concluído</v>
      </c>
      <c r="I29" s="278" t="s">
        <v>38</v>
      </c>
      <c r="J29" s="287">
        <v>45603</v>
      </c>
      <c r="K29" s="278">
        <v>45604</v>
      </c>
      <c r="L29" s="292">
        <f t="array" ref="L29">MIN(IF(W29:CI29&gt;0,$W$16:$CI$16))</f>
        <v>45609</v>
      </c>
      <c r="M29" s="293">
        <f t="array" ref="M29">MAX(IF(W29:CI29&gt;0,$W$16:$CI$16))</f>
        <v>45609</v>
      </c>
      <c r="N29" s="293"/>
      <c r="O29" s="249">
        <f>VLOOKUP(H29,Auxiliar!$B$16:$E$24,4,0)</f>
        <v>1</v>
      </c>
      <c r="P29" s="249">
        <f t="shared" ref="P29:P43" ca="1" si="15">IF(TODAY()&lt;=L29,0,MIN((TODAY()-L29)/(M29-L29+1),100%))</f>
        <v>1</v>
      </c>
      <c r="Q29" s="248">
        <f t="shared" ca="1" si="8"/>
        <v>0</v>
      </c>
      <c r="R29" s="264" t="s">
        <v>38</v>
      </c>
      <c r="S29" s="282"/>
      <c r="T29" s="272">
        <v>0.6</v>
      </c>
      <c r="U29" s="272">
        <f t="shared" ref="U29:U43" si="16">ROUND(T29/8,1)</f>
        <v>0.1</v>
      </c>
      <c r="V29" s="272">
        <f t="shared" ref="V29:V43" si="17">SUM(W29:CI29)-U29</f>
        <v>0</v>
      </c>
      <c r="W29" s="283"/>
      <c r="X29" s="283"/>
      <c r="Y29" s="283"/>
      <c r="Z29" s="283"/>
      <c r="AA29" s="283"/>
      <c r="AB29" s="283"/>
      <c r="AC29" s="283"/>
      <c r="AD29" s="284"/>
      <c r="AE29" s="283"/>
      <c r="AF29" s="283"/>
      <c r="AG29" s="283"/>
      <c r="AH29" s="285"/>
      <c r="AI29" s="290"/>
      <c r="AJ29" s="283"/>
      <c r="AK29" s="283"/>
      <c r="AL29" s="283">
        <v>0.1</v>
      </c>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4"/>
      <c r="BP29" s="284"/>
      <c r="BQ29" s="284"/>
      <c r="BR29" s="284"/>
      <c r="BS29" s="284"/>
      <c r="BT29" s="284"/>
      <c r="BU29" s="284"/>
      <c r="BV29" s="283"/>
      <c r="BW29" s="283"/>
      <c r="BX29" s="283"/>
      <c r="BY29" s="283"/>
      <c r="BZ29" s="283"/>
      <c r="CA29" s="283"/>
      <c r="CB29" s="283"/>
      <c r="CC29" s="283"/>
      <c r="CD29" s="283"/>
      <c r="CE29" s="283"/>
      <c r="CF29" s="283"/>
      <c r="CG29" s="283"/>
      <c r="CH29" s="283"/>
      <c r="CI29" s="283"/>
    </row>
    <row r="30" spans="1:87" ht="16.2" hidden="1" outlineLevel="1">
      <c r="A30" s="276" t="str">
        <f t="shared" si="14"/>
        <v>modesg_param_sfcs_taxon_europeiacomite</v>
      </c>
      <c r="B30" s="142" t="s">
        <v>26</v>
      </c>
      <c r="C30" s="138" t="s">
        <v>181</v>
      </c>
      <c r="D30" s="236" t="s">
        <v>40</v>
      </c>
      <c r="E30" s="237" t="s">
        <v>182</v>
      </c>
      <c r="F30" s="237"/>
      <c r="G30" s="236" t="s">
        <v>192</v>
      </c>
      <c r="H30" s="236" t="str">
        <f>VLOOKUP(A30,'2. Status Detalhe Campos'!$A$7:$G$574,7,0)</f>
        <v>1. Concluído</v>
      </c>
      <c r="I30" s="278" t="s">
        <v>38</v>
      </c>
      <c r="J30" s="287">
        <v>45603</v>
      </c>
      <c r="K30" s="278">
        <v>45604</v>
      </c>
      <c r="L30" s="292">
        <f t="array" ref="L30">MIN(IF(W30:CI30&gt;0,$W$16:$CI$16))</f>
        <v>45609</v>
      </c>
      <c r="M30" s="293">
        <f t="array" ref="M30">MAX(IF(W30:CI30&gt;0,$W$16:$CI$16))</f>
        <v>45609</v>
      </c>
      <c r="N30" s="293"/>
      <c r="O30" s="249">
        <f>VLOOKUP(H30,Auxiliar!$B$16:$E$24,4,0)</f>
        <v>1</v>
      </c>
      <c r="P30" s="249">
        <f t="shared" ca="1" si="15"/>
        <v>1</v>
      </c>
      <c r="Q30" s="248">
        <f t="shared" ca="1" si="8"/>
        <v>0</v>
      </c>
      <c r="R30" s="264" t="s">
        <v>38</v>
      </c>
      <c r="S30" s="282"/>
      <c r="T30" s="272">
        <v>0.6</v>
      </c>
      <c r="U30" s="272">
        <f t="shared" si="16"/>
        <v>0.1</v>
      </c>
      <c r="V30" s="272">
        <f t="shared" si="17"/>
        <v>0</v>
      </c>
      <c r="W30" s="283"/>
      <c r="X30" s="283"/>
      <c r="Y30" s="283"/>
      <c r="Z30" s="283"/>
      <c r="AA30" s="283"/>
      <c r="AB30" s="283"/>
      <c r="AC30" s="283"/>
      <c r="AD30" s="284"/>
      <c r="AE30" s="283"/>
      <c r="AF30" s="283"/>
      <c r="AG30" s="283"/>
      <c r="AH30" s="285"/>
      <c r="AI30" s="290"/>
      <c r="AJ30" s="283"/>
      <c r="AK30" s="283"/>
      <c r="AL30" s="283">
        <v>0.1</v>
      </c>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4"/>
      <c r="BP30" s="284"/>
      <c r="BQ30" s="284"/>
      <c r="BR30" s="284"/>
      <c r="BS30" s="284"/>
      <c r="BT30" s="284"/>
      <c r="BU30" s="284"/>
      <c r="BV30" s="283"/>
      <c r="BW30" s="283"/>
      <c r="BX30" s="283"/>
      <c r="BY30" s="283"/>
      <c r="BZ30" s="283"/>
      <c r="CA30" s="283"/>
      <c r="CB30" s="283"/>
      <c r="CC30" s="283"/>
      <c r="CD30" s="283"/>
      <c r="CE30" s="283"/>
      <c r="CF30" s="283"/>
      <c r="CG30" s="283"/>
      <c r="CH30" s="283"/>
      <c r="CI30" s="283"/>
    </row>
    <row r="31" spans="1:87" ht="16.2" hidden="1" outlineLevel="1">
      <c r="A31" s="276" t="str">
        <f t="shared" si="14"/>
        <v>modesg_param_sfcs_taxon_europeiadata_aprvc</v>
      </c>
      <c r="B31" s="142" t="s">
        <v>26</v>
      </c>
      <c r="C31" s="138" t="s">
        <v>181</v>
      </c>
      <c r="D31" s="236" t="s">
        <v>40</v>
      </c>
      <c r="E31" s="237" t="s">
        <v>182</v>
      </c>
      <c r="F31" s="237"/>
      <c r="G31" s="236" t="s">
        <v>193</v>
      </c>
      <c r="H31" s="236" t="str">
        <f>VLOOKUP(A31,'2. Status Detalhe Campos'!$A$7:$G$574,7,0)</f>
        <v>1. Concluído</v>
      </c>
      <c r="I31" s="278" t="s">
        <v>38</v>
      </c>
      <c r="J31" s="287">
        <v>45603</v>
      </c>
      <c r="K31" s="278">
        <v>45604</v>
      </c>
      <c r="L31" s="292">
        <f t="array" ref="L31">MIN(IF(W31:CI31&gt;0,$W$16:$CI$16))</f>
        <v>45609</v>
      </c>
      <c r="M31" s="293">
        <f t="array" ref="M31">MAX(IF(W31:CI31&gt;0,$W$16:$CI$16))</f>
        <v>45609</v>
      </c>
      <c r="N31" s="293"/>
      <c r="O31" s="249">
        <f>VLOOKUP(H31,Auxiliar!$B$16:$E$24,4,0)</f>
        <v>1</v>
      </c>
      <c r="P31" s="249">
        <f t="shared" ca="1" si="15"/>
        <v>1</v>
      </c>
      <c r="Q31" s="248">
        <f t="shared" ca="1" si="8"/>
        <v>0</v>
      </c>
      <c r="R31" s="264" t="s">
        <v>38</v>
      </c>
      <c r="S31" s="282"/>
      <c r="T31" s="272">
        <v>0.6</v>
      </c>
      <c r="U31" s="272">
        <f t="shared" si="16"/>
        <v>0.1</v>
      </c>
      <c r="V31" s="272">
        <f t="shared" si="17"/>
        <v>0</v>
      </c>
      <c r="W31" s="283"/>
      <c r="X31" s="283"/>
      <c r="Y31" s="283"/>
      <c r="Z31" s="283"/>
      <c r="AA31" s="283"/>
      <c r="AB31" s="283"/>
      <c r="AC31" s="283"/>
      <c r="AD31" s="284"/>
      <c r="AE31" s="283"/>
      <c r="AF31" s="283"/>
      <c r="AG31" s="283"/>
      <c r="AH31" s="285"/>
      <c r="AI31" s="290"/>
      <c r="AJ31" s="283"/>
      <c r="AK31" s="283"/>
      <c r="AL31" s="283">
        <v>0.1</v>
      </c>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4"/>
      <c r="BP31" s="284"/>
      <c r="BQ31" s="284"/>
      <c r="BR31" s="284"/>
      <c r="BS31" s="284"/>
      <c r="BT31" s="284"/>
      <c r="BU31" s="284"/>
      <c r="BV31" s="283"/>
      <c r="BW31" s="283"/>
      <c r="BX31" s="283"/>
      <c r="BY31" s="283"/>
      <c r="BZ31" s="283"/>
      <c r="CA31" s="283"/>
      <c r="CB31" s="283"/>
      <c r="CC31" s="283"/>
      <c r="CD31" s="283"/>
      <c r="CE31" s="283"/>
      <c r="CF31" s="283"/>
      <c r="CG31" s="283"/>
      <c r="CH31" s="283"/>
      <c r="CI31" s="283"/>
    </row>
    <row r="32" spans="1:87" ht="16.2" hidden="1" outlineLevel="1">
      <c r="A32" s="276" t="str">
        <f t="shared" si="14"/>
        <v>modesg_param_sfcs_taxon_europeiadata_final</v>
      </c>
      <c r="B32" s="142" t="s">
        <v>26</v>
      </c>
      <c r="C32" s="138" t="s">
        <v>181</v>
      </c>
      <c r="D32" s="236" t="s">
        <v>40</v>
      </c>
      <c r="E32" s="237" t="s">
        <v>182</v>
      </c>
      <c r="F32" s="237"/>
      <c r="G32" s="236" t="s">
        <v>194</v>
      </c>
      <c r="H32" s="236" t="str">
        <f>VLOOKUP(A32,'2. Status Detalhe Campos'!$A$7:$G$574,7,0)</f>
        <v>1. Concluído</v>
      </c>
      <c r="I32" s="278" t="s">
        <v>38</v>
      </c>
      <c r="J32" s="287">
        <v>45603</v>
      </c>
      <c r="K32" s="278">
        <v>45604</v>
      </c>
      <c r="L32" s="292">
        <f t="array" ref="L32">MIN(IF(W32:CI32&gt;0,$W$16:$CI$16))</f>
        <v>45609</v>
      </c>
      <c r="M32" s="293">
        <f t="array" ref="M32">MAX(IF(W32:CI32&gt;0,$W$16:$CI$16))</f>
        <v>45609</v>
      </c>
      <c r="N32" s="293"/>
      <c r="O32" s="249">
        <f>VLOOKUP(H32,Auxiliar!$B$16:$E$24,4,0)</f>
        <v>1</v>
      </c>
      <c r="P32" s="249">
        <f t="shared" ca="1" si="15"/>
        <v>1</v>
      </c>
      <c r="Q32" s="248">
        <f t="shared" ca="1" si="8"/>
        <v>0</v>
      </c>
      <c r="R32" s="264" t="s">
        <v>38</v>
      </c>
      <c r="S32" s="282"/>
      <c r="T32" s="272">
        <v>0.6</v>
      </c>
      <c r="U32" s="272">
        <f t="shared" si="16"/>
        <v>0.1</v>
      </c>
      <c r="V32" s="272">
        <f t="shared" si="17"/>
        <v>0</v>
      </c>
      <c r="W32" s="283"/>
      <c r="X32" s="283"/>
      <c r="Y32" s="283"/>
      <c r="Z32" s="283"/>
      <c r="AA32" s="283"/>
      <c r="AB32" s="283"/>
      <c r="AC32" s="283"/>
      <c r="AD32" s="284"/>
      <c r="AE32" s="283"/>
      <c r="AF32" s="283"/>
      <c r="AG32" s="283"/>
      <c r="AH32" s="285"/>
      <c r="AI32" s="290"/>
      <c r="AJ32" s="283"/>
      <c r="AK32" s="283"/>
      <c r="AL32" s="283">
        <v>0.1</v>
      </c>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4"/>
      <c r="BP32" s="284"/>
      <c r="BQ32" s="284"/>
      <c r="BR32" s="284"/>
      <c r="BS32" s="284"/>
      <c r="BT32" s="284"/>
      <c r="BU32" s="284"/>
      <c r="BV32" s="283"/>
      <c r="BW32" s="283"/>
      <c r="BX32" s="283"/>
      <c r="BY32" s="283"/>
      <c r="BZ32" s="283"/>
      <c r="CA32" s="283"/>
      <c r="CB32" s="283"/>
      <c r="CC32" s="283"/>
      <c r="CD32" s="283"/>
      <c r="CE32" s="283"/>
      <c r="CF32" s="283"/>
      <c r="CG32" s="283"/>
      <c r="CH32" s="283"/>
      <c r="CI32" s="283"/>
    </row>
    <row r="33" spans="1:87" ht="16.2" hidden="1" outlineLevel="1">
      <c r="A33" s="276" t="str">
        <f t="shared" si="14"/>
        <v>modesg_param_sfcs_taxon_europeiadata_inicial</v>
      </c>
      <c r="B33" s="142" t="s">
        <v>26</v>
      </c>
      <c r="C33" s="138" t="s">
        <v>181</v>
      </c>
      <c r="D33" s="236" t="s">
        <v>40</v>
      </c>
      <c r="E33" s="237" t="s">
        <v>182</v>
      </c>
      <c r="F33" s="237"/>
      <c r="G33" s="236" t="s">
        <v>195</v>
      </c>
      <c r="H33" s="236" t="str">
        <f>VLOOKUP(A33,'2. Status Detalhe Campos'!$A$7:$G$574,7,0)</f>
        <v>1. Concluído</v>
      </c>
      <c r="I33" s="278" t="s">
        <v>38</v>
      </c>
      <c r="J33" s="287">
        <v>45603</v>
      </c>
      <c r="K33" s="278">
        <v>45604</v>
      </c>
      <c r="L33" s="292">
        <f t="array" ref="L33">MIN(IF(W33:CI33&gt;0,$W$16:$CI$16))</f>
        <v>45609</v>
      </c>
      <c r="M33" s="293">
        <f t="array" ref="M33">MAX(IF(W33:CI33&gt;0,$W$16:$CI$16))</f>
        <v>45609</v>
      </c>
      <c r="N33" s="293"/>
      <c r="O33" s="249">
        <f>VLOOKUP(H33,Auxiliar!$B$16:$E$24,4,0)</f>
        <v>1</v>
      </c>
      <c r="P33" s="249">
        <f t="shared" ca="1" si="15"/>
        <v>1</v>
      </c>
      <c r="Q33" s="248">
        <f t="shared" ca="1" si="8"/>
        <v>0</v>
      </c>
      <c r="R33" s="264" t="s">
        <v>38</v>
      </c>
      <c r="S33" s="282"/>
      <c r="T33" s="272">
        <v>0.6</v>
      </c>
      <c r="U33" s="272">
        <f t="shared" si="16"/>
        <v>0.1</v>
      </c>
      <c r="V33" s="272">
        <f t="shared" si="17"/>
        <v>0</v>
      </c>
      <c r="W33" s="283"/>
      <c r="X33" s="283"/>
      <c r="Y33" s="283"/>
      <c r="Z33" s="283"/>
      <c r="AA33" s="283"/>
      <c r="AB33" s="283"/>
      <c r="AC33" s="283"/>
      <c r="AD33" s="284"/>
      <c r="AE33" s="283"/>
      <c r="AF33" s="283"/>
      <c r="AG33" s="283"/>
      <c r="AH33" s="285"/>
      <c r="AI33" s="290"/>
      <c r="AJ33" s="283"/>
      <c r="AK33" s="283"/>
      <c r="AL33" s="283">
        <v>0.1</v>
      </c>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4"/>
      <c r="BP33" s="284"/>
      <c r="BQ33" s="284"/>
      <c r="BR33" s="284"/>
      <c r="BS33" s="284"/>
      <c r="BT33" s="284"/>
      <c r="BU33" s="284"/>
      <c r="BV33" s="283"/>
      <c r="BW33" s="283"/>
      <c r="BX33" s="283"/>
      <c r="BY33" s="283"/>
      <c r="BZ33" s="283"/>
      <c r="CA33" s="283"/>
      <c r="CB33" s="283"/>
      <c r="CC33" s="283"/>
      <c r="CD33" s="283"/>
      <c r="CE33" s="283"/>
      <c r="CF33" s="283"/>
      <c r="CG33" s="283"/>
      <c r="CH33" s="283"/>
      <c r="CI33" s="283"/>
    </row>
    <row r="34" spans="1:87" ht="16.2" hidden="1" outlineLevel="1">
      <c r="A34" s="276" t="str">
        <f t="shared" si="14"/>
        <v>modesg_param_sfcs_taxon_europeiaflag_project_finance</v>
      </c>
      <c r="B34" s="142" t="s">
        <v>26</v>
      </c>
      <c r="C34" s="138" t="s">
        <v>181</v>
      </c>
      <c r="D34" s="236" t="s">
        <v>40</v>
      </c>
      <c r="E34" s="237" t="s">
        <v>182</v>
      </c>
      <c r="F34" s="237"/>
      <c r="G34" s="236" t="s">
        <v>199</v>
      </c>
      <c r="H34" s="236" t="str">
        <f>VLOOKUP(A34,'2. Status Detalhe Campos'!$A$7:$G$574,7,0)</f>
        <v>1. Concluído</v>
      </c>
      <c r="I34" s="278" t="s">
        <v>38</v>
      </c>
      <c r="J34" s="287">
        <v>45603</v>
      </c>
      <c r="K34" s="278">
        <v>45604</v>
      </c>
      <c r="L34" s="292">
        <f t="array" ref="L34">MIN(IF(W34:CI34&gt;0,$W$16:$CI$16))</f>
        <v>45609</v>
      </c>
      <c r="M34" s="293">
        <f t="array" ref="M34">MAX(IF(W34:CI34&gt;0,$W$16:$CI$16))</f>
        <v>45609</v>
      </c>
      <c r="N34" s="293"/>
      <c r="O34" s="249">
        <f>VLOOKUP(H34,Auxiliar!$B$16:$E$24,4,0)</f>
        <v>1</v>
      </c>
      <c r="P34" s="249">
        <f t="shared" ca="1" si="15"/>
        <v>1</v>
      </c>
      <c r="Q34" s="248">
        <f t="shared" ca="1" si="8"/>
        <v>0</v>
      </c>
      <c r="R34" s="264" t="s">
        <v>38</v>
      </c>
      <c r="S34" s="282"/>
      <c r="T34" s="272">
        <v>0.6</v>
      </c>
      <c r="U34" s="272">
        <f t="shared" si="16"/>
        <v>0.1</v>
      </c>
      <c r="V34" s="272">
        <f t="shared" si="17"/>
        <v>0</v>
      </c>
      <c r="W34" s="283"/>
      <c r="X34" s="283"/>
      <c r="Y34" s="283"/>
      <c r="Z34" s="283"/>
      <c r="AA34" s="283"/>
      <c r="AB34" s="283"/>
      <c r="AC34" s="283"/>
      <c r="AD34" s="284"/>
      <c r="AE34" s="283"/>
      <c r="AF34" s="283"/>
      <c r="AG34" s="283"/>
      <c r="AH34" s="285"/>
      <c r="AI34" s="290"/>
      <c r="AJ34" s="283"/>
      <c r="AK34" s="283"/>
      <c r="AL34" s="283">
        <v>0.1</v>
      </c>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4"/>
      <c r="BP34" s="284"/>
      <c r="BQ34" s="284"/>
      <c r="BR34" s="284"/>
      <c r="BS34" s="284"/>
      <c r="BT34" s="284"/>
      <c r="BU34" s="284"/>
      <c r="BV34" s="283"/>
      <c r="BW34" s="283"/>
      <c r="BX34" s="283"/>
      <c r="BY34" s="283"/>
      <c r="BZ34" s="283"/>
      <c r="CA34" s="283"/>
      <c r="CB34" s="283"/>
      <c r="CC34" s="283"/>
      <c r="CD34" s="283"/>
      <c r="CE34" s="283"/>
      <c r="CF34" s="283"/>
      <c r="CG34" s="283"/>
      <c r="CH34" s="283"/>
      <c r="CI34" s="283"/>
    </row>
    <row r="35" spans="1:87" ht="16.2" hidden="1" outlineLevel="1">
      <c r="A35" s="276" t="str">
        <f t="shared" si="14"/>
        <v>modesg_param_sfcs_taxon_europeiacfinalidad</v>
      </c>
      <c r="B35" s="142" t="s">
        <v>26</v>
      </c>
      <c r="C35" s="138" t="s">
        <v>181</v>
      </c>
      <c r="D35" s="236" t="s">
        <v>40</v>
      </c>
      <c r="E35" s="237" t="s">
        <v>182</v>
      </c>
      <c r="F35" s="237"/>
      <c r="G35" s="236" t="s">
        <v>200</v>
      </c>
      <c r="H35" s="236" t="str">
        <f>VLOOKUP(A35,'2. Status Detalhe Campos'!$A$7:$G$574,7,0)</f>
        <v>1. Concluído</v>
      </c>
      <c r="I35" s="278" t="s">
        <v>38</v>
      </c>
      <c r="J35" s="287">
        <v>45603</v>
      </c>
      <c r="K35" s="278">
        <v>45604</v>
      </c>
      <c r="L35" s="292">
        <f t="array" ref="L35">MIN(IF(W35:CI35&gt;0,$W$16:$CI$16))</f>
        <v>45609</v>
      </c>
      <c r="M35" s="293">
        <f t="array" ref="M35">MAX(IF(W35:CI35&gt;0,$W$16:$CI$16))</f>
        <v>45609</v>
      </c>
      <c r="N35" s="293"/>
      <c r="O35" s="249">
        <f>VLOOKUP(H35,Auxiliar!$B$16:$E$24,4,0)</f>
        <v>1</v>
      </c>
      <c r="P35" s="249">
        <f t="shared" ca="1" si="15"/>
        <v>1</v>
      </c>
      <c r="Q35" s="248">
        <f t="shared" ca="1" si="8"/>
        <v>0</v>
      </c>
      <c r="R35" s="264" t="s">
        <v>38</v>
      </c>
      <c r="S35" s="282"/>
      <c r="T35" s="272">
        <v>0.6</v>
      </c>
      <c r="U35" s="272">
        <f t="shared" si="16"/>
        <v>0.1</v>
      </c>
      <c r="V35" s="272">
        <f t="shared" si="17"/>
        <v>0</v>
      </c>
      <c r="W35" s="283"/>
      <c r="X35" s="283"/>
      <c r="Y35" s="283"/>
      <c r="Z35" s="283"/>
      <c r="AA35" s="283"/>
      <c r="AB35" s="283"/>
      <c r="AC35" s="283"/>
      <c r="AD35" s="284"/>
      <c r="AE35" s="283"/>
      <c r="AF35" s="283"/>
      <c r="AG35" s="283"/>
      <c r="AH35" s="285"/>
      <c r="AI35" s="290"/>
      <c r="AJ35" s="283"/>
      <c r="AK35" s="283"/>
      <c r="AL35" s="283">
        <v>0.1</v>
      </c>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4"/>
      <c r="BP35" s="284"/>
      <c r="BQ35" s="284"/>
      <c r="BR35" s="284"/>
      <c r="BS35" s="284"/>
      <c r="BT35" s="284"/>
      <c r="BU35" s="284"/>
      <c r="BV35" s="283"/>
      <c r="BW35" s="283"/>
      <c r="BX35" s="283"/>
      <c r="BY35" s="283"/>
      <c r="BZ35" s="283"/>
      <c r="CA35" s="283"/>
      <c r="CB35" s="283"/>
      <c r="CC35" s="283"/>
      <c r="CD35" s="283"/>
      <c r="CE35" s="283"/>
      <c r="CF35" s="283"/>
      <c r="CG35" s="283"/>
      <c r="CH35" s="283"/>
      <c r="CI35" s="283"/>
    </row>
    <row r="36" spans="1:87" ht="16.2" hidden="1" outlineLevel="1">
      <c r="A36" s="276" t="str">
        <f t="shared" si="14"/>
        <v>modesg_param_sfcs_taxon_europeiatipo_combust</v>
      </c>
      <c r="B36" s="142" t="s">
        <v>26</v>
      </c>
      <c r="C36" s="138" t="s">
        <v>181</v>
      </c>
      <c r="D36" s="236" t="s">
        <v>40</v>
      </c>
      <c r="E36" s="237" t="s">
        <v>182</v>
      </c>
      <c r="F36" s="237"/>
      <c r="G36" s="236" t="s">
        <v>201</v>
      </c>
      <c r="H36" s="236" t="str">
        <f>VLOOKUP(A36,'2. Status Detalhe Campos'!$A$7:$G$574,7,0)</f>
        <v>1. Concluído</v>
      </c>
      <c r="I36" s="278" t="s">
        <v>38</v>
      </c>
      <c r="J36" s="287">
        <v>45603</v>
      </c>
      <c r="K36" s="278">
        <v>45604</v>
      </c>
      <c r="L36" s="292">
        <f t="array" ref="L36">MIN(IF(W36:CI36&gt;0,$W$16:$CI$16))</f>
        <v>45609</v>
      </c>
      <c r="M36" s="293">
        <f t="array" ref="M36">MAX(IF(W36:CI36&gt;0,$W$16:$CI$16))</f>
        <v>45609</v>
      </c>
      <c r="N36" s="293"/>
      <c r="O36" s="249">
        <f>VLOOKUP(H36,Auxiliar!$B$16:$E$24,4,0)</f>
        <v>1</v>
      </c>
      <c r="P36" s="249">
        <f t="shared" ca="1" si="15"/>
        <v>1</v>
      </c>
      <c r="Q36" s="248">
        <f t="shared" ca="1" si="8"/>
        <v>0</v>
      </c>
      <c r="R36" s="264" t="s">
        <v>38</v>
      </c>
      <c r="S36" s="282"/>
      <c r="T36" s="272">
        <v>0.6</v>
      </c>
      <c r="U36" s="272">
        <f t="shared" si="16"/>
        <v>0.1</v>
      </c>
      <c r="V36" s="272">
        <f t="shared" si="17"/>
        <v>0</v>
      </c>
      <c r="W36" s="283"/>
      <c r="X36" s="283"/>
      <c r="Y36" s="283"/>
      <c r="Z36" s="283"/>
      <c r="AA36" s="283"/>
      <c r="AB36" s="283"/>
      <c r="AC36" s="283"/>
      <c r="AD36" s="284"/>
      <c r="AE36" s="283"/>
      <c r="AF36" s="283"/>
      <c r="AG36" s="283"/>
      <c r="AH36" s="285"/>
      <c r="AI36" s="290"/>
      <c r="AJ36" s="283"/>
      <c r="AK36" s="283"/>
      <c r="AL36" s="283">
        <v>0.1</v>
      </c>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4"/>
      <c r="BP36" s="284"/>
      <c r="BQ36" s="284"/>
      <c r="BR36" s="284"/>
      <c r="BS36" s="284"/>
      <c r="BT36" s="284"/>
      <c r="BU36" s="284"/>
      <c r="BV36" s="283"/>
      <c r="BW36" s="283"/>
      <c r="BX36" s="283"/>
      <c r="BY36" s="283"/>
      <c r="BZ36" s="283"/>
      <c r="CA36" s="283"/>
      <c r="CB36" s="283"/>
      <c r="CC36" s="283"/>
      <c r="CD36" s="283"/>
      <c r="CE36" s="283"/>
      <c r="CF36" s="283"/>
      <c r="CG36" s="283"/>
      <c r="CH36" s="283"/>
      <c r="CI36" s="283"/>
    </row>
    <row r="37" spans="1:87" ht="16.2" hidden="1" outlineLevel="1">
      <c r="A37" s="276" t="str">
        <f t="shared" si="14"/>
        <v>modesg_param_sfcs_taxon_europeiamontante_pndrc</v>
      </c>
      <c r="B37" s="142" t="s">
        <v>26</v>
      </c>
      <c r="C37" s="138" t="s">
        <v>181</v>
      </c>
      <c r="D37" s="236" t="s">
        <v>40</v>
      </c>
      <c r="E37" s="237" t="s">
        <v>182</v>
      </c>
      <c r="F37" s="237"/>
      <c r="G37" s="236" t="s">
        <v>202</v>
      </c>
      <c r="H37" s="236" t="str">
        <f>VLOOKUP(A37,'2. Status Detalhe Campos'!$A$7:$G$574,7,0)</f>
        <v>1. Concluído</v>
      </c>
      <c r="I37" s="278" t="s">
        <v>38</v>
      </c>
      <c r="J37" s="287">
        <v>45603</v>
      </c>
      <c r="K37" s="278">
        <v>45604</v>
      </c>
      <c r="L37" s="292">
        <f t="array" ref="L37">MIN(IF(W37:CI37&gt;0,$W$16:$CI$16))</f>
        <v>45609</v>
      </c>
      <c r="M37" s="293">
        <f t="array" ref="M37">MAX(IF(W37:CI37&gt;0,$W$16:$CI$16))</f>
        <v>45609</v>
      </c>
      <c r="N37" s="293"/>
      <c r="O37" s="249">
        <f>VLOOKUP(H37,Auxiliar!$B$16:$E$24,4,0)</f>
        <v>1</v>
      </c>
      <c r="P37" s="249">
        <f t="shared" ca="1" si="15"/>
        <v>1</v>
      </c>
      <c r="Q37" s="248">
        <f t="shared" ca="1" si="8"/>
        <v>0</v>
      </c>
      <c r="R37" s="264" t="s">
        <v>38</v>
      </c>
      <c r="S37" s="282"/>
      <c r="T37" s="272">
        <v>0.6</v>
      </c>
      <c r="U37" s="272">
        <f t="shared" si="16"/>
        <v>0.1</v>
      </c>
      <c r="V37" s="272">
        <f t="shared" si="17"/>
        <v>0</v>
      </c>
      <c r="W37" s="283"/>
      <c r="X37" s="283"/>
      <c r="Y37" s="283"/>
      <c r="Z37" s="283"/>
      <c r="AA37" s="283"/>
      <c r="AB37" s="283"/>
      <c r="AC37" s="283"/>
      <c r="AD37" s="284"/>
      <c r="AE37" s="283"/>
      <c r="AF37" s="283"/>
      <c r="AG37" s="283"/>
      <c r="AH37" s="285"/>
      <c r="AI37" s="290"/>
      <c r="AJ37" s="283"/>
      <c r="AK37" s="283"/>
      <c r="AL37" s="283">
        <v>0.1</v>
      </c>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4"/>
      <c r="BP37" s="284"/>
      <c r="BQ37" s="284"/>
      <c r="BR37" s="284"/>
      <c r="BS37" s="284"/>
      <c r="BT37" s="284"/>
      <c r="BU37" s="284"/>
      <c r="BV37" s="283"/>
      <c r="BW37" s="283"/>
      <c r="BX37" s="283"/>
      <c r="BY37" s="283"/>
      <c r="BZ37" s="283"/>
      <c r="CA37" s="283"/>
      <c r="CB37" s="283"/>
      <c r="CC37" s="283"/>
      <c r="CD37" s="283"/>
      <c r="CE37" s="283"/>
      <c r="CF37" s="283"/>
      <c r="CG37" s="283"/>
      <c r="CH37" s="283"/>
      <c r="CI37" s="283"/>
    </row>
    <row r="38" spans="1:87" ht="16.2" hidden="1" outlineLevel="1">
      <c r="A38" s="276" t="str">
        <f t="shared" si="14"/>
        <v>modesg_param_sfcs_taxon_europeianome_general_specific_purpose</v>
      </c>
      <c r="B38" s="142" t="s">
        <v>26</v>
      </c>
      <c r="C38" s="138" t="s">
        <v>181</v>
      </c>
      <c r="D38" s="236" t="s">
        <v>40</v>
      </c>
      <c r="E38" s="237" t="s">
        <v>182</v>
      </c>
      <c r="F38" s="237"/>
      <c r="G38" s="236" t="s">
        <v>204</v>
      </c>
      <c r="H38" s="236" t="str">
        <f>VLOOKUP(A38,'2. Status Detalhe Campos'!$A$7:$G$574,7,0)</f>
        <v>1. Concluído</v>
      </c>
      <c r="I38" s="278" t="s">
        <v>38</v>
      </c>
      <c r="J38" s="287">
        <v>45603</v>
      </c>
      <c r="K38" s="278">
        <v>45604</v>
      </c>
      <c r="L38" s="292">
        <f t="array" ref="L38">MIN(IF(W38:CI38&gt;0,$W$16:$CI$16))</f>
        <v>45609</v>
      </c>
      <c r="M38" s="293">
        <f t="array" ref="M38">MAX(IF(W38:CI38&gt;0,$W$16:$CI$16))</f>
        <v>45609</v>
      </c>
      <c r="N38" s="293"/>
      <c r="O38" s="249">
        <f>VLOOKUP(H38,Auxiliar!$B$16:$E$24,4,0)</f>
        <v>1</v>
      </c>
      <c r="P38" s="249">
        <f t="shared" ca="1" si="15"/>
        <v>1</v>
      </c>
      <c r="Q38" s="248">
        <f t="shared" ca="1" si="8"/>
        <v>0</v>
      </c>
      <c r="R38" s="264" t="s">
        <v>38</v>
      </c>
      <c r="S38" s="282"/>
      <c r="T38" s="272">
        <v>0.6</v>
      </c>
      <c r="U38" s="272">
        <f t="shared" si="16"/>
        <v>0.1</v>
      </c>
      <c r="V38" s="272">
        <f t="shared" si="17"/>
        <v>0</v>
      </c>
      <c r="W38" s="283"/>
      <c r="X38" s="283"/>
      <c r="Y38" s="283"/>
      <c r="Z38" s="283"/>
      <c r="AA38" s="283"/>
      <c r="AB38" s="283"/>
      <c r="AC38" s="283"/>
      <c r="AD38" s="284"/>
      <c r="AE38" s="283"/>
      <c r="AF38" s="283"/>
      <c r="AG38" s="283"/>
      <c r="AH38" s="285"/>
      <c r="AI38" s="290"/>
      <c r="AJ38" s="283"/>
      <c r="AK38" s="283"/>
      <c r="AL38" s="283">
        <v>0.1</v>
      </c>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4"/>
      <c r="BP38" s="284"/>
      <c r="BQ38" s="284"/>
      <c r="BR38" s="284"/>
      <c r="BS38" s="284"/>
      <c r="BT38" s="284"/>
      <c r="BU38" s="284"/>
      <c r="BV38" s="283"/>
      <c r="BW38" s="283"/>
      <c r="BX38" s="283"/>
      <c r="BY38" s="283"/>
      <c r="BZ38" s="283"/>
      <c r="CA38" s="283"/>
      <c r="CB38" s="283"/>
      <c r="CC38" s="283"/>
      <c r="CD38" s="283"/>
      <c r="CE38" s="283"/>
      <c r="CF38" s="283"/>
      <c r="CG38" s="283"/>
      <c r="CH38" s="283"/>
      <c r="CI38" s="283"/>
    </row>
    <row r="39" spans="1:87" ht="16.2" hidden="1" outlineLevel="1">
      <c r="A39" s="276" t="str">
        <f t="shared" si="14"/>
        <v>modesg_param_sfcs_taxon_europeianome_purpose_esg</v>
      </c>
      <c r="B39" s="142" t="s">
        <v>26</v>
      </c>
      <c r="C39" s="138" t="s">
        <v>181</v>
      </c>
      <c r="D39" s="236" t="s">
        <v>40</v>
      </c>
      <c r="E39" s="237" t="s">
        <v>182</v>
      </c>
      <c r="F39" s="237"/>
      <c r="G39" s="236" t="s">
        <v>205</v>
      </c>
      <c r="H39" s="236" t="str">
        <f>VLOOKUP(A39,'2. Status Detalhe Campos'!$A$7:$G$574,7,0)</f>
        <v>1. Concluído</v>
      </c>
      <c r="I39" s="278" t="s">
        <v>38</v>
      </c>
      <c r="J39" s="287">
        <v>45603</v>
      </c>
      <c r="K39" s="278">
        <v>45604</v>
      </c>
      <c r="L39" s="292">
        <f t="array" ref="L39">MIN(IF(W39:CI39&gt;0,$W$16:$CI$16))</f>
        <v>45609</v>
      </c>
      <c r="M39" s="293">
        <f t="array" ref="M39">MAX(IF(W39:CI39&gt;0,$W$16:$CI$16))</f>
        <v>45609</v>
      </c>
      <c r="N39" s="293"/>
      <c r="O39" s="249">
        <f>VLOOKUP(H39,Auxiliar!$B$16:$E$24,4,0)</f>
        <v>1</v>
      </c>
      <c r="P39" s="249">
        <f t="shared" ca="1" si="15"/>
        <v>1</v>
      </c>
      <c r="Q39" s="248">
        <f t="shared" ca="1" si="8"/>
        <v>0</v>
      </c>
      <c r="R39" s="264" t="s">
        <v>38</v>
      </c>
      <c r="S39" s="282"/>
      <c r="T39" s="272">
        <v>0.6</v>
      </c>
      <c r="U39" s="272">
        <f t="shared" si="16"/>
        <v>0.1</v>
      </c>
      <c r="V39" s="272">
        <f t="shared" si="17"/>
        <v>0</v>
      </c>
      <c r="W39" s="283"/>
      <c r="X39" s="283"/>
      <c r="Y39" s="283"/>
      <c r="Z39" s="283"/>
      <c r="AA39" s="283"/>
      <c r="AB39" s="283"/>
      <c r="AC39" s="283"/>
      <c r="AD39" s="284"/>
      <c r="AE39" s="283"/>
      <c r="AF39" s="283"/>
      <c r="AG39" s="283"/>
      <c r="AH39" s="285"/>
      <c r="AI39" s="290"/>
      <c r="AJ39" s="283"/>
      <c r="AK39" s="283"/>
      <c r="AL39" s="283">
        <v>0.1</v>
      </c>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4"/>
      <c r="BP39" s="284"/>
      <c r="BQ39" s="284"/>
      <c r="BR39" s="284"/>
      <c r="BS39" s="284"/>
      <c r="BT39" s="284"/>
      <c r="BU39" s="284"/>
      <c r="BV39" s="283"/>
      <c r="BW39" s="283"/>
      <c r="BX39" s="283"/>
      <c r="BY39" s="283"/>
      <c r="BZ39" s="283"/>
      <c r="CA39" s="283"/>
      <c r="CB39" s="283"/>
      <c r="CC39" s="283"/>
      <c r="CD39" s="283"/>
      <c r="CE39" s="283"/>
      <c r="CF39" s="283"/>
      <c r="CG39" s="283"/>
      <c r="CH39" s="283"/>
      <c r="CI39" s="283"/>
    </row>
    <row r="40" spans="1:87" ht="16.2" hidden="1" outlineLevel="1">
      <c r="A40" s="276" t="str">
        <f t="shared" si="14"/>
        <v>modesg_param_sfcs_taxon_europeianome_specific_eligible</v>
      </c>
      <c r="B40" s="142" t="s">
        <v>26</v>
      </c>
      <c r="C40" s="138" t="s">
        <v>181</v>
      </c>
      <c r="D40" s="236" t="s">
        <v>40</v>
      </c>
      <c r="E40" s="237" t="s">
        <v>182</v>
      </c>
      <c r="F40" s="237"/>
      <c r="G40" s="236" t="s">
        <v>206</v>
      </c>
      <c r="H40" s="236" t="str">
        <f>VLOOKUP(A40,'2. Status Detalhe Campos'!$A$7:$G$574,7,0)</f>
        <v>1. Concluído</v>
      </c>
      <c r="I40" s="278" t="s">
        <v>38</v>
      </c>
      <c r="J40" s="287">
        <v>45603</v>
      </c>
      <c r="K40" s="278">
        <v>45604</v>
      </c>
      <c r="L40" s="292">
        <f t="array" ref="L40">MIN(IF(W40:CI40&gt;0,$W$16:$CI$16))</f>
        <v>45609</v>
      </c>
      <c r="M40" s="293">
        <f t="array" ref="M40">MAX(IF(W40:CI40&gt;0,$W$16:$CI$16))</f>
        <v>45609</v>
      </c>
      <c r="N40" s="293"/>
      <c r="O40" s="249">
        <f>VLOOKUP(H40,Auxiliar!$B$16:$E$24,4,0)</f>
        <v>1</v>
      </c>
      <c r="P40" s="249">
        <f t="shared" ca="1" si="15"/>
        <v>1</v>
      </c>
      <c r="Q40" s="248">
        <f t="shared" ca="1" si="8"/>
        <v>0</v>
      </c>
      <c r="R40" s="264" t="s">
        <v>38</v>
      </c>
      <c r="S40" s="282"/>
      <c r="T40" s="272">
        <v>0.6</v>
      </c>
      <c r="U40" s="272">
        <f t="shared" si="16"/>
        <v>0.1</v>
      </c>
      <c r="V40" s="272">
        <f t="shared" si="17"/>
        <v>0</v>
      </c>
      <c r="W40" s="283"/>
      <c r="X40" s="283"/>
      <c r="Y40" s="283"/>
      <c r="Z40" s="283"/>
      <c r="AA40" s="283"/>
      <c r="AB40" s="283"/>
      <c r="AC40" s="283"/>
      <c r="AD40" s="284"/>
      <c r="AE40" s="283"/>
      <c r="AF40" s="283"/>
      <c r="AG40" s="283"/>
      <c r="AH40" s="285"/>
      <c r="AI40" s="290"/>
      <c r="AJ40" s="283"/>
      <c r="AK40" s="283"/>
      <c r="AL40" s="283">
        <v>0.1</v>
      </c>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4"/>
      <c r="BP40" s="284"/>
      <c r="BQ40" s="284"/>
      <c r="BR40" s="284"/>
      <c r="BS40" s="284"/>
      <c r="BT40" s="284"/>
      <c r="BU40" s="284"/>
      <c r="BV40" s="283"/>
      <c r="BW40" s="283"/>
      <c r="BX40" s="283"/>
      <c r="BY40" s="283"/>
      <c r="BZ40" s="283"/>
      <c r="CA40" s="283"/>
      <c r="CB40" s="283"/>
      <c r="CC40" s="283"/>
      <c r="CD40" s="283"/>
      <c r="CE40" s="283"/>
      <c r="CF40" s="283"/>
      <c r="CG40" s="283"/>
      <c r="CH40" s="283"/>
      <c r="CI40" s="283"/>
    </row>
    <row r="41" spans="1:87" ht="16.2" hidden="1" outlineLevel="1">
      <c r="A41" s="276" t="str">
        <f t="shared" si="14"/>
        <v>modesg_param_sfcs_taxon_europeianome_specific_sustainable</v>
      </c>
      <c r="B41" s="142" t="s">
        <v>26</v>
      </c>
      <c r="C41" s="138" t="s">
        <v>181</v>
      </c>
      <c r="D41" s="236" t="s">
        <v>40</v>
      </c>
      <c r="E41" s="237" t="s">
        <v>182</v>
      </c>
      <c r="F41" s="237"/>
      <c r="G41" s="236" t="s">
        <v>207</v>
      </c>
      <c r="H41" s="236" t="str">
        <f>VLOOKUP(A41,'2. Status Detalhe Campos'!$A$7:$G$574,7,0)</f>
        <v>1. Concluído</v>
      </c>
      <c r="I41" s="278" t="s">
        <v>38</v>
      </c>
      <c r="J41" s="287">
        <v>45603</v>
      </c>
      <c r="K41" s="278">
        <v>45604</v>
      </c>
      <c r="L41" s="292">
        <f t="array" ref="L41">MIN(IF(W41:CI41&gt;0,$W$16:$CI$16))</f>
        <v>45609</v>
      </c>
      <c r="M41" s="293">
        <f t="array" ref="M41">MAX(IF(W41:CI41&gt;0,$W$16:$CI$16))</f>
        <v>45609</v>
      </c>
      <c r="N41" s="293"/>
      <c r="O41" s="249">
        <f>VLOOKUP(H41,Auxiliar!$B$16:$E$24,4,0)</f>
        <v>1</v>
      </c>
      <c r="P41" s="249">
        <f t="shared" ca="1" si="15"/>
        <v>1</v>
      </c>
      <c r="Q41" s="248">
        <f t="shared" ca="1" si="8"/>
        <v>0</v>
      </c>
      <c r="R41" s="264" t="s">
        <v>38</v>
      </c>
      <c r="S41" s="282"/>
      <c r="T41" s="272">
        <v>0.6</v>
      </c>
      <c r="U41" s="272">
        <f t="shared" si="16"/>
        <v>0.1</v>
      </c>
      <c r="V41" s="272">
        <f t="shared" si="17"/>
        <v>0</v>
      </c>
      <c r="W41" s="283"/>
      <c r="X41" s="283"/>
      <c r="Y41" s="283"/>
      <c r="Z41" s="283"/>
      <c r="AA41" s="283"/>
      <c r="AB41" s="283"/>
      <c r="AC41" s="283"/>
      <c r="AD41" s="284"/>
      <c r="AE41" s="283"/>
      <c r="AF41" s="283"/>
      <c r="AG41" s="283"/>
      <c r="AH41" s="285"/>
      <c r="AI41" s="290"/>
      <c r="AJ41" s="283"/>
      <c r="AK41" s="283"/>
      <c r="AL41" s="283">
        <v>0.1</v>
      </c>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4"/>
      <c r="BP41" s="284"/>
      <c r="BQ41" s="284"/>
      <c r="BR41" s="284"/>
      <c r="BS41" s="284"/>
      <c r="BT41" s="284"/>
      <c r="BU41" s="284"/>
      <c r="BV41" s="283"/>
      <c r="BW41" s="283"/>
      <c r="BX41" s="283"/>
      <c r="BY41" s="283"/>
      <c r="BZ41" s="283"/>
      <c r="CA41" s="283"/>
      <c r="CB41" s="283"/>
      <c r="CC41" s="283"/>
      <c r="CD41" s="283"/>
      <c r="CE41" s="283"/>
      <c r="CF41" s="283"/>
      <c r="CG41" s="283"/>
      <c r="CH41" s="283"/>
      <c r="CI41" s="283"/>
    </row>
    <row r="42" spans="1:87" ht="16.2" hidden="1" outlineLevel="1">
      <c r="A42" s="276" t="str">
        <f t="shared" si="14"/>
        <v>modesg_param_sfcs_taxon_europeiazcliente</v>
      </c>
      <c r="B42" s="142" t="s">
        <v>26</v>
      </c>
      <c r="C42" s="138" t="s">
        <v>181</v>
      </c>
      <c r="D42" s="236" t="s">
        <v>40</v>
      </c>
      <c r="E42" s="237" t="s">
        <v>182</v>
      </c>
      <c r="F42" s="237"/>
      <c r="G42" s="236" t="s">
        <v>209</v>
      </c>
      <c r="H42" s="236" t="str">
        <f>VLOOKUP(A42,'2. Status Detalhe Campos'!$A$7:$G$574,7,0)</f>
        <v>1. Concluído</v>
      </c>
      <c r="I42" s="278" t="s">
        <v>38</v>
      </c>
      <c r="J42" s="287">
        <v>45603</v>
      </c>
      <c r="K42" s="278">
        <v>45604</v>
      </c>
      <c r="L42" s="292">
        <f t="array" ref="L42">MIN(IF(W42:CI42&gt;0,$W$16:$CI$16))</f>
        <v>45609</v>
      </c>
      <c r="M42" s="293">
        <f t="array" ref="M42">MAX(IF(W42:CI42&gt;0,$W$16:$CI$16))</f>
        <v>45609</v>
      </c>
      <c r="N42" s="293"/>
      <c r="O42" s="249">
        <f>VLOOKUP(H42,Auxiliar!$B$16:$E$24,4,0)</f>
        <v>1</v>
      </c>
      <c r="P42" s="249">
        <f t="shared" ca="1" si="15"/>
        <v>1</v>
      </c>
      <c r="Q42" s="248">
        <f t="shared" ca="1" si="8"/>
        <v>0</v>
      </c>
      <c r="R42" s="264" t="s">
        <v>38</v>
      </c>
      <c r="S42" s="282"/>
      <c r="T42" s="272">
        <v>0.6</v>
      </c>
      <c r="U42" s="272">
        <f t="shared" si="16"/>
        <v>0.1</v>
      </c>
      <c r="V42" s="272">
        <f t="shared" si="17"/>
        <v>0</v>
      </c>
      <c r="W42" s="283"/>
      <c r="X42" s="283"/>
      <c r="Y42" s="283"/>
      <c r="Z42" s="283"/>
      <c r="AA42" s="283"/>
      <c r="AB42" s="283"/>
      <c r="AC42" s="283"/>
      <c r="AD42" s="284"/>
      <c r="AE42" s="283"/>
      <c r="AF42" s="283"/>
      <c r="AG42" s="283"/>
      <c r="AH42" s="285"/>
      <c r="AI42" s="290"/>
      <c r="AJ42" s="283"/>
      <c r="AK42" s="283"/>
      <c r="AL42" s="283">
        <v>0.1</v>
      </c>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4"/>
      <c r="BP42" s="284"/>
      <c r="BQ42" s="284"/>
      <c r="BR42" s="284"/>
      <c r="BS42" s="284"/>
      <c r="BT42" s="284"/>
      <c r="BU42" s="284"/>
      <c r="BV42" s="283"/>
      <c r="BW42" s="283"/>
      <c r="BX42" s="283"/>
      <c r="BY42" s="283"/>
      <c r="BZ42" s="283"/>
      <c r="CA42" s="283"/>
      <c r="CB42" s="283"/>
      <c r="CC42" s="283"/>
      <c r="CD42" s="283"/>
      <c r="CE42" s="283"/>
      <c r="CF42" s="283"/>
      <c r="CG42" s="283"/>
      <c r="CH42" s="283"/>
      <c r="CI42" s="283"/>
    </row>
    <row r="43" spans="1:87" ht="16.2" hidden="1" outlineLevel="1">
      <c r="A43" s="276" t="str">
        <f t="shared" si="14"/>
        <v>modesg_param_sfcs_taxon_europeiazdeposit</v>
      </c>
      <c r="B43" s="142" t="s">
        <v>26</v>
      </c>
      <c r="C43" s="138" t="s">
        <v>181</v>
      </c>
      <c r="D43" s="236" t="s">
        <v>40</v>
      </c>
      <c r="E43" s="237" t="s">
        <v>182</v>
      </c>
      <c r="F43" s="237"/>
      <c r="G43" s="236" t="s">
        <v>210</v>
      </c>
      <c r="H43" s="236" t="str">
        <f>VLOOKUP(A43,'2. Status Detalhe Campos'!$A$7:$G$574,7,0)</f>
        <v>1. Concluído</v>
      </c>
      <c r="I43" s="278" t="s">
        <v>38</v>
      </c>
      <c r="J43" s="287">
        <v>45603</v>
      </c>
      <c r="K43" s="278">
        <v>45604</v>
      </c>
      <c r="L43" s="292">
        <f t="array" ref="L43">MIN(IF(W43:CI43&gt;0,$W$16:$CI$16))</f>
        <v>45609</v>
      </c>
      <c r="M43" s="293">
        <f t="array" ref="M43">MAX(IF(W43:CI43&gt;0,$W$16:$CI$16))</f>
        <v>45609</v>
      </c>
      <c r="N43" s="293"/>
      <c r="O43" s="249">
        <f>VLOOKUP(H43,Auxiliar!$B$16:$E$24,4,0)</f>
        <v>1</v>
      </c>
      <c r="P43" s="249">
        <f t="shared" ca="1" si="15"/>
        <v>1</v>
      </c>
      <c r="Q43" s="248">
        <f t="shared" ca="1" si="8"/>
        <v>0</v>
      </c>
      <c r="R43" s="264" t="s">
        <v>38</v>
      </c>
      <c r="S43" s="282"/>
      <c r="T43" s="272">
        <v>0.6</v>
      </c>
      <c r="U43" s="272">
        <f t="shared" si="16"/>
        <v>0.1</v>
      </c>
      <c r="V43" s="272">
        <f t="shared" si="17"/>
        <v>0</v>
      </c>
      <c r="W43" s="283"/>
      <c r="X43" s="283"/>
      <c r="Y43" s="283"/>
      <c r="Z43" s="283"/>
      <c r="AA43" s="283"/>
      <c r="AB43" s="283"/>
      <c r="AC43" s="283"/>
      <c r="AD43" s="284"/>
      <c r="AE43" s="283"/>
      <c r="AF43" s="283"/>
      <c r="AG43" s="283"/>
      <c r="AH43" s="285"/>
      <c r="AI43" s="290"/>
      <c r="AJ43" s="283"/>
      <c r="AK43" s="283"/>
      <c r="AL43" s="283">
        <v>0.1</v>
      </c>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4"/>
      <c r="BP43" s="284"/>
      <c r="BQ43" s="284"/>
      <c r="BR43" s="284"/>
      <c r="BS43" s="284"/>
      <c r="BT43" s="284"/>
      <c r="BU43" s="284"/>
      <c r="BV43" s="283"/>
      <c r="BW43" s="283"/>
      <c r="BX43" s="283"/>
      <c r="BY43" s="283"/>
      <c r="BZ43" s="283"/>
      <c r="CA43" s="283"/>
      <c r="CB43" s="283"/>
      <c r="CC43" s="283"/>
      <c r="CD43" s="283"/>
      <c r="CE43" s="283"/>
      <c r="CF43" s="283"/>
      <c r="CG43" s="283"/>
      <c r="CH43" s="283"/>
      <c r="CI43" s="283"/>
    </row>
    <row r="44" spans="1:87" ht="15" customHeight="1" collapsed="1">
      <c r="A44" s="276"/>
      <c r="B44" s="142" t="s">
        <v>26</v>
      </c>
      <c r="C44" s="138" t="s">
        <v>181</v>
      </c>
      <c r="D44" s="134"/>
      <c r="E44" s="240" t="s">
        <v>182</v>
      </c>
      <c r="F44" s="240" t="s">
        <v>2045</v>
      </c>
      <c r="G44" s="241">
        <f>COUNTA(G45:G45)</f>
        <v>1</v>
      </c>
      <c r="H44" s="296" t="s">
        <v>2017</v>
      </c>
      <c r="I44" s="278" t="s">
        <v>38</v>
      </c>
      <c r="J44" s="279">
        <f>MIN(J45)</f>
        <v>45603</v>
      </c>
      <c r="K44" s="279">
        <f>MIN(K45)</f>
        <v>45604</v>
      </c>
      <c r="L44" s="279">
        <f>MIN(L45:L211)</f>
        <v>45600</v>
      </c>
      <c r="M44" s="279">
        <f>MIN(M45:M211)</f>
        <v>45600</v>
      </c>
      <c r="N44" s="329">
        <f t="array" ref="N44">MAX(IF(W44:CI44&gt;0,$W$16:$CI$16))</f>
        <v>45611</v>
      </c>
      <c r="O44" s="320">
        <f>SUMPRODUCT(O45,U45)/SUM(U45)</f>
        <v>0.25</v>
      </c>
      <c r="P44" s="320">
        <f ca="1">SUMPRODUCT(P45,U45)/SUM(U45)</f>
        <v>1</v>
      </c>
      <c r="Q44" s="248">
        <f t="shared" ref="Q44" ca="1" si="18">O44-P44</f>
        <v>-0.75</v>
      </c>
      <c r="R44" s="264" t="s">
        <v>2046</v>
      </c>
      <c r="S44" s="282"/>
      <c r="T44" s="272"/>
      <c r="U44" s="272"/>
      <c r="V44" s="272"/>
      <c r="W44" s="283"/>
      <c r="X44" s="283"/>
      <c r="Y44" s="283"/>
      <c r="Z44" s="283"/>
      <c r="AA44" s="283"/>
      <c r="AB44" s="283"/>
      <c r="AC44" s="283"/>
      <c r="AD44" s="284"/>
      <c r="AE44" s="283"/>
      <c r="AF44" s="283"/>
      <c r="AG44" s="283"/>
      <c r="AH44" s="285"/>
      <c r="AI44" s="290"/>
      <c r="AJ44" s="283"/>
      <c r="AK44" s="283"/>
      <c r="AL44" s="283"/>
      <c r="AM44" s="283"/>
      <c r="AN44" s="283" t="s">
        <v>444</v>
      </c>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4"/>
      <c r="BP44" s="284"/>
      <c r="BQ44" s="284"/>
      <c r="BR44" s="284"/>
      <c r="BS44" s="284"/>
      <c r="BT44" s="284"/>
      <c r="BU44" s="284"/>
      <c r="BV44" s="283"/>
      <c r="BW44" s="283"/>
      <c r="BX44" s="283"/>
      <c r="BY44" s="283"/>
      <c r="BZ44" s="283"/>
      <c r="CA44" s="283"/>
      <c r="CB44" s="283"/>
      <c r="CC44" s="283"/>
      <c r="CD44" s="283"/>
      <c r="CE44" s="283"/>
      <c r="CF44" s="283"/>
      <c r="CG44" s="283"/>
      <c r="CH44" s="283"/>
      <c r="CI44" s="283"/>
    </row>
    <row r="45" spans="1:87" ht="16.2" hidden="1" outlineLevel="1">
      <c r="A45" s="276"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78" t="s">
        <v>38</v>
      </c>
      <c r="J45" s="287">
        <v>45603</v>
      </c>
      <c r="K45" s="278">
        <v>45604</v>
      </c>
      <c r="L45" s="292">
        <f t="array" ref="L45">MIN(IF(W45:CI45&gt;0,$W$16:$CI$16))</f>
        <v>45609</v>
      </c>
      <c r="M45" s="293">
        <f t="array" ref="M45">MAX(IF(W45:CI45&gt;0,$W$16:$CI$16))</f>
        <v>45609</v>
      </c>
      <c r="N45" s="293"/>
      <c r="O45" s="249">
        <f>VLOOKUP(H45,Auxiliar!$B$16:$E$24,4,0)</f>
        <v>0.25</v>
      </c>
      <c r="P45" s="321">
        <f ca="1">IF(TODAY()&lt;=L45,0,MIN((TODAY()-L45)/(M45-L45+1),100%))</f>
        <v>1</v>
      </c>
      <c r="Q45" s="248">
        <f ca="1">O45-P45</f>
        <v>-0.75</v>
      </c>
      <c r="R45" s="264" t="s">
        <v>38</v>
      </c>
      <c r="S45" s="282"/>
      <c r="T45" s="272">
        <v>0.6</v>
      </c>
      <c r="U45" s="272">
        <f>ROUND(T45/8,1)</f>
        <v>0.1</v>
      </c>
      <c r="V45" s="272">
        <f>SUM(W45:CI45)-U45</f>
        <v>0</v>
      </c>
      <c r="W45" s="283"/>
      <c r="X45" s="283"/>
      <c r="Y45" s="283"/>
      <c r="Z45" s="283"/>
      <c r="AA45" s="283"/>
      <c r="AB45" s="283"/>
      <c r="AC45" s="283"/>
      <c r="AD45" s="284"/>
      <c r="AE45" s="283"/>
      <c r="AF45" s="283"/>
      <c r="AG45" s="283"/>
      <c r="AH45" s="285"/>
      <c r="AI45" s="290"/>
      <c r="AJ45" s="283"/>
      <c r="AK45" s="283"/>
      <c r="AL45" s="283">
        <v>0.1</v>
      </c>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4"/>
      <c r="BP45" s="284"/>
      <c r="BQ45" s="284"/>
      <c r="BR45" s="284"/>
      <c r="BS45" s="284"/>
      <c r="BT45" s="284"/>
      <c r="BU45" s="284"/>
      <c r="BV45" s="283"/>
      <c r="BW45" s="283"/>
      <c r="BX45" s="283"/>
      <c r="BY45" s="283"/>
      <c r="BZ45" s="283"/>
      <c r="CA45" s="283"/>
      <c r="CB45" s="283"/>
      <c r="CC45" s="283"/>
      <c r="CD45" s="283"/>
      <c r="CE45" s="283"/>
      <c r="CF45" s="283"/>
      <c r="CG45" s="283"/>
      <c r="CH45" s="283"/>
      <c r="CI45" s="283"/>
    </row>
    <row r="46" spans="1:87" ht="16.2" collapsed="1">
      <c r="A46" s="276"/>
      <c r="B46" s="142" t="s">
        <v>26</v>
      </c>
      <c r="C46" s="138" t="s">
        <v>311</v>
      </c>
      <c r="D46" s="134"/>
      <c r="E46" s="240" t="s">
        <v>332</v>
      </c>
      <c r="F46" s="240" t="s">
        <v>1979</v>
      </c>
      <c r="G46" s="241">
        <f>COUNTA(G47:G49)</f>
        <v>3</v>
      </c>
      <c r="H46" s="297" t="s">
        <v>2016</v>
      </c>
      <c r="I46" s="278" t="s">
        <v>38</v>
      </c>
      <c r="J46" s="279">
        <f>MIN(J47:J49)</f>
        <v>45607</v>
      </c>
      <c r="K46" s="279">
        <f>MIN(K47:K49)</f>
        <v>45608</v>
      </c>
      <c r="L46" s="279">
        <f>MIN(L47:L49)</f>
        <v>45609</v>
      </c>
      <c r="M46" s="280">
        <f>MAX(M47:M49)</f>
        <v>45618</v>
      </c>
      <c r="N46" s="329">
        <f t="array" ref="N46">MAX(IF(W46:CI46&gt;0,$W$16:$CI$16))</f>
        <v>45618</v>
      </c>
      <c r="O46" s="328">
        <f>SUMPRODUCT(O47:O49,U47:U49)/SUM(U47:U49)</f>
        <v>1</v>
      </c>
      <c r="P46" s="328">
        <f ca="1">SUMPRODUCT(P47:P49,U47:U49)/SUM(U47:U49)</f>
        <v>1</v>
      </c>
      <c r="Q46" s="318">
        <f t="shared" ref="Q46:Q49" ca="1" si="19">O46-P46</f>
        <v>0</v>
      </c>
      <c r="R46" s="264" t="s">
        <v>38</v>
      </c>
      <c r="S46" s="282"/>
      <c r="T46" s="272"/>
      <c r="U46" s="272"/>
      <c r="V46" s="272"/>
      <c r="W46" s="283"/>
      <c r="X46" s="283"/>
      <c r="Y46" s="283"/>
      <c r="Z46" s="283"/>
      <c r="AA46" s="283"/>
      <c r="AB46" s="283"/>
      <c r="AC46" s="283"/>
      <c r="AD46" s="284"/>
      <c r="AE46" s="283"/>
      <c r="AF46" s="283"/>
      <c r="AG46" s="283"/>
      <c r="AH46" s="283"/>
      <c r="AI46" s="283"/>
      <c r="AJ46" s="285"/>
      <c r="AK46" s="290"/>
      <c r="AL46" s="283"/>
      <c r="AM46" s="283"/>
      <c r="AN46" s="283"/>
      <c r="AO46" s="283"/>
      <c r="AP46" s="283"/>
      <c r="AQ46" s="283"/>
      <c r="AR46" s="283"/>
      <c r="AS46" s="283" t="s">
        <v>444</v>
      </c>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4"/>
      <c r="BP46" s="284"/>
      <c r="BQ46" s="284"/>
      <c r="BR46" s="284"/>
      <c r="BS46" s="284"/>
      <c r="BT46" s="284"/>
      <c r="BU46" s="284"/>
      <c r="BV46" s="283"/>
      <c r="BW46" s="283"/>
      <c r="BX46" s="283"/>
      <c r="BY46" s="283"/>
      <c r="BZ46" s="283"/>
      <c r="CA46" s="283"/>
      <c r="CB46" s="283"/>
      <c r="CC46" s="283"/>
      <c r="CD46" s="283"/>
      <c r="CE46" s="283"/>
      <c r="CF46" s="283"/>
      <c r="CG46" s="283"/>
      <c r="CH46" s="283"/>
      <c r="CI46" s="283"/>
    </row>
    <row r="47" spans="1:87" ht="16.2" hidden="1" outlineLevel="1">
      <c r="A47" s="276" t="str">
        <f t="shared" ref="A47:A49" si="20">E47&amp;G47</f>
        <v>modesg_out_emss_vclscnsm_co2</v>
      </c>
      <c r="B47" s="142" t="s">
        <v>26</v>
      </c>
      <c r="C47" s="138" t="s">
        <v>311</v>
      </c>
      <c r="D47" s="236" t="s">
        <v>40</v>
      </c>
      <c r="E47" s="237" t="s">
        <v>332</v>
      </c>
      <c r="F47" s="237"/>
      <c r="G47" s="236" t="s">
        <v>188</v>
      </c>
      <c r="H47" s="236" t="str">
        <f>VLOOKUP(A47,'2. Status Detalhe Campos'!$A$7:$G$574,7,0)</f>
        <v>1. Concluído</v>
      </c>
      <c r="I47" s="278" t="s">
        <v>38</v>
      </c>
      <c r="J47" s="287">
        <v>45607</v>
      </c>
      <c r="K47" s="287">
        <v>45608</v>
      </c>
      <c r="L47" s="292">
        <f t="array" ref="L47">MIN(IF(W47:CI47&gt;0,$W$16:$CI$16))</f>
        <v>45618</v>
      </c>
      <c r="M47" s="293">
        <f t="array" ref="M47">MAX(IF(W47:CI47&gt;0,$W$16:$CI$16))</f>
        <v>45618</v>
      </c>
      <c r="N47" s="293"/>
      <c r="O47" s="249">
        <f>VLOOKUP(H47,Auxiliar!$B$16:$E$24,4,0)</f>
        <v>1</v>
      </c>
      <c r="P47" s="249">
        <f t="shared" ref="P47:P49" ca="1" si="21">IF(TODAY()&lt;=L47,0,MIN((TODAY()-L47)/(M47-L47+1),100%))</f>
        <v>1</v>
      </c>
      <c r="Q47" s="248">
        <f t="shared" ca="1" si="19"/>
        <v>0</v>
      </c>
      <c r="R47" s="264" t="s">
        <v>38</v>
      </c>
      <c r="S47" s="282" t="s">
        <v>1952</v>
      </c>
      <c r="T47" s="272">
        <v>8.1</v>
      </c>
      <c r="U47" s="272">
        <f t="shared" ref="U47:U49" si="22">ROUND(T47/8,1)</f>
        <v>1</v>
      </c>
      <c r="V47" s="272">
        <f t="shared" ref="V47:V49" si="23">SUM(W47:CI47)-U47</f>
        <v>0</v>
      </c>
      <c r="W47" s="283"/>
      <c r="X47" s="283"/>
      <c r="Y47" s="283"/>
      <c r="Z47" s="283"/>
      <c r="AA47" s="283"/>
      <c r="AB47" s="283"/>
      <c r="AC47" s="283"/>
      <c r="AD47" s="284"/>
      <c r="AE47" s="283"/>
      <c r="AF47" s="283"/>
      <c r="AG47" s="283"/>
      <c r="AH47" s="283"/>
      <c r="AI47" s="283"/>
      <c r="AJ47" s="285"/>
      <c r="AK47" s="290"/>
      <c r="AL47" s="283"/>
      <c r="AM47" s="283"/>
      <c r="AN47" s="283"/>
      <c r="AO47" s="283"/>
      <c r="AP47" s="283"/>
      <c r="AQ47" s="283"/>
      <c r="AR47" s="283"/>
      <c r="AS47" s="283">
        <v>1</v>
      </c>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4"/>
      <c r="BP47" s="284"/>
      <c r="BQ47" s="284"/>
      <c r="BR47" s="284"/>
      <c r="BS47" s="284"/>
      <c r="BT47" s="284"/>
      <c r="BU47" s="284"/>
      <c r="BV47" s="283"/>
      <c r="BW47" s="283"/>
      <c r="BX47" s="283"/>
      <c r="BY47" s="283"/>
      <c r="BZ47" s="283"/>
      <c r="CA47" s="283"/>
      <c r="CB47" s="283"/>
      <c r="CC47" s="283"/>
      <c r="CD47" s="283"/>
      <c r="CE47" s="283"/>
      <c r="CF47" s="283"/>
      <c r="CG47" s="283"/>
      <c r="CH47" s="283"/>
      <c r="CI47" s="283"/>
    </row>
    <row r="48" spans="1:87" ht="16.2" hidden="1" outlineLevel="1">
      <c r="A48" s="276" t="str">
        <f t="shared" si="20"/>
        <v>modesg_out_emss_vclsorigem_scp3_emss</v>
      </c>
      <c r="B48" s="142" t="s">
        <v>26</v>
      </c>
      <c r="C48" s="138" t="s">
        <v>311</v>
      </c>
      <c r="D48" s="236" t="s">
        <v>40</v>
      </c>
      <c r="E48" s="237" t="s">
        <v>332</v>
      </c>
      <c r="F48" s="237"/>
      <c r="G48" s="236" t="s">
        <v>322</v>
      </c>
      <c r="H48" s="236" t="str">
        <f>VLOOKUP(A48,'2. Status Detalhe Campos'!$A$7:$G$574,7,0)</f>
        <v>1. Concluído</v>
      </c>
      <c r="I48" s="278" t="s">
        <v>38</v>
      </c>
      <c r="J48" s="287">
        <v>45607</v>
      </c>
      <c r="K48" s="287">
        <v>45608</v>
      </c>
      <c r="L48" s="292">
        <f t="array" ref="L48">MIN(IF(W48:CI48&gt;0,$W$16:$CI$16))</f>
        <v>45609</v>
      </c>
      <c r="M48" s="293">
        <f t="array" ref="M48">MAX(IF(W48:CI48&gt;0,$W$16:$CI$16))</f>
        <v>45609</v>
      </c>
      <c r="N48" s="293"/>
      <c r="O48" s="249">
        <f>VLOOKUP(H48,Auxiliar!$B$16:$E$24,4,0)</f>
        <v>1</v>
      </c>
      <c r="P48" s="249">
        <f t="shared" ca="1" si="21"/>
        <v>1</v>
      </c>
      <c r="Q48" s="248">
        <f t="shared" ca="1" si="19"/>
        <v>0</v>
      </c>
      <c r="R48" s="264" t="s">
        <v>38</v>
      </c>
      <c r="S48" s="282" t="s">
        <v>1952</v>
      </c>
      <c r="T48" s="303">
        <v>3</v>
      </c>
      <c r="U48" s="272">
        <f t="shared" si="22"/>
        <v>0.4</v>
      </c>
      <c r="V48" s="272">
        <f t="shared" si="23"/>
        <v>0</v>
      </c>
      <c r="W48" s="283"/>
      <c r="X48" s="283"/>
      <c r="Y48" s="283"/>
      <c r="Z48" s="283"/>
      <c r="AA48" s="283"/>
      <c r="AB48" s="283"/>
      <c r="AC48" s="283"/>
      <c r="AD48" s="284"/>
      <c r="AE48" s="283"/>
      <c r="AF48" s="283"/>
      <c r="AG48" s="283"/>
      <c r="AH48" s="283"/>
      <c r="AI48" s="283"/>
      <c r="AJ48" s="285"/>
      <c r="AK48" s="290"/>
      <c r="AL48" s="283">
        <v>0.4</v>
      </c>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4"/>
      <c r="BP48" s="284"/>
      <c r="BQ48" s="284"/>
      <c r="BR48" s="284"/>
      <c r="BS48" s="284"/>
      <c r="BT48" s="284"/>
      <c r="BU48" s="284"/>
      <c r="BV48" s="283"/>
      <c r="BW48" s="283"/>
      <c r="BX48" s="283"/>
      <c r="BY48" s="283"/>
      <c r="BZ48" s="283"/>
      <c r="CA48" s="283"/>
      <c r="CB48" s="283"/>
      <c r="CC48" s="283"/>
      <c r="CD48" s="283"/>
      <c r="CE48" s="283"/>
      <c r="CF48" s="283"/>
      <c r="CG48" s="283"/>
      <c r="CH48" s="283"/>
      <c r="CI48" s="283"/>
    </row>
    <row r="49" spans="1:87" ht="16.2" hidden="1" outlineLevel="1">
      <c r="A49" s="276" t="str">
        <f t="shared" si="20"/>
        <v>modesg_out_emss_vclsscp3_emss</v>
      </c>
      <c r="B49" s="142" t="s">
        <v>26</v>
      </c>
      <c r="C49" s="138" t="s">
        <v>311</v>
      </c>
      <c r="D49" s="236" t="s">
        <v>40</v>
      </c>
      <c r="E49" s="237" t="s">
        <v>332</v>
      </c>
      <c r="F49" s="237"/>
      <c r="G49" s="236" t="s">
        <v>288</v>
      </c>
      <c r="H49" s="236" t="str">
        <f>VLOOKUP(A49,'2. Status Detalhe Campos'!$A$7:$G$574,7,0)</f>
        <v>1. Concluído</v>
      </c>
      <c r="I49" s="278" t="s">
        <v>38</v>
      </c>
      <c r="J49" s="287">
        <v>45607</v>
      </c>
      <c r="K49" s="287">
        <v>45608</v>
      </c>
      <c r="L49" s="292">
        <f t="array" ref="L49">MIN(IF(W49:CI49&gt;0,$W$16:$CI$16))</f>
        <v>45615</v>
      </c>
      <c r="M49" s="293">
        <f t="array" ref="M49">MAX(IF(W49:CI49&gt;0,$W$16:$CI$16))</f>
        <v>45617</v>
      </c>
      <c r="N49" s="293"/>
      <c r="O49" s="249">
        <f>VLOOKUP(H49,Auxiliar!$B$16:$E$24,4,0)</f>
        <v>1</v>
      </c>
      <c r="P49" s="249">
        <f t="shared" ca="1" si="21"/>
        <v>1</v>
      </c>
      <c r="Q49" s="248">
        <f t="shared" ca="1" si="19"/>
        <v>0</v>
      </c>
      <c r="R49" s="264" t="s">
        <v>38</v>
      </c>
      <c r="S49" s="282" t="s">
        <v>1952</v>
      </c>
      <c r="T49" s="272">
        <v>16.100000000000001</v>
      </c>
      <c r="U49" s="272">
        <f t="shared" si="22"/>
        <v>2</v>
      </c>
      <c r="V49" s="302">
        <f t="shared" si="23"/>
        <v>0.29999999999999982</v>
      </c>
      <c r="W49" s="283"/>
      <c r="X49" s="283"/>
      <c r="Y49" s="283"/>
      <c r="Z49" s="283"/>
      <c r="AA49" s="283"/>
      <c r="AB49" s="283"/>
      <c r="AC49" s="283"/>
      <c r="AD49" s="284"/>
      <c r="AE49" s="283"/>
      <c r="AF49" s="283"/>
      <c r="AG49" s="283"/>
      <c r="AH49" s="283"/>
      <c r="AI49" s="283"/>
      <c r="AJ49" s="285"/>
      <c r="AK49" s="290"/>
      <c r="AL49" s="283"/>
      <c r="AM49" s="283"/>
      <c r="AN49" s="283"/>
      <c r="AO49" s="283"/>
      <c r="AP49" s="283">
        <v>0.3</v>
      </c>
      <c r="AQ49" s="283">
        <v>1</v>
      </c>
      <c r="AR49" s="283">
        <v>1</v>
      </c>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4"/>
      <c r="BP49" s="284"/>
      <c r="BQ49" s="284"/>
      <c r="BR49" s="284"/>
      <c r="BS49" s="284"/>
      <c r="BT49" s="284"/>
      <c r="BU49" s="284"/>
      <c r="BV49" s="283"/>
      <c r="BW49" s="283"/>
      <c r="BX49" s="283"/>
      <c r="BY49" s="283"/>
      <c r="BZ49" s="283"/>
      <c r="CA49" s="283"/>
      <c r="CB49" s="283"/>
      <c r="CC49" s="283"/>
      <c r="CD49" s="283"/>
      <c r="CE49" s="283"/>
      <c r="CF49" s="283"/>
      <c r="CG49" s="283"/>
      <c r="CH49" s="283"/>
      <c r="CI49" s="283"/>
    </row>
    <row r="50" spans="1:87" ht="15" customHeight="1" collapsed="1">
      <c r="A50" s="276"/>
      <c r="B50" s="142" t="s">
        <v>26</v>
      </c>
      <c r="C50" s="138" t="s">
        <v>26</v>
      </c>
      <c r="D50" s="134"/>
      <c r="E50" s="242" t="s">
        <v>1956</v>
      </c>
      <c r="F50" s="240" t="s">
        <v>2003</v>
      </c>
      <c r="G50" s="241">
        <f>COUNTA(G51:G60)</f>
        <v>10</v>
      </c>
      <c r="H50" s="297" t="s">
        <v>2016</v>
      </c>
      <c r="I50" s="307">
        <f>MAX(I51:I60)</f>
        <v>45603</v>
      </c>
      <c r="J50" s="279">
        <f>MIN(J51:J60)</f>
        <v>45611</v>
      </c>
      <c r="K50" s="279">
        <f>MIN(K51:K60)</f>
        <v>45611</v>
      </c>
      <c r="L50" s="280">
        <f>MIN(L51:L60)</f>
        <v>45624</v>
      </c>
      <c r="M50" s="280">
        <f>MAX(M51:M60)</f>
        <v>45624</v>
      </c>
      <c r="N50" s="329">
        <f t="array" ref="N50">MAX(IF(W50:CI50&gt;0,$W$16:$CI$16))</f>
        <v>45625</v>
      </c>
      <c r="O50" s="328">
        <f>SUMPRODUCT(O51:O60,U51:U60)/SUM(U51:U60)</f>
        <v>1</v>
      </c>
      <c r="P50" s="328">
        <f ca="1">SUMPRODUCT(P51:P60,U51:U60)/SUM(U51:U60)</f>
        <v>1</v>
      </c>
      <c r="Q50" s="248">
        <f t="shared" ref="Q50:Q60" ca="1" si="24">O50-P50</f>
        <v>0</v>
      </c>
      <c r="R50" s="264" t="s">
        <v>2044</v>
      </c>
      <c r="S50" s="282"/>
      <c r="T50" s="272"/>
      <c r="U50" s="272"/>
      <c r="V50" s="272"/>
      <c r="W50" s="283"/>
      <c r="X50" s="283"/>
      <c r="Y50" s="283"/>
      <c r="Z50" s="291"/>
      <c r="AA50" s="283"/>
      <c r="AB50" s="283"/>
      <c r="AC50" s="283"/>
      <c r="AD50" s="284"/>
      <c r="AE50" s="283"/>
      <c r="AF50" s="283"/>
      <c r="AG50" s="283"/>
      <c r="AH50" s="291"/>
      <c r="AI50" s="283"/>
      <c r="AJ50" s="283"/>
      <c r="AK50" s="283"/>
      <c r="AL50" s="283"/>
      <c r="AM50" s="283"/>
      <c r="AN50" s="290"/>
      <c r="AO50" s="283"/>
      <c r="AP50" s="283"/>
      <c r="AQ50" s="283"/>
      <c r="AR50" s="283"/>
      <c r="AS50" s="283"/>
      <c r="AT50" s="283"/>
      <c r="AU50" s="283"/>
      <c r="AV50" s="283"/>
      <c r="AW50" s="283"/>
      <c r="AX50" s="283" t="s">
        <v>444</v>
      </c>
      <c r="AY50" s="283"/>
      <c r="AZ50" s="283"/>
      <c r="BA50" s="283"/>
      <c r="BB50" s="283"/>
      <c r="BC50" s="283"/>
      <c r="BD50" s="283"/>
      <c r="BE50" s="283"/>
      <c r="BF50" s="283"/>
      <c r="BG50" s="283"/>
      <c r="BH50" s="283"/>
      <c r="BI50" s="283"/>
      <c r="BJ50" s="283"/>
      <c r="BK50" s="283"/>
      <c r="BL50" s="283"/>
      <c r="BM50" s="332"/>
      <c r="BN50" s="283"/>
      <c r="BO50" s="284"/>
      <c r="BP50" s="284"/>
      <c r="BQ50" s="284"/>
      <c r="BR50" s="284"/>
      <c r="BS50" s="284"/>
      <c r="BT50" s="284"/>
      <c r="BU50" s="284"/>
      <c r="BV50" s="283"/>
      <c r="BW50" s="283"/>
      <c r="BX50" s="283"/>
      <c r="BY50" s="283"/>
      <c r="BZ50" s="283"/>
      <c r="CA50" s="283"/>
      <c r="CB50" s="283"/>
      <c r="CC50" s="283"/>
      <c r="CD50" s="283"/>
      <c r="CE50" s="283"/>
      <c r="CF50" s="283"/>
      <c r="CG50" s="283"/>
      <c r="CH50" s="283"/>
      <c r="CI50" s="283"/>
    </row>
    <row r="51" spans="1:87" ht="16.2" hidden="1" outlineLevel="1">
      <c r="A51" s="276" t="str">
        <f t="shared" ref="A51:A60" si="25">E51&amp;G51</f>
        <v>lt827_mthd_usd_instrmntambito</v>
      </c>
      <c r="B51" s="142" t="s">
        <v>26</v>
      </c>
      <c r="C51" s="138" t="s">
        <v>26</v>
      </c>
      <c r="D51" s="236" t="s">
        <v>40</v>
      </c>
      <c r="E51" s="239" t="s">
        <v>1956</v>
      </c>
      <c r="F51" s="239"/>
      <c r="G51" s="239" t="s">
        <v>391</v>
      </c>
      <c r="H51" s="236" t="str">
        <f>VLOOKUP(A51,'2. Status Detalhe Campos'!$A$7:$G$574,7,0)</f>
        <v>1. Concluído</v>
      </c>
      <c r="I51" s="312">
        <v>45603</v>
      </c>
      <c r="J51" s="330">
        <v>45611</v>
      </c>
      <c r="K51" s="330">
        <v>45611</v>
      </c>
      <c r="L51" s="292">
        <f t="array" ref="L51">MIN(IF(W51:CI51&gt;0,$W$16:$CI$16))</f>
        <v>45624</v>
      </c>
      <c r="M51" s="293">
        <f t="array" ref="M51">MAX(IF(W51:CI51&gt;0,$W$16:$CI$16))</f>
        <v>45624</v>
      </c>
      <c r="N51" s="293"/>
      <c r="O51" s="249">
        <f>VLOOKUP(H51,Auxiliar!$B$16:$E$24,4,0)</f>
        <v>1</v>
      </c>
      <c r="P51" s="249">
        <f t="shared" ref="P51:P60" ca="1" si="26">IF(TODAY()&lt;=L51,0,MIN((TODAY()-L51)/(M51-L51+1),100%))</f>
        <v>1</v>
      </c>
      <c r="Q51" s="248">
        <f t="shared" ca="1" si="24"/>
        <v>0</v>
      </c>
      <c r="R51" s="264" t="s">
        <v>38</v>
      </c>
      <c r="S51" s="282"/>
      <c r="T51" s="272">
        <v>4.0999999999999996</v>
      </c>
      <c r="U51" s="272">
        <f t="shared" ref="U51:U60" si="27">ROUND(T51/8,1)</f>
        <v>0.5</v>
      </c>
      <c r="V51" s="272">
        <f t="shared" ref="V51:V60" si="28">SUM(W51:CI51)-U51</f>
        <v>0</v>
      </c>
      <c r="W51" s="283"/>
      <c r="X51" s="283"/>
      <c r="Y51" s="283"/>
      <c r="Z51" s="291"/>
      <c r="AA51" s="283"/>
      <c r="AB51" s="283"/>
      <c r="AC51" s="283"/>
      <c r="AD51" s="284"/>
      <c r="AE51" s="283"/>
      <c r="AF51" s="283"/>
      <c r="AG51" s="283"/>
      <c r="AH51" s="291"/>
      <c r="AI51" s="283"/>
      <c r="AJ51" s="283"/>
      <c r="AK51" s="283"/>
      <c r="AL51" s="283"/>
      <c r="AM51" s="283"/>
      <c r="AN51" s="290"/>
      <c r="AO51" s="283"/>
      <c r="AP51" s="283"/>
      <c r="AQ51" s="283"/>
      <c r="AR51" s="283"/>
      <c r="AS51" s="283"/>
      <c r="AT51" s="283"/>
      <c r="AU51" s="283"/>
      <c r="AV51" s="283"/>
      <c r="AW51" s="283">
        <v>0.5</v>
      </c>
      <c r="AX51" s="283"/>
      <c r="AY51" s="283"/>
      <c r="AZ51" s="283"/>
      <c r="BA51" s="283"/>
      <c r="BB51" s="283"/>
      <c r="BC51" s="283"/>
      <c r="BD51" s="283"/>
      <c r="BE51" s="283"/>
      <c r="BF51" s="283"/>
      <c r="BG51" s="283"/>
      <c r="BH51" s="283"/>
      <c r="BI51" s="283"/>
      <c r="BJ51" s="283"/>
      <c r="BK51" s="283"/>
      <c r="BL51" s="283"/>
      <c r="BM51" s="283"/>
      <c r="BN51" s="283"/>
      <c r="BO51" s="284"/>
      <c r="BP51" s="284"/>
      <c r="BQ51" s="284"/>
      <c r="BR51" s="284"/>
      <c r="BS51" s="284"/>
      <c r="BT51" s="284"/>
      <c r="BU51" s="284"/>
      <c r="BV51" s="283"/>
      <c r="BW51" s="283"/>
      <c r="BX51" s="283"/>
      <c r="BY51" s="283"/>
      <c r="BZ51" s="283"/>
      <c r="CA51" s="283"/>
      <c r="CB51" s="283"/>
      <c r="CC51" s="283"/>
      <c r="CD51" s="283"/>
      <c r="CE51" s="283"/>
      <c r="CF51" s="283"/>
      <c r="CG51" s="283"/>
      <c r="CH51" s="283"/>
      <c r="CI51" s="283"/>
    </row>
    <row r="52" spans="1:87" ht="16.2" hidden="1" outlineLevel="1">
      <c r="A52" s="276" t="str">
        <f t="shared" si="25"/>
        <v>lt827_mthd_usd_instrmntref_date</v>
      </c>
      <c r="B52" s="142" t="s">
        <v>26</v>
      </c>
      <c r="C52" s="138" t="s">
        <v>26</v>
      </c>
      <c r="D52" s="236" t="s">
        <v>40</v>
      </c>
      <c r="E52" s="239" t="s">
        <v>1956</v>
      </c>
      <c r="F52" s="239"/>
      <c r="G52" s="239" t="s">
        <v>208</v>
      </c>
      <c r="H52" s="236" t="str">
        <f>VLOOKUP(A52,'2. Status Detalhe Campos'!$A$7:$G$574,7,0)</f>
        <v>1. Concluído</v>
      </c>
      <c r="I52" s="312">
        <v>45603</v>
      </c>
      <c r="J52" s="330">
        <v>45611</v>
      </c>
      <c r="K52" s="330">
        <v>45611</v>
      </c>
      <c r="L52" s="292">
        <f t="array" ref="L52">MIN(IF(W52:CI52&gt;0,$W$16:$CI$16))</f>
        <v>45624</v>
      </c>
      <c r="M52" s="293">
        <f t="array" ref="M52">MAX(IF(W52:CI52&gt;0,$W$16:$CI$16))</f>
        <v>45624</v>
      </c>
      <c r="N52" s="293"/>
      <c r="O52" s="249">
        <f>VLOOKUP(H52,Auxiliar!$B$16:$E$24,4,0)</f>
        <v>1</v>
      </c>
      <c r="P52" s="249">
        <f t="shared" ca="1" si="26"/>
        <v>1</v>
      </c>
      <c r="Q52" s="248">
        <f t="shared" ca="1" si="24"/>
        <v>0</v>
      </c>
      <c r="R52" s="264" t="s">
        <v>38</v>
      </c>
      <c r="S52" s="282"/>
      <c r="T52" s="272">
        <v>4.0999999999999996</v>
      </c>
      <c r="U52" s="272">
        <f t="shared" si="27"/>
        <v>0.5</v>
      </c>
      <c r="V52" s="272">
        <f t="shared" si="28"/>
        <v>0</v>
      </c>
      <c r="W52" s="283"/>
      <c r="X52" s="283"/>
      <c r="Y52" s="283"/>
      <c r="Z52" s="291"/>
      <c r="AA52" s="283"/>
      <c r="AB52" s="283"/>
      <c r="AC52" s="283"/>
      <c r="AD52" s="284"/>
      <c r="AE52" s="283"/>
      <c r="AF52" s="283"/>
      <c r="AG52" s="283"/>
      <c r="AH52" s="291"/>
      <c r="AI52" s="283"/>
      <c r="AJ52" s="283"/>
      <c r="AK52" s="283"/>
      <c r="AL52" s="283"/>
      <c r="AM52" s="283"/>
      <c r="AN52" s="290"/>
      <c r="AO52" s="283"/>
      <c r="AP52" s="283"/>
      <c r="AQ52" s="283"/>
      <c r="AR52" s="283"/>
      <c r="AS52" s="283"/>
      <c r="AT52" s="283"/>
      <c r="AU52" s="283"/>
      <c r="AV52" s="283"/>
      <c r="AW52" s="283">
        <v>0.5</v>
      </c>
      <c r="AX52" s="283"/>
      <c r="AY52" s="283"/>
      <c r="AZ52" s="283"/>
      <c r="BA52" s="283"/>
      <c r="BB52" s="283"/>
      <c r="BC52" s="283"/>
      <c r="BD52" s="283"/>
      <c r="BE52" s="283"/>
      <c r="BF52" s="283"/>
      <c r="BG52" s="283"/>
      <c r="BH52" s="283"/>
      <c r="BI52" s="283"/>
      <c r="BJ52" s="283"/>
      <c r="BK52" s="283"/>
      <c r="BL52" s="283"/>
      <c r="BM52" s="283"/>
      <c r="BN52" s="283"/>
      <c r="BO52" s="284"/>
      <c r="BP52" s="284"/>
      <c r="BQ52" s="284"/>
      <c r="BR52" s="284"/>
      <c r="BS52" s="284"/>
      <c r="BT52" s="284"/>
      <c r="BU52" s="284"/>
      <c r="BV52" s="283"/>
      <c r="BW52" s="283"/>
      <c r="BX52" s="283"/>
      <c r="BY52" s="283"/>
      <c r="BZ52" s="283"/>
      <c r="CA52" s="283"/>
      <c r="CB52" s="283"/>
      <c r="CC52" s="283"/>
      <c r="CD52" s="283"/>
      <c r="CE52" s="283"/>
      <c r="CF52" s="283"/>
      <c r="CG52" s="283"/>
      <c r="CH52" s="283"/>
      <c r="CI52" s="283"/>
    </row>
    <row r="53" spans="1:87" ht="16.2" hidden="1" outlineLevel="1">
      <c r="A53" s="276" t="str">
        <f t="shared" si="25"/>
        <v>lt827_mthd_usd_instrmntordem</v>
      </c>
      <c r="B53" s="142" t="s">
        <v>26</v>
      </c>
      <c r="C53" s="138" t="s">
        <v>26</v>
      </c>
      <c r="D53" s="236" t="s">
        <v>40</v>
      </c>
      <c r="E53" s="239" t="s">
        <v>1956</v>
      </c>
      <c r="F53" s="239"/>
      <c r="G53" s="239" t="s">
        <v>211</v>
      </c>
      <c r="H53" s="236" t="str">
        <f>VLOOKUP(A53,'2. Status Detalhe Campos'!$A$7:$G$574,7,0)</f>
        <v>1. Concluído</v>
      </c>
      <c r="I53" s="312">
        <v>45603</v>
      </c>
      <c r="J53" s="330">
        <v>45611</v>
      </c>
      <c r="K53" s="330">
        <v>45611</v>
      </c>
      <c r="L53" s="292">
        <f t="array" ref="L53">MIN(IF(W53:CI53&gt;0,$W$16:$CI$16))</f>
        <v>45624</v>
      </c>
      <c r="M53" s="293">
        <f t="array" ref="M53">MAX(IF(W53:CI53&gt;0,$W$16:$CI$16))</f>
        <v>45624</v>
      </c>
      <c r="N53" s="293"/>
      <c r="O53" s="249">
        <f>VLOOKUP(H53,Auxiliar!$B$16:$E$24,4,0)</f>
        <v>1</v>
      </c>
      <c r="P53" s="249">
        <f t="shared" ca="1" si="26"/>
        <v>1</v>
      </c>
      <c r="Q53" s="248">
        <f t="shared" ca="1" si="24"/>
        <v>0</v>
      </c>
      <c r="R53" s="264" t="s">
        <v>38</v>
      </c>
      <c r="S53" s="282"/>
      <c r="T53" s="272">
        <v>4.0999999999999996</v>
      </c>
      <c r="U53" s="272">
        <f t="shared" si="27"/>
        <v>0.5</v>
      </c>
      <c r="V53" s="272">
        <f t="shared" si="28"/>
        <v>0</v>
      </c>
      <c r="W53" s="283"/>
      <c r="X53" s="283"/>
      <c r="Y53" s="283"/>
      <c r="Z53" s="291"/>
      <c r="AA53" s="283"/>
      <c r="AB53" s="283"/>
      <c r="AC53" s="283"/>
      <c r="AD53" s="284"/>
      <c r="AE53" s="283"/>
      <c r="AF53" s="283"/>
      <c r="AG53" s="283"/>
      <c r="AH53" s="291"/>
      <c r="AI53" s="283"/>
      <c r="AJ53" s="283"/>
      <c r="AK53" s="283"/>
      <c r="AL53" s="283"/>
      <c r="AM53" s="283"/>
      <c r="AN53" s="290"/>
      <c r="AO53" s="283"/>
      <c r="AP53" s="283"/>
      <c r="AQ53" s="283"/>
      <c r="AR53" s="283"/>
      <c r="AS53" s="283"/>
      <c r="AT53" s="283"/>
      <c r="AU53" s="283"/>
      <c r="AV53" s="283"/>
      <c r="AW53" s="283">
        <v>0.5</v>
      </c>
      <c r="AX53" s="283"/>
      <c r="AY53" s="283"/>
      <c r="AZ53" s="283"/>
      <c r="BA53" s="283"/>
      <c r="BB53" s="283"/>
      <c r="BC53" s="283"/>
      <c r="BD53" s="283"/>
      <c r="BE53" s="283"/>
      <c r="BF53" s="283"/>
      <c r="BG53" s="283"/>
      <c r="BH53" s="283"/>
      <c r="BI53" s="283"/>
      <c r="BJ53" s="283"/>
      <c r="BK53" s="283"/>
      <c r="BL53" s="283"/>
      <c r="BM53" s="283"/>
      <c r="BN53" s="283"/>
      <c r="BO53" s="284"/>
      <c r="BP53" s="284"/>
      <c r="BQ53" s="284"/>
      <c r="BR53" s="284"/>
      <c r="BS53" s="284"/>
      <c r="BT53" s="284"/>
      <c r="BU53" s="284"/>
      <c r="BV53" s="283"/>
      <c r="BW53" s="283"/>
      <c r="BX53" s="283"/>
      <c r="BY53" s="283"/>
      <c r="BZ53" s="283"/>
      <c r="CA53" s="283"/>
      <c r="CB53" s="283"/>
      <c r="CC53" s="283"/>
      <c r="CD53" s="283"/>
      <c r="CE53" s="283"/>
      <c r="CF53" s="283"/>
      <c r="CG53" s="283"/>
      <c r="CH53" s="283"/>
      <c r="CI53" s="283"/>
    </row>
    <row r="54" spans="1:87" ht="16.2" hidden="1" outlineLevel="1">
      <c r="A54" s="276" t="str">
        <f t="shared" si="25"/>
        <v>lt827_mthd_usd_instrmnttabela</v>
      </c>
      <c r="B54" s="142" t="s">
        <v>26</v>
      </c>
      <c r="C54" s="138" t="s">
        <v>26</v>
      </c>
      <c r="D54" s="236" t="s">
        <v>40</v>
      </c>
      <c r="E54" s="239" t="s">
        <v>1956</v>
      </c>
      <c r="F54" s="239"/>
      <c r="G54" s="239" t="s">
        <v>392</v>
      </c>
      <c r="H54" s="236" t="str">
        <f>VLOOKUP(A54,'2. Status Detalhe Campos'!$A$7:$G$574,7,0)</f>
        <v>1. Concluído</v>
      </c>
      <c r="I54" s="312">
        <v>45603</v>
      </c>
      <c r="J54" s="330">
        <v>45611</v>
      </c>
      <c r="K54" s="330">
        <v>45611</v>
      </c>
      <c r="L54" s="292">
        <f t="array" ref="L54">MIN(IF(W54:CI54&gt;0,$W$16:$CI$16))</f>
        <v>45624</v>
      </c>
      <c r="M54" s="293">
        <f t="array" ref="M54">MAX(IF(W54:CI54&gt;0,$W$16:$CI$16))</f>
        <v>45624</v>
      </c>
      <c r="N54" s="293"/>
      <c r="O54" s="249">
        <f>VLOOKUP(H54,Auxiliar!$B$16:$E$24,4,0)</f>
        <v>1</v>
      </c>
      <c r="P54" s="249">
        <f t="shared" ca="1" si="26"/>
        <v>1</v>
      </c>
      <c r="Q54" s="248">
        <f t="shared" ca="1" si="24"/>
        <v>0</v>
      </c>
      <c r="R54" s="264" t="s">
        <v>38</v>
      </c>
      <c r="S54" s="282"/>
      <c r="T54" s="272">
        <v>4.0999999999999996</v>
      </c>
      <c r="U54" s="272">
        <f t="shared" si="27"/>
        <v>0.5</v>
      </c>
      <c r="V54" s="272">
        <f t="shared" si="28"/>
        <v>0</v>
      </c>
      <c r="W54" s="283"/>
      <c r="X54" s="283"/>
      <c r="Y54" s="283"/>
      <c r="Z54" s="291"/>
      <c r="AA54" s="283"/>
      <c r="AB54" s="283"/>
      <c r="AC54" s="283"/>
      <c r="AD54" s="284"/>
      <c r="AE54" s="283"/>
      <c r="AF54" s="283"/>
      <c r="AG54" s="283"/>
      <c r="AH54" s="291"/>
      <c r="AI54" s="283"/>
      <c r="AJ54" s="283"/>
      <c r="AK54" s="283"/>
      <c r="AL54" s="283"/>
      <c r="AM54" s="283"/>
      <c r="AN54" s="290"/>
      <c r="AO54" s="283"/>
      <c r="AP54" s="283"/>
      <c r="AQ54" s="283"/>
      <c r="AR54" s="283"/>
      <c r="AS54" s="283"/>
      <c r="AT54" s="283"/>
      <c r="AU54" s="283"/>
      <c r="AV54" s="283"/>
      <c r="AW54" s="283">
        <v>0.5</v>
      </c>
      <c r="AX54" s="283"/>
      <c r="AY54" s="283"/>
      <c r="AZ54" s="283"/>
      <c r="BA54" s="283"/>
      <c r="BB54" s="283"/>
      <c r="BC54" s="283"/>
      <c r="BD54" s="283"/>
      <c r="BE54" s="283"/>
      <c r="BF54" s="283"/>
      <c r="BG54" s="283"/>
      <c r="BH54" s="283"/>
      <c r="BI54" s="283"/>
      <c r="BJ54" s="283"/>
      <c r="BK54" s="283"/>
      <c r="BL54" s="283"/>
      <c r="BM54" s="283"/>
      <c r="BN54" s="283"/>
      <c r="BO54" s="284"/>
      <c r="BP54" s="284"/>
      <c r="BQ54" s="284"/>
      <c r="BR54" s="284"/>
      <c r="BS54" s="284"/>
      <c r="BT54" s="284"/>
      <c r="BU54" s="284"/>
      <c r="BV54" s="283"/>
      <c r="BW54" s="283"/>
      <c r="BX54" s="283"/>
      <c r="BY54" s="283"/>
      <c r="BZ54" s="283"/>
      <c r="CA54" s="283"/>
      <c r="CB54" s="283"/>
      <c r="CC54" s="283"/>
      <c r="CD54" s="283"/>
      <c r="CE54" s="283"/>
      <c r="CF54" s="283"/>
      <c r="CG54" s="283"/>
      <c r="CH54" s="283"/>
      <c r="CI54" s="283"/>
    </row>
    <row r="55" spans="1:87" ht="16.2" hidden="1" outlineLevel="1">
      <c r="A55" s="276" t="str">
        <f t="shared" si="25"/>
        <v>lt827_mthd_usd_instrmntorigem_scp1_emss</v>
      </c>
      <c r="B55" s="142" t="s">
        <v>26</v>
      </c>
      <c r="C55" s="138" t="s">
        <v>26</v>
      </c>
      <c r="D55" s="236" t="s">
        <v>40</v>
      </c>
      <c r="E55" s="239" t="s">
        <v>1956</v>
      </c>
      <c r="F55" s="239"/>
      <c r="G55" s="239" t="s">
        <v>320</v>
      </c>
      <c r="H55" s="236" t="str">
        <f>VLOOKUP(A55,'2. Status Detalhe Campos'!$A$7:$G$574,7,0)</f>
        <v>1. Concluído</v>
      </c>
      <c r="I55" s="312">
        <v>45603</v>
      </c>
      <c r="J55" s="330">
        <v>45611</v>
      </c>
      <c r="K55" s="330">
        <v>45611</v>
      </c>
      <c r="L55" s="292">
        <f t="array" ref="L55">MIN(IF(W55:CI55&gt;0,$W$16:$CI$16))</f>
        <v>45624</v>
      </c>
      <c r="M55" s="293">
        <f t="array" ref="M55">MAX(IF(W55:CI55&gt;0,$W$16:$CI$16))</f>
        <v>45624</v>
      </c>
      <c r="N55" s="293"/>
      <c r="O55" s="249">
        <f>VLOOKUP(H55,Auxiliar!$B$16:$E$24,4,0)</f>
        <v>1</v>
      </c>
      <c r="P55" s="249">
        <f t="shared" ca="1" si="26"/>
        <v>1</v>
      </c>
      <c r="Q55" s="248">
        <f t="shared" ca="1" si="24"/>
        <v>0</v>
      </c>
      <c r="R55" s="264" t="s">
        <v>38</v>
      </c>
      <c r="S55" s="282"/>
      <c r="T55" s="272">
        <v>4.0999999999999996</v>
      </c>
      <c r="U55" s="272">
        <f t="shared" si="27"/>
        <v>0.5</v>
      </c>
      <c r="V55" s="272">
        <f t="shared" si="28"/>
        <v>0</v>
      </c>
      <c r="W55" s="283"/>
      <c r="X55" s="283"/>
      <c r="Y55" s="283"/>
      <c r="Z55" s="291"/>
      <c r="AA55" s="283"/>
      <c r="AB55" s="283"/>
      <c r="AC55" s="283"/>
      <c r="AD55" s="284"/>
      <c r="AE55" s="283"/>
      <c r="AF55" s="283"/>
      <c r="AG55" s="283"/>
      <c r="AH55" s="291"/>
      <c r="AI55" s="283"/>
      <c r="AJ55" s="283"/>
      <c r="AK55" s="283"/>
      <c r="AL55" s="283"/>
      <c r="AM55" s="283"/>
      <c r="AN55" s="290"/>
      <c r="AO55" s="283"/>
      <c r="AP55" s="283"/>
      <c r="AQ55" s="283"/>
      <c r="AR55" s="283"/>
      <c r="AS55" s="283"/>
      <c r="AT55" s="283"/>
      <c r="AU55" s="283"/>
      <c r="AV55" s="283"/>
      <c r="AW55" s="283">
        <v>0.5</v>
      </c>
      <c r="AX55" s="283"/>
      <c r="AY55" s="283"/>
      <c r="AZ55" s="283"/>
      <c r="BA55" s="283"/>
      <c r="BB55" s="283"/>
      <c r="BC55" s="283"/>
      <c r="BD55" s="283"/>
      <c r="BE55" s="283"/>
      <c r="BF55" s="283"/>
      <c r="BG55" s="283"/>
      <c r="BH55" s="283"/>
      <c r="BI55" s="283"/>
      <c r="BJ55" s="283"/>
      <c r="BK55" s="283"/>
      <c r="BL55" s="283"/>
      <c r="BM55" s="283"/>
      <c r="BN55" s="283"/>
      <c r="BO55" s="284"/>
      <c r="BP55" s="284"/>
      <c r="BQ55" s="284"/>
      <c r="BR55" s="284"/>
      <c r="BS55" s="284"/>
      <c r="BT55" s="284"/>
      <c r="BU55" s="284"/>
      <c r="BV55" s="283"/>
      <c r="BW55" s="283"/>
      <c r="BX55" s="283"/>
      <c r="BY55" s="283"/>
      <c r="BZ55" s="283"/>
      <c r="CA55" s="283"/>
      <c r="CB55" s="283"/>
      <c r="CC55" s="283"/>
      <c r="CD55" s="283"/>
      <c r="CE55" s="283"/>
      <c r="CF55" s="283"/>
      <c r="CG55" s="283"/>
      <c r="CH55" s="283"/>
      <c r="CI55" s="283"/>
    </row>
    <row r="56" spans="1:87" ht="16.2" hidden="1" outlineLevel="1">
      <c r="A56" s="276" t="str">
        <f t="shared" si="25"/>
        <v>lt827_mthd_usd_instrmntorigem_scp2_emss</v>
      </c>
      <c r="B56" s="142" t="s">
        <v>26</v>
      </c>
      <c r="C56" s="138" t="s">
        <v>26</v>
      </c>
      <c r="D56" s="236" t="s">
        <v>40</v>
      </c>
      <c r="E56" s="239" t="s">
        <v>1956</v>
      </c>
      <c r="F56" s="239"/>
      <c r="G56" s="239" t="s">
        <v>321</v>
      </c>
      <c r="H56" s="236" t="str">
        <f>VLOOKUP(A56,'2. Status Detalhe Campos'!$A$7:$G$574,7,0)</f>
        <v>1. Concluído</v>
      </c>
      <c r="I56" s="312">
        <v>45603</v>
      </c>
      <c r="J56" s="330">
        <v>45611</v>
      </c>
      <c r="K56" s="330">
        <v>45611</v>
      </c>
      <c r="L56" s="292">
        <f t="array" ref="L56">MIN(IF(W56:CI56&gt;0,$W$16:$CI$16))</f>
        <v>45624</v>
      </c>
      <c r="M56" s="293">
        <f t="array" ref="M56">MAX(IF(W56:CI56&gt;0,$W$16:$CI$16))</f>
        <v>45624</v>
      </c>
      <c r="N56" s="293"/>
      <c r="O56" s="249">
        <f>VLOOKUP(H56,Auxiliar!$B$16:$E$24,4,0)</f>
        <v>1</v>
      </c>
      <c r="P56" s="249">
        <f t="shared" ca="1" si="26"/>
        <v>1</v>
      </c>
      <c r="Q56" s="248">
        <f t="shared" ca="1" si="24"/>
        <v>0</v>
      </c>
      <c r="R56" s="264" t="s">
        <v>38</v>
      </c>
      <c r="S56" s="282"/>
      <c r="T56" s="272">
        <v>4.0999999999999996</v>
      </c>
      <c r="U56" s="272">
        <f t="shared" si="27"/>
        <v>0.5</v>
      </c>
      <c r="V56" s="272">
        <f t="shared" si="28"/>
        <v>0</v>
      </c>
      <c r="W56" s="283"/>
      <c r="X56" s="283"/>
      <c r="Y56" s="283"/>
      <c r="Z56" s="291"/>
      <c r="AA56" s="283"/>
      <c r="AB56" s="283"/>
      <c r="AC56" s="283"/>
      <c r="AD56" s="284"/>
      <c r="AE56" s="283"/>
      <c r="AF56" s="283"/>
      <c r="AG56" s="283"/>
      <c r="AH56" s="291"/>
      <c r="AI56" s="283"/>
      <c r="AJ56" s="283"/>
      <c r="AK56" s="283"/>
      <c r="AL56" s="283"/>
      <c r="AM56" s="283"/>
      <c r="AN56" s="290"/>
      <c r="AO56" s="283"/>
      <c r="AP56" s="283"/>
      <c r="AQ56" s="283"/>
      <c r="AR56" s="283"/>
      <c r="AS56" s="283"/>
      <c r="AT56" s="283"/>
      <c r="AU56" s="283"/>
      <c r="AV56" s="283"/>
      <c r="AW56" s="283">
        <v>0.5</v>
      </c>
      <c r="AX56" s="283"/>
      <c r="AY56" s="283"/>
      <c r="AZ56" s="283"/>
      <c r="BA56" s="283"/>
      <c r="BB56" s="283"/>
      <c r="BC56" s="283"/>
      <c r="BD56" s="283"/>
      <c r="BE56" s="283"/>
      <c r="BF56" s="283"/>
      <c r="BG56" s="283"/>
      <c r="BH56" s="283"/>
      <c r="BI56" s="283"/>
      <c r="BJ56" s="283"/>
      <c r="BK56" s="283"/>
      <c r="BL56" s="283"/>
      <c r="BM56" s="283"/>
      <c r="BN56" s="283"/>
      <c r="BO56" s="284"/>
      <c r="BP56" s="284"/>
      <c r="BQ56" s="284"/>
      <c r="BR56" s="284"/>
      <c r="BS56" s="284"/>
      <c r="BT56" s="284"/>
      <c r="BU56" s="284"/>
      <c r="BV56" s="283"/>
      <c r="BW56" s="283"/>
      <c r="BX56" s="283"/>
      <c r="BY56" s="283"/>
      <c r="BZ56" s="283"/>
      <c r="CA56" s="283"/>
      <c r="CB56" s="283"/>
      <c r="CC56" s="283"/>
      <c r="CD56" s="283"/>
      <c r="CE56" s="283"/>
      <c r="CF56" s="283"/>
      <c r="CG56" s="283"/>
      <c r="CH56" s="283"/>
      <c r="CI56" s="283"/>
    </row>
    <row r="57" spans="1:87" ht="16.2" hidden="1" outlineLevel="1">
      <c r="A57" s="276" t="str">
        <f t="shared" si="25"/>
        <v>lt827_mthd_usd_instrmntorigem_scp3_emss</v>
      </c>
      <c r="B57" s="142" t="s">
        <v>26</v>
      </c>
      <c r="C57" s="138" t="s">
        <v>26</v>
      </c>
      <c r="D57" s="236" t="s">
        <v>40</v>
      </c>
      <c r="E57" s="239" t="s">
        <v>1956</v>
      </c>
      <c r="F57" s="239"/>
      <c r="G57" s="239" t="s">
        <v>322</v>
      </c>
      <c r="H57" s="236" t="str">
        <f>VLOOKUP(A57,'2. Status Detalhe Campos'!$A$7:$G$574,7,0)</f>
        <v>1. Concluído</v>
      </c>
      <c r="I57" s="312">
        <v>45603</v>
      </c>
      <c r="J57" s="330">
        <v>45611</v>
      </c>
      <c r="K57" s="330">
        <v>45611</v>
      </c>
      <c r="L57" s="292">
        <f t="array" ref="L57">MIN(IF(W57:CI57&gt;0,$W$16:$CI$16))</f>
        <v>45624</v>
      </c>
      <c r="M57" s="293">
        <f t="array" ref="M57">MAX(IF(W57:CI57&gt;0,$W$16:$CI$16))</f>
        <v>45624</v>
      </c>
      <c r="N57" s="293"/>
      <c r="O57" s="249">
        <f>VLOOKUP(H57,Auxiliar!$B$16:$E$24,4,0)</f>
        <v>1</v>
      </c>
      <c r="P57" s="249">
        <f t="shared" ca="1" si="26"/>
        <v>1</v>
      </c>
      <c r="Q57" s="248">
        <f t="shared" ca="1" si="24"/>
        <v>0</v>
      </c>
      <c r="R57" s="264" t="s">
        <v>38</v>
      </c>
      <c r="S57" s="282"/>
      <c r="T57" s="272">
        <v>4.0999999999999996</v>
      </c>
      <c r="U57" s="272">
        <f t="shared" si="27"/>
        <v>0.5</v>
      </c>
      <c r="V57" s="272">
        <f t="shared" si="28"/>
        <v>0</v>
      </c>
      <c r="W57" s="283"/>
      <c r="X57" s="283"/>
      <c r="Y57" s="283"/>
      <c r="Z57" s="291"/>
      <c r="AA57" s="283"/>
      <c r="AB57" s="283"/>
      <c r="AC57" s="283"/>
      <c r="AD57" s="284"/>
      <c r="AE57" s="283"/>
      <c r="AF57" s="283"/>
      <c r="AG57" s="283"/>
      <c r="AH57" s="291"/>
      <c r="AI57" s="283"/>
      <c r="AJ57" s="283"/>
      <c r="AK57" s="283"/>
      <c r="AL57" s="283"/>
      <c r="AM57" s="283"/>
      <c r="AN57" s="290"/>
      <c r="AO57" s="283"/>
      <c r="AP57" s="283"/>
      <c r="AQ57" s="283"/>
      <c r="AR57" s="283"/>
      <c r="AS57" s="283"/>
      <c r="AT57" s="283"/>
      <c r="AU57" s="283"/>
      <c r="AV57" s="283"/>
      <c r="AW57" s="283">
        <v>0.5</v>
      </c>
      <c r="AX57" s="283"/>
      <c r="AY57" s="283"/>
      <c r="AZ57" s="283"/>
      <c r="BA57" s="283"/>
      <c r="BB57" s="283"/>
      <c r="BC57" s="283"/>
      <c r="BD57" s="283"/>
      <c r="BE57" s="283"/>
      <c r="BF57" s="283"/>
      <c r="BG57" s="283"/>
      <c r="BH57" s="283"/>
      <c r="BI57" s="283"/>
      <c r="BJ57" s="283"/>
      <c r="BK57" s="283"/>
      <c r="BL57" s="283"/>
      <c r="BM57" s="283"/>
      <c r="BN57" s="283"/>
      <c r="BO57" s="284"/>
      <c r="BP57" s="284"/>
      <c r="BQ57" s="284"/>
      <c r="BR57" s="284"/>
      <c r="BS57" s="284"/>
      <c r="BT57" s="284"/>
      <c r="BU57" s="284"/>
      <c r="BV57" s="283"/>
      <c r="BW57" s="283"/>
      <c r="BX57" s="283"/>
      <c r="BY57" s="283"/>
      <c r="BZ57" s="283"/>
      <c r="CA57" s="283"/>
      <c r="CB57" s="283"/>
      <c r="CC57" s="283"/>
      <c r="CD57" s="283"/>
      <c r="CE57" s="283"/>
      <c r="CF57" s="283"/>
      <c r="CG57" s="283"/>
      <c r="CH57" s="283"/>
      <c r="CI57" s="283"/>
    </row>
    <row r="58" spans="1:87" ht="16.2" hidden="1" outlineLevel="1">
      <c r="A58" s="276" t="str">
        <f t="shared" si="25"/>
        <v>lt827_mthd_usd_instrmntmthd_usd_instrmnt_scp_1</v>
      </c>
      <c r="B58" s="142" t="s">
        <v>26</v>
      </c>
      <c r="C58" s="138" t="s">
        <v>26</v>
      </c>
      <c r="D58" s="236" t="s">
        <v>40</v>
      </c>
      <c r="E58" s="239" t="s">
        <v>1956</v>
      </c>
      <c r="F58" s="239"/>
      <c r="G58" s="239" t="s">
        <v>386</v>
      </c>
      <c r="H58" s="236" t="str">
        <f>VLOOKUP(A58,'2. Status Detalhe Campos'!$A$7:$G$574,7,0)</f>
        <v>1. Concluído</v>
      </c>
      <c r="I58" s="312">
        <v>45603</v>
      </c>
      <c r="J58" s="330">
        <v>45611</v>
      </c>
      <c r="K58" s="330">
        <v>45611</v>
      </c>
      <c r="L58" s="292">
        <f t="array" ref="L58">MIN(IF(W58:CI58&gt;0,$W$16:$CI$16))</f>
        <v>45624</v>
      </c>
      <c r="M58" s="293">
        <f t="array" ref="M58">MAX(IF(W58:CI58&gt;0,$W$16:$CI$16))</f>
        <v>45624</v>
      </c>
      <c r="N58" s="293"/>
      <c r="O58" s="249">
        <f>VLOOKUP(H58,Auxiliar!$B$16:$E$24,4,0)</f>
        <v>1</v>
      </c>
      <c r="P58" s="249">
        <f t="shared" ca="1" si="26"/>
        <v>1</v>
      </c>
      <c r="Q58" s="248">
        <f t="shared" ca="1" si="24"/>
        <v>0</v>
      </c>
      <c r="R58" s="264" t="s">
        <v>38</v>
      </c>
      <c r="S58" s="282"/>
      <c r="T58" s="272">
        <v>4.0999999999999996</v>
      </c>
      <c r="U58" s="272">
        <f t="shared" si="27"/>
        <v>0.5</v>
      </c>
      <c r="V58" s="272">
        <f t="shared" si="28"/>
        <v>0</v>
      </c>
      <c r="W58" s="283"/>
      <c r="X58" s="283"/>
      <c r="Y58" s="283"/>
      <c r="Z58" s="291"/>
      <c r="AA58" s="283"/>
      <c r="AB58" s="283"/>
      <c r="AC58" s="283"/>
      <c r="AD58" s="284"/>
      <c r="AE58" s="283"/>
      <c r="AF58" s="283"/>
      <c r="AG58" s="283"/>
      <c r="AH58" s="291"/>
      <c r="AI58" s="283"/>
      <c r="AJ58" s="283"/>
      <c r="AK58" s="283"/>
      <c r="AL58" s="283"/>
      <c r="AM58" s="283"/>
      <c r="AN58" s="290"/>
      <c r="AO58" s="283"/>
      <c r="AP58" s="283"/>
      <c r="AQ58" s="283"/>
      <c r="AR58" s="283"/>
      <c r="AS58" s="283"/>
      <c r="AT58" s="283"/>
      <c r="AU58" s="283"/>
      <c r="AV58" s="283"/>
      <c r="AW58" s="283">
        <v>0.5</v>
      </c>
      <c r="AX58" s="283"/>
      <c r="AY58" s="283"/>
      <c r="AZ58" s="283"/>
      <c r="BA58" s="283"/>
      <c r="BB58" s="283"/>
      <c r="BC58" s="283"/>
      <c r="BD58" s="283"/>
      <c r="BE58" s="283"/>
      <c r="BF58" s="283"/>
      <c r="BG58" s="283"/>
      <c r="BH58" s="283"/>
      <c r="BI58" s="283"/>
      <c r="BJ58" s="283"/>
      <c r="BK58" s="283"/>
      <c r="BL58" s="283"/>
      <c r="BM58" s="283"/>
      <c r="BN58" s="283"/>
      <c r="BO58" s="284"/>
      <c r="BP58" s="284"/>
      <c r="BQ58" s="284"/>
      <c r="BR58" s="284"/>
      <c r="BS58" s="284"/>
      <c r="BT58" s="284"/>
      <c r="BU58" s="284"/>
      <c r="BV58" s="283"/>
      <c r="BW58" s="283"/>
      <c r="BX58" s="283"/>
      <c r="BY58" s="283"/>
      <c r="BZ58" s="283"/>
      <c r="CA58" s="283"/>
      <c r="CB58" s="283"/>
      <c r="CC58" s="283"/>
      <c r="CD58" s="283"/>
      <c r="CE58" s="283"/>
      <c r="CF58" s="283"/>
      <c r="CG58" s="283"/>
      <c r="CH58" s="283"/>
      <c r="CI58" s="283"/>
    </row>
    <row r="59" spans="1:87" ht="16.2" hidden="1" outlineLevel="1">
      <c r="A59" s="276" t="str">
        <f t="shared" si="25"/>
        <v>lt827_mthd_usd_instrmntmthd_usd_instrmnt_scp_2</v>
      </c>
      <c r="B59" s="142" t="s">
        <v>26</v>
      </c>
      <c r="C59" s="138" t="s">
        <v>26</v>
      </c>
      <c r="D59" s="236" t="s">
        <v>40</v>
      </c>
      <c r="E59" s="239" t="s">
        <v>1956</v>
      </c>
      <c r="F59" s="239"/>
      <c r="G59" s="239" t="s">
        <v>387</v>
      </c>
      <c r="H59" s="236" t="str">
        <f>VLOOKUP(A59,'2. Status Detalhe Campos'!$A$7:$G$574,7,0)</f>
        <v>1. Concluído</v>
      </c>
      <c r="I59" s="312">
        <v>45603</v>
      </c>
      <c r="J59" s="330">
        <v>45611</v>
      </c>
      <c r="K59" s="330">
        <v>45611</v>
      </c>
      <c r="L59" s="292">
        <f t="array" ref="L59">MIN(IF(W59:CI59&gt;0,$W$16:$CI$16))</f>
        <v>45624</v>
      </c>
      <c r="M59" s="293">
        <f t="array" ref="M59">MAX(IF(W59:CI59&gt;0,$W$16:$CI$16))</f>
        <v>45624</v>
      </c>
      <c r="N59" s="293"/>
      <c r="O59" s="249">
        <f>VLOOKUP(H59,Auxiliar!$B$16:$E$24,4,0)</f>
        <v>1</v>
      </c>
      <c r="P59" s="249">
        <f t="shared" ca="1" si="26"/>
        <v>1</v>
      </c>
      <c r="Q59" s="248">
        <f t="shared" ca="1" si="24"/>
        <v>0</v>
      </c>
      <c r="R59" s="264" t="s">
        <v>38</v>
      </c>
      <c r="S59" s="282"/>
      <c r="T59" s="272">
        <v>4.0999999999999996</v>
      </c>
      <c r="U59" s="272">
        <f t="shared" si="27"/>
        <v>0.5</v>
      </c>
      <c r="V59" s="272">
        <f t="shared" si="28"/>
        <v>0</v>
      </c>
      <c r="W59" s="283"/>
      <c r="X59" s="283"/>
      <c r="Y59" s="283"/>
      <c r="Z59" s="291"/>
      <c r="AA59" s="283"/>
      <c r="AB59" s="283"/>
      <c r="AC59" s="283"/>
      <c r="AD59" s="284"/>
      <c r="AE59" s="283"/>
      <c r="AF59" s="283"/>
      <c r="AG59" s="283"/>
      <c r="AH59" s="291"/>
      <c r="AI59" s="283"/>
      <c r="AJ59" s="283"/>
      <c r="AK59" s="283"/>
      <c r="AL59" s="283"/>
      <c r="AM59" s="283"/>
      <c r="AN59" s="290"/>
      <c r="AO59" s="283"/>
      <c r="AP59" s="283"/>
      <c r="AQ59" s="283"/>
      <c r="AR59" s="283"/>
      <c r="AS59" s="283"/>
      <c r="AT59" s="283"/>
      <c r="AU59" s="283"/>
      <c r="AV59" s="283"/>
      <c r="AW59" s="283">
        <v>0.5</v>
      </c>
      <c r="AX59" s="283"/>
      <c r="AY59" s="283"/>
      <c r="AZ59" s="283"/>
      <c r="BA59" s="283"/>
      <c r="BB59" s="283"/>
      <c r="BC59" s="283"/>
      <c r="BD59" s="283"/>
      <c r="BE59" s="283"/>
      <c r="BF59" s="283"/>
      <c r="BG59" s="283"/>
      <c r="BH59" s="283"/>
      <c r="BI59" s="283"/>
      <c r="BJ59" s="283"/>
      <c r="BK59" s="283"/>
      <c r="BL59" s="283"/>
      <c r="BM59" s="283"/>
      <c r="BN59" s="283"/>
      <c r="BO59" s="284"/>
      <c r="BP59" s="284"/>
      <c r="BQ59" s="284"/>
      <c r="BR59" s="284"/>
      <c r="BS59" s="284"/>
      <c r="BT59" s="284"/>
      <c r="BU59" s="284"/>
      <c r="BV59" s="283"/>
      <c r="BW59" s="283"/>
      <c r="BX59" s="283"/>
      <c r="BY59" s="283"/>
      <c r="BZ59" s="283"/>
      <c r="CA59" s="283"/>
      <c r="CB59" s="283"/>
      <c r="CC59" s="283"/>
      <c r="CD59" s="283"/>
      <c r="CE59" s="283"/>
      <c r="CF59" s="283"/>
      <c r="CG59" s="283"/>
      <c r="CH59" s="283"/>
      <c r="CI59" s="283"/>
    </row>
    <row r="60" spans="1:87" ht="16.2" hidden="1" outlineLevel="1">
      <c r="A60" s="276" t="str">
        <f t="shared" si="25"/>
        <v>lt827_mthd_usd_instrmntmthd_usd_instrmnt_scp_3</v>
      </c>
      <c r="B60" s="142" t="s">
        <v>26</v>
      </c>
      <c r="C60" s="138" t="s">
        <v>26</v>
      </c>
      <c r="D60" s="236" t="s">
        <v>40</v>
      </c>
      <c r="E60" s="239" t="s">
        <v>1956</v>
      </c>
      <c r="F60" s="239"/>
      <c r="G60" s="239" t="s">
        <v>388</v>
      </c>
      <c r="H60" s="236" t="str">
        <f>VLOOKUP(A60,'2. Status Detalhe Campos'!$A$7:$G$574,7,0)</f>
        <v>1. Concluído</v>
      </c>
      <c r="I60" s="312">
        <v>45603</v>
      </c>
      <c r="J60" s="330">
        <v>45611</v>
      </c>
      <c r="K60" s="330">
        <v>45611</v>
      </c>
      <c r="L60" s="292">
        <f t="array" ref="L60">MIN(IF(W60:CI60&gt;0,$W$16:$CI$16))</f>
        <v>45624</v>
      </c>
      <c r="M60" s="293">
        <f t="array" ref="M60">MAX(IF(W60:CI60&gt;0,$W$16:$CI$16))</f>
        <v>45624</v>
      </c>
      <c r="N60" s="293"/>
      <c r="O60" s="249">
        <f>VLOOKUP(H60,Auxiliar!$B$16:$E$24,4,0)</f>
        <v>1</v>
      </c>
      <c r="P60" s="249">
        <f t="shared" ca="1" si="26"/>
        <v>1</v>
      </c>
      <c r="Q60" s="248">
        <f t="shared" ca="1" si="24"/>
        <v>0</v>
      </c>
      <c r="R60" s="264" t="s">
        <v>38</v>
      </c>
      <c r="S60" s="282"/>
      <c r="T60" s="272">
        <v>4.0999999999999996</v>
      </c>
      <c r="U60" s="272">
        <f t="shared" si="27"/>
        <v>0.5</v>
      </c>
      <c r="V60" s="272">
        <f t="shared" si="28"/>
        <v>0</v>
      </c>
      <c r="W60" s="283"/>
      <c r="X60" s="283"/>
      <c r="Y60" s="283"/>
      <c r="Z60" s="291"/>
      <c r="AA60" s="283"/>
      <c r="AB60" s="283"/>
      <c r="AC60" s="283"/>
      <c r="AD60" s="284"/>
      <c r="AE60" s="283"/>
      <c r="AF60" s="283"/>
      <c r="AG60" s="283"/>
      <c r="AH60" s="291"/>
      <c r="AI60" s="283"/>
      <c r="AJ60" s="283"/>
      <c r="AK60" s="283"/>
      <c r="AL60" s="283"/>
      <c r="AM60" s="283"/>
      <c r="AN60" s="290"/>
      <c r="AO60" s="283"/>
      <c r="AP60" s="283"/>
      <c r="AQ60" s="283"/>
      <c r="AR60" s="283"/>
      <c r="AS60" s="283"/>
      <c r="AT60" s="283"/>
      <c r="AU60" s="283"/>
      <c r="AV60" s="283"/>
      <c r="AW60" s="283">
        <v>0.5</v>
      </c>
      <c r="AX60" s="283"/>
      <c r="AY60" s="283"/>
      <c r="AZ60" s="283"/>
      <c r="BA60" s="283"/>
      <c r="BB60" s="283"/>
      <c r="BC60" s="283"/>
      <c r="BD60" s="283"/>
      <c r="BE60" s="283"/>
      <c r="BF60" s="283"/>
      <c r="BG60" s="283"/>
      <c r="BH60" s="283"/>
      <c r="BI60" s="283"/>
      <c r="BJ60" s="283"/>
      <c r="BK60" s="283"/>
      <c r="BL60" s="283"/>
      <c r="BM60" s="283"/>
      <c r="BN60" s="283"/>
      <c r="BO60" s="284"/>
      <c r="BP60" s="284"/>
      <c r="BQ60" s="284"/>
      <c r="BR60" s="284"/>
      <c r="BS60" s="284"/>
      <c r="BT60" s="284"/>
      <c r="BU60" s="284"/>
      <c r="BV60" s="283"/>
      <c r="BW60" s="283"/>
      <c r="BX60" s="283"/>
      <c r="BY60" s="283"/>
      <c r="BZ60" s="283"/>
      <c r="CA60" s="283"/>
      <c r="CB60" s="283"/>
      <c r="CC60" s="283"/>
      <c r="CD60" s="283"/>
      <c r="CE60" s="283"/>
      <c r="CF60" s="283"/>
      <c r="CG60" s="283"/>
      <c r="CH60" s="283"/>
      <c r="CI60" s="283"/>
    </row>
    <row r="61" spans="1:87" ht="15" customHeight="1" collapsed="1">
      <c r="A61" s="276"/>
      <c r="B61" s="142" t="s">
        <v>26</v>
      </c>
      <c r="C61" s="138" t="s">
        <v>26</v>
      </c>
      <c r="D61" s="134"/>
      <c r="E61" s="242" t="s">
        <v>336</v>
      </c>
      <c r="F61" s="240" t="s">
        <v>1979</v>
      </c>
      <c r="G61" s="241">
        <f>COUNTA(G62:G76)</f>
        <v>15</v>
      </c>
      <c r="H61" s="297" t="s">
        <v>2016</v>
      </c>
      <c r="I61" s="280">
        <f>MAX(I62:I76)</f>
        <v>0</v>
      </c>
      <c r="J61" s="279">
        <f>MIN(J62:J76)</f>
        <v>45596</v>
      </c>
      <c r="K61" s="280">
        <f>MIN(K62:K76)</f>
        <v>45596</v>
      </c>
      <c r="L61" s="279">
        <f>MIN(L62:L76)</f>
        <v>45600</v>
      </c>
      <c r="M61" s="280">
        <f>MAX(M62:M76)</f>
        <v>45624</v>
      </c>
      <c r="N61" s="329">
        <f t="array" ref="N61">MAX(IF(W61:CI61&gt;0,$W$16:$CI$16))</f>
        <v>45625</v>
      </c>
      <c r="O61" s="251">
        <f>SUMPRODUCT(O62:O76,U62:U76)/SUM(U62:U76)</f>
        <v>1</v>
      </c>
      <c r="P61" s="251">
        <f ca="1">SUMPRODUCT(P62:P76,U62:U76)/SUM(U62:U76)</f>
        <v>1</v>
      </c>
      <c r="Q61" s="257">
        <f t="shared" ref="Q61:Q75" ca="1" si="29">O61-P61</f>
        <v>0</v>
      </c>
      <c r="R61" s="264" t="s">
        <v>38</v>
      </c>
      <c r="S61" s="282"/>
      <c r="T61" s="272"/>
      <c r="U61" s="272"/>
      <c r="V61" s="272"/>
      <c r="W61" s="283"/>
      <c r="X61" s="283"/>
      <c r="Y61" s="283"/>
      <c r="Z61" s="283"/>
      <c r="AA61" s="283"/>
      <c r="AB61" s="283"/>
      <c r="AC61" s="290"/>
      <c r="AD61" s="284"/>
      <c r="AE61" s="283"/>
      <c r="AF61" s="283"/>
      <c r="AG61" s="283"/>
      <c r="AH61" s="283"/>
      <c r="AI61" s="283"/>
      <c r="AJ61" s="283"/>
      <c r="AK61" s="283"/>
      <c r="AL61" s="283"/>
      <c r="AM61" s="283"/>
      <c r="AN61" s="283"/>
      <c r="AO61" s="283"/>
      <c r="AP61" s="283"/>
      <c r="AQ61" s="283"/>
      <c r="AR61" s="283"/>
      <c r="AS61" s="283"/>
      <c r="AT61" s="283"/>
      <c r="AU61" s="283"/>
      <c r="AV61" s="283"/>
      <c r="AW61" s="283"/>
      <c r="AX61" s="286" t="s">
        <v>444</v>
      </c>
      <c r="AY61" s="283"/>
      <c r="AZ61" s="283"/>
      <c r="BA61" s="283"/>
      <c r="BB61" s="283"/>
      <c r="BC61" s="283"/>
      <c r="BD61" s="283"/>
      <c r="BE61" s="283"/>
      <c r="BF61" s="283"/>
      <c r="BG61" s="283"/>
      <c r="BH61" s="332"/>
      <c r="BI61" s="283"/>
      <c r="BJ61" s="283"/>
      <c r="BK61" s="283"/>
      <c r="BL61" s="283"/>
      <c r="BM61" s="283"/>
      <c r="BN61" s="283"/>
      <c r="BO61" s="284"/>
      <c r="BP61" s="284"/>
      <c r="BQ61" s="284"/>
      <c r="BR61" s="284"/>
      <c r="BS61" s="284"/>
      <c r="BT61" s="284"/>
      <c r="BU61" s="284"/>
      <c r="BV61" s="283"/>
      <c r="BW61" s="283"/>
      <c r="BX61" s="283"/>
      <c r="BY61" s="283"/>
      <c r="BZ61" s="283"/>
      <c r="CA61" s="283"/>
      <c r="CB61" s="283"/>
      <c r="CC61" s="283"/>
      <c r="CD61" s="283"/>
      <c r="CE61" s="283"/>
      <c r="CF61" s="283"/>
      <c r="CG61" s="283"/>
      <c r="CH61" s="283"/>
      <c r="CI61" s="283"/>
    </row>
    <row r="62" spans="1:87" ht="16.2" hidden="1" outlineLevel="1">
      <c r="A62" s="276" t="str">
        <f t="shared" ref="A62:A75" si="30">E62&amp;G62</f>
        <v>lt003_entitytxnmy_elgbl_capex_ccm</v>
      </c>
      <c r="B62" s="142" t="s">
        <v>26</v>
      </c>
      <c r="C62" s="138" t="s">
        <v>26</v>
      </c>
      <c r="D62" s="236" t="s">
        <v>40</v>
      </c>
      <c r="E62" s="239" t="s">
        <v>336</v>
      </c>
      <c r="F62" s="239"/>
      <c r="G62" s="239" t="s">
        <v>339</v>
      </c>
      <c r="H62" s="236" t="str">
        <f>VLOOKUP(A62,'2. Status Detalhe Campos'!$A$7:$G$574,7,0)</f>
        <v>1. Concluído</v>
      </c>
      <c r="I62" s="278" t="s">
        <v>38</v>
      </c>
      <c r="J62" s="287">
        <v>45614</v>
      </c>
      <c r="K62" s="287">
        <v>45596</v>
      </c>
      <c r="L62" s="292">
        <f t="array" ref="L62">MIN(IF(W62:CI62&gt;0,$W$16:$CI$16))</f>
        <v>45615</v>
      </c>
      <c r="M62" s="293">
        <f t="array" ref="M62">MAX(IF(W62:CI62&gt;0,$W$16:$CI$16))</f>
        <v>45615</v>
      </c>
      <c r="N62" s="293"/>
      <c r="O62" s="249">
        <f>VLOOKUP(H62,Auxiliar!$B$16:$E$24,4,0)</f>
        <v>1</v>
      </c>
      <c r="P62" s="249">
        <f t="shared" ref="P62:P75" ca="1" si="31">IF(TODAY()&lt;=L62,0,MIN((TODAY()-L62)/(M62-L62+1),100%))</f>
        <v>1</v>
      </c>
      <c r="Q62" s="248">
        <f t="shared" ca="1" si="29"/>
        <v>0</v>
      </c>
      <c r="R62" s="263"/>
      <c r="S62" s="282"/>
      <c r="T62" s="272">
        <v>4.0999999999999996</v>
      </c>
      <c r="U62" s="272">
        <f t="shared" ref="U62:U75" si="32">ROUND(T62/8,1)</f>
        <v>0.5</v>
      </c>
      <c r="V62" s="272">
        <f t="shared" ref="V62:V75" si="33">SUM(W62:CI62)-U62</f>
        <v>0</v>
      </c>
      <c r="W62" s="283"/>
      <c r="X62" s="283"/>
      <c r="Y62" s="283"/>
      <c r="Z62" s="283"/>
      <c r="AA62" s="283"/>
      <c r="AB62" s="283"/>
      <c r="AC62" s="290"/>
      <c r="AD62" s="284"/>
      <c r="AE62" s="283"/>
      <c r="AF62" s="283"/>
      <c r="AG62" s="283"/>
      <c r="AH62" s="283"/>
      <c r="AI62" s="283"/>
      <c r="AJ62" s="283"/>
      <c r="AK62" s="283"/>
      <c r="AL62" s="283"/>
      <c r="AM62" s="283"/>
      <c r="AN62" s="283"/>
      <c r="AO62" s="285"/>
      <c r="AP62" s="283">
        <v>0.5</v>
      </c>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4"/>
      <c r="BP62" s="284"/>
      <c r="BQ62" s="284"/>
      <c r="BR62" s="284"/>
      <c r="BS62" s="284"/>
      <c r="BT62" s="284"/>
      <c r="BU62" s="284"/>
      <c r="BV62" s="283"/>
      <c r="BW62" s="283"/>
      <c r="BX62" s="283"/>
      <c r="BY62" s="283"/>
      <c r="BZ62" s="283"/>
      <c r="CA62" s="283"/>
      <c r="CB62" s="283"/>
      <c r="CC62" s="283"/>
      <c r="CD62" s="283"/>
      <c r="CE62" s="283"/>
      <c r="CF62" s="283"/>
      <c r="CG62" s="283"/>
      <c r="CH62" s="283"/>
      <c r="CI62" s="283"/>
    </row>
    <row r="63" spans="1:87" ht="16.2" hidden="1" outlineLevel="1">
      <c r="A63" s="276" t="str">
        <f t="shared" si="30"/>
        <v>lt003_entitytxnmy_elgbl_trnvr_ccm</v>
      </c>
      <c r="B63" s="142" t="s">
        <v>26</v>
      </c>
      <c r="C63" s="138" t="s">
        <v>26</v>
      </c>
      <c r="D63" s="236" t="s">
        <v>40</v>
      </c>
      <c r="E63" s="239" t="s">
        <v>336</v>
      </c>
      <c r="F63" s="239"/>
      <c r="G63" s="239" t="s">
        <v>340</v>
      </c>
      <c r="H63" s="236" t="str">
        <f>VLOOKUP(A63,'2. Status Detalhe Campos'!$A$7:$G$574,7,0)</f>
        <v>1. Concluído</v>
      </c>
      <c r="I63" s="278" t="s">
        <v>38</v>
      </c>
      <c r="J63" s="287">
        <v>45614</v>
      </c>
      <c r="K63" s="287">
        <v>45596</v>
      </c>
      <c r="L63" s="292">
        <f t="array" ref="L63">MIN(IF(W63:CI63&gt;0,$W$16:$CI$16))</f>
        <v>45615</v>
      </c>
      <c r="M63" s="293">
        <f t="array" ref="M63">MAX(IF(W63:CI63&gt;0,$W$16:$CI$16))</f>
        <v>45615</v>
      </c>
      <c r="N63" s="293"/>
      <c r="O63" s="249">
        <f>VLOOKUP(H63,Auxiliar!$B$16:$E$24,4,0)</f>
        <v>1</v>
      </c>
      <c r="P63" s="249">
        <f t="shared" ca="1" si="31"/>
        <v>1</v>
      </c>
      <c r="Q63" s="248">
        <f t="shared" ca="1" si="29"/>
        <v>0</v>
      </c>
      <c r="R63" s="263"/>
      <c r="S63" s="282"/>
      <c r="T63" s="272">
        <v>4.0999999999999996</v>
      </c>
      <c r="U63" s="272">
        <f t="shared" si="32"/>
        <v>0.5</v>
      </c>
      <c r="V63" s="272">
        <f t="shared" si="33"/>
        <v>0</v>
      </c>
      <c r="W63" s="283"/>
      <c r="X63" s="283"/>
      <c r="Y63" s="283"/>
      <c r="Z63" s="283"/>
      <c r="AA63" s="283"/>
      <c r="AB63" s="283"/>
      <c r="AC63" s="290"/>
      <c r="AD63" s="284"/>
      <c r="AE63" s="283"/>
      <c r="AF63" s="283"/>
      <c r="AG63" s="283"/>
      <c r="AH63" s="283"/>
      <c r="AI63" s="283"/>
      <c r="AJ63" s="283"/>
      <c r="AK63" s="283"/>
      <c r="AL63" s="283"/>
      <c r="AM63" s="283"/>
      <c r="AN63" s="283"/>
      <c r="AO63" s="285"/>
      <c r="AP63" s="283">
        <v>0.5</v>
      </c>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4"/>
      <c r="BP63" s="284"/>
      <c r="BQ63" s="284"/>
      <c r="BR63" s="284"/>
      <c r="BS63" s="284"/>
      <c r="BT63" s="284"/>
      <c r="BU63" s="284"/>
      <c r="BV63" s="283"/>
      <c r="BW63" s="283"/>
      <c r="BX63" s="283"/>
      <c r="BY63" s="283"/>
      <c r="BZ63" s="283"/>
      <c r="CA63" s="283"/>
      <c r="CB63" s="283"/>
      <c r="CC63" s="283"/>
      <c r="CD63" s="283"/>
      <c r="CE63" s="283"/>
      <c r="CF63" s="283"/>
      <c r="CG63" s="283"/>
      <c r="CH63" s="283"/>
      <c r="CI63" s="283"/>
    </row>
    <row r="64" spans="1:87" ht="16.2" hidden="1" outlineLevel="1">
      <c r="A64" s="276" t="str">
        <f t="shared" si="30"/>
        <v>lt003_entitytxnmy_elgbl_capex_cca</v>
      </c>
      <c r="B64" s="142" t="s">
        <v>26</v>
      </c>
      <c r="C64" s="138" t="s">
        <v>26</v>
      </c>
      <c r="D64" s="236" t="s">
        <v>40</v>
      </c>
      <c r="E64" s="239" t="s">
        <v>336</v>
      </c>
      <c r="F64" s="239"/>
      <c r="G64" s="239" t="s">
        <v>341</v>
      </c>
      <c r="H64" s="236" t="str">
        <f>VLOOKUP(A64,'2. Status Detalhe Campos'!$A$7:$G$574,7,0)</f>
        <v>1. Concluído</v>
      </c>
      <c r="I64" s="278" t="s">
        <v>38</v>
      </c>
      <c r="J64" s="287">
        <v>45614</v>
      </c>
      <c r="K64" s="287">
        <v>45596</v>
      </c>
      <c r="L64" s="292">
        <f t="array" ref="L64">MIN(IF(W64:CI64&gt;0,$W$16:$CI$16))</f>
        <v>45616</v>
      </c>
      <c r="M64" s="293">
        <f t="array" ref="M64">MAX(IF(W64:CI64&gt;0,$W$16:$CI$16))</f>
        <v>45616</v>
      </c>
      <c r="N64" s="293"/>
      <c r="O64" s="249">
        <f>VLOOKUP(H64,Auxiliar!$B$16:$E$24,4,0)</f>
        <v>1</v>
      </c>
      <c r="P64" s="249">
        <f t="shared" ca="1" si="31"/>
        <v>1</v>
      </c>
      <c r="Q64" s="248">
        <f t="shared" ca="1" si="29"/>
        <v>0</v>
      </c>
      <c r="R64" s="263"/>
      <c r="S64" s="282"/>
      <c r="T64" s="272">
        <v>4.0999999999999996</v>
      </c>
      <c r="U64" s="272">
        <f t="shared" si="32"/>
        <v>0.5</v>
      </c>
      <c r="V64" s="272">
        <f t="shared" si="33"/>
        <v>0</v>
      </c>
      <c r="W64" s="283"/>
      <c r="X64" s="283"/>
      <c r="Y64" s="283"/>
      <c r="Z64" s="283"/>
      <c r="AA64" s="283"/>
      <c r="AB64" s="283"/>
      <c r="AC64" s="290"/>
      <c r="AD64" s="284"/>
      <c r="AE64" s="283"/>
      <c r="AF64" s="283"/>
      <c r="AG64" s="283"/>
      <c r="AH64" s="283"/>
      <c r="AI64" s="283"/>
      <c r="AJ64" s="283"/>
      <c r="AK64" s="283"/>
      <c r="AL64" s="283"/>
      <c r="AM64" s="283"/>
      <c r="AN64" s="283"/>
      <c r="AO64" s="285"/>
      <c r="AP64" s="283"/>
      <c r="AQ64" s="283">
        <v>0.5</v>
      </c>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4"/>
      <c r="BP64" s="284"/>
      <c r="BQ64" s="284"/>
      <c r="BR64" s="284"/>
      <c r="BS64" s="284"/>
      <c r="BT64" s="284"/>
      <c r="BU64" s="284"/>
      <c r="BV64" s="283"/>
      <c r="BW64" s="283"/>
      <c r="BX64" s="283"/>
      <c r="BY64" s="283"/>
      <c r="BZ64" s="283"/>
      <c r="CA64" s="283"/>
      <c r="CB64" s="283"/>
      <c r="CC64" s="283"/>
      <c r="CD64" s="283"/>
      <c r="CE64" s="283"/>
      <c r="CF64" s="283"/>
      <c r="CG64" s="283"/>
      <c r="CH64" s="283"/>
      <c r="CI64" s="283"/>
    </row>
    <row r="65" spans="1:87" ht="16.2" hidden="1" outlineLevel="1">
      <c r="A65" s="276" t="str">
        <f t="shared" si="30"/>
        <v>lt003_entitytxnmy_elgbl_trnvr_cca</v>
      </c>
      <c r="B65" s="142" t="s">
        <v>26</v>
      </c>
      <c r="C65" s="138" t="s">
        <v>26</v>
      </c>
      <c r="D65" s="236" t="s">
        <v>40</v>
      </c>
      <c r="E65" s="239" t="s">
        <v>336</v>
      </c>
      <c r="F65" s="239"/>
      <c r="G65" s="239" t="s">
        <v>342</v>
      </c>
      <c r="H65" s="236" t="str">
        <f>VLOOKUP(A65,'2. Status Detalhe Campos'!$A$7:$G$574,7,0)</f>
        <v>1. Concluído</v>
      </c>
      <c r="I65" s="278" t="s">
        <v>38</v>
      </c>
      <c r="J65" s="287">
        <v>45614</v>
      </c>
      <c r="K65" s="287">
        <v>45596</v>
      </c>
      <c r="L65" s="292">
        <f t="array" ref="L65">MIN(IF(W65:CI65&gt;0,$W$16:$CI$16))</f>
        <v>45616</v>
      </c>
      <c r="M65" s="293">
        <f t="array" ref="M65">MAX(IF(W65:CI65&gt;0,$W$16:$CI$16))</f>
        <v>45616</v>
      </c>
      <c r="N65" s="293"/>
      <c r="O65" s="249">
        <f>VLOOKUP(H65,Auxiliar!$B$16:$E$24,4,0)</f>
        <v>1</v>
      </c>
      <c r="P65" s="249">
        <f t="shared" ca="1" si="31"/>
        <v>1</v>
      </c>
      <c r="Q65" s="248">
        <f t="shared" ca="1" si="29"/>
        <v>0</v>
      </c>
      <c r="R65" s="263"/>
      <c r="S65" s="282"/>
      <c r="T65" s="272">
        <v>4.0999999999999996</v>
      </c>
      <c r="U65" s="272">
        <f t="shared" si="32"/>
        <v>0.5</v>
      </c>
      <c r="V65" s="272">
        <f t="shared" si="33"/>
        <v>0</v>
      </c>
      <c r="W65" s="283"/>
      <c r="X65" s="283"/>
      <c r="Y65" s="283"/>
      <c r="Z65" s="283"/>
      <c r="AA65" s="283"/>
      <c r="AB65" s="283"/>
      <c r="AC65" s="290"/>
      <c r="AD65" s="284"/>
      <c r="AE65" s="283"/>
      <c r="AF65" s="283"/>
      <c r="AG65" s="283"/>
      <c r="AH65" s="283"/>
      <c r="AI65" s="283"/>
      <c r="AJ65" s="283"/>
      <c r="AK65" s="283"/>
      <c r="AL65" s="283"/>
      <c r="AM65" s="283"/>
      <c r="AN65" s="283"/>
      <c r="AO65" s="285"/>
      <c r="AP65" s="283"/>
      <c r="AQ65" s="283">
        <v>0.5</v>
      </c>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4"/>
      <c r="BP65" s="284"/>
      <c r="BQ65" s="284"/>
      <c r="BR65" s="284"/>
      <c r="BS65" s="284"/>
      <c r="BT65" s="284"/>
      <c r="BU65" s="284"/>
      <c r="BV65" s="283"/>
      <c r="BW65" s="283"/>
      <c r="BX65" s="283"/>
      <c r="BY65" s="283"/>
      <c r="BZ65" s="283"/>
      <c r="CA65" s="283"/>
      <c r="CB65" s="283"/>
      <c r="CC65" s="283"/>
      <c r="CD65" s="283"/>
      <c r="CE65" s="283"/>
      <c r="CF65" s="283"/>
      <c r="CG65" s="283"/>
      <c r="CH65" s="283"/>
      <c r="CI65" s="283"/>
    </row>
    <row r="66" spans="1:87" ht="16.2" hidden="1" outlineLevel="1">
      <c r="A66" s="276" t="str">
        <f t="shared" si="30"/>
        <v>lt003_entityenblng_capex_ccm</v>
      </c>
      <c r="B66" s="142" t="s">
        <v>26</v>
      </c>
      <c r="C66" s="138" t="s">
        <v>26</v>
      </c>
      <c r="D66" s="236" t="s">
        <v>40</v>
      </c>
      <c r="E66" s="239" t="s">
        <v>336</v>
      </c>
      <c r="F66" s="239"/>
      <c r="G66" s="239" t="s">
        <v>343</v>
      </c>
      <c r="H66" s="236" t="str">
        <f>VLOOKUP(A66,'2. Status Detalhe Campos'!$A$7:$G$574,7,0)</f>
        <v>1. Concluído</v>
      </c>
      <c r="I66" s="278" t="s">
        <v>38</v>
      </c>
      <c r="J66" s="287">
        <v>45614</v>
      </c>
      <c r="K66" s="287">
        <v>45596</v>
      </c>
      <c r="L66" s="292">
        <f t="array" ref="L66">MIN(IF(W66:CI66&gt;0,$W$16:$CI$16))</f>
        <v>45617</v>
      </c>
      <c r="M66" s="293">
        <f t="array" ref="M66">MAX(IF(W66:CI66&gt;0,$W$16:$CI$16))</f>
        <v>45617</v>
      </c>
      <c r="N66" s="293"/>
      <c r="O66" s="249">
        <f>VLOOKUP(H66,Auxiliar!$B$16:$E$24,4,0)</f>
        <v>1</v>
      </c>
      <c r="P66" s="249">
        <f t="shared" ca="1" si="31"/>
        <v>1</v>
      </c>
      <c r="Q66" s="248">
        <f t="shared" ca="1" si="29"/>
        <v>0</v>
      </c>
      <c r="R66" s="263"/>
      <c r="S66" s="282"/>
      <c r="T66" s="272">
        <v>4.0999999999999996</v>
      </c>
      <c r="U66" s="272">
        <f t="shared" si="32"/>
        <v>0.5</v>
      </c>
      <c r="V66" s="272">
        <f t="shared" si="33"/>
        <v>0</v>
      </c>
      <c r="W66" s="283"/>
      <c r="X66" s="283"/>
      <c r="Y66" s="283"/>
      <c r="Z66" s="283"/>
      <c r="AA66" s="283"/>
      <c r="AB66" s="283"/>
      <c r="AC66" s="290"/>
      <c r="AD66" s="284"/>
      <c r="AE66" s="283"/>
      <c r="AF66" s="283"/>
      <c r="AG66" s="283"/>
      <c r="AH66" s="283"/>
      <c r="AI66" s="283"/>
      <c r="AJ66" s="283"/>
      <c r="AK66" s="283"/>
      <c r="AL66" s="283"/>
      <c r="AM66" s="283"/>
      <c r="AN66" s="283"/>
      <c r="AO66" s="285"/>
      <c r="AP66" s="283"/>
      <c r="AQ66" s="283"/>
      <c r="AR66" s="283">
        <v>0.5</v>
      </c>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4"/>
      <c r="BP66" s="284"/>
      <c r="BQ66" s="284"/>
      <c r="BR66" s="284"/>
      <c r="BS66" s="284"/>
      <c r="BT66" s="284"/>
      <c r="BU66" s="284"/>
      <c r="BV66" s="283"/>
      <c r="BW66" s="283"/>
      <c r="BX66" s="283"/>
      <c r="BY66" s="283"/>
      <c r="BZ66" s="283"/>
      <c r="CA66" s="283"/>
      <c r="CB66" s="283"/>
      <c r="CC66" s="283"/>
      <c r="CD66" s="283"/>
      <c r="CE66" s="283"/>
      <c r="CF66" s="283"/>
      <c r="CG66" s="283"/>
      <c r="CH66" s="283"/>
      <c r="CI66" s="283"/>
    </row>
    <row r="67" spans="1:87" ht="16.2" hidden="1" outlineLevel="1">
      <c r="A67" s="276" t="str">
        <f t="shared" si="30"/>
        <v>lt003_entityenblng_capex_cca</v>
      </c>
      <c r="B67" s="142" t="s">
        <v>26</v>
      </c>
      <c r="C67" s="138" t="s">
        <v>26</v>
      </c>
      <c r="D67" s="236" t="s">
        <v>40</v>
      </c>
      <c r="E67" s="239" t="s">
        <v>336</v>
      </c>
      <c r="F67" s="239"/>
      <c r="G67" s="239" t="s">
        <v>344</v>
      </c>
      <c r="H67" s="236" t="str">
        <f>VLOOKUP(A67,'2. Status Detalhe Campos'!$A$7:$G$574,7,0)</f>
        <v>1. Concluído</v>
      </c>
      <c r="I67" s="278" t="s">
        <v>38</v>
      </c>
      <c r="J67" s="287">
        <v>45614</v>
      </c>
      <c r="K67" s="287">
        <v>45596</v>
      </c>
      <c r="L67" s="292">
        <f t="array" ref="L67">MIN(IF(W67:CI67&gt;0,$W$16:$CI$16))</f>
        <v>45617</v>
      </c>
      <c r="M67" s="293">
        <f t="array" ref="M67">MAX(IF(W67:CI67&gt;0,$W$16:$CI$16))</f>
        <v>45617</v>
      </c>
      <c r="N67" s="293"/>
      <c r="O67" s="249">
        <f>VLOOKUP(H67,Auxiliar!$B$16:$E$24,4,0)</f>
        <v>1</v>
      </c>
      <c r="P67" s="249">
        <f t="shared" ca="1" si="31"/>
        <v>1</v>
      </c>
      <c r="Q67" s="248">
        <f t="shared" ca="1" si="29"/>
        <v>0</v>
      </c>
      <c r="R67" s="263"/>
      <c r="S67" s="282"/>
      <c r="T67" s="272">
        <v>4.0999999999999996</v>
      </c>
      <c r="U67" s="272">
        <f t="shared" si="32"/>
        <v>0.5</v>
      </c>
      <c r="V67" s="272">
        <f t="shared" si="33"/>
        <v>0</v>
      </c>
      <c r="W67" s="283"/>
      <c r="X67" s="283"/>
      <c r="Y67" s="283"/>
      <c r="Z67" s="283"/>
      <c r="AA67" s="283"/>
      <c r="AB67" s="283"/>
      <c r="AC67" s="290"/>
      <c r="AD67" s="284"/>
      <c r="AE67" s="283"/>
      <c r="AF67" s="283"/>
      <c r="AG67" s="283"/>
      <c r="AH67" s="283"/>
      <c r="AI67" s="283"/>
      <c r="AJ67" s="283"/>
      <c r="AK67" s="283"/>
      <c r="AL67" s="283"/>
      <c r="AM67" s="283"/>
      <c r="AN67" s="283"/>
      <c r="AO67" s="285"/>
      <c r="AP67" s="283"/>
      <c r="AQ67" s="283"/>
      <c r="AR67" s="283">
        <v>0.5</v>
      </c>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4"/>
      <c r="BP67" s="284"/>
      <c r="BQ67" s="284"/>
      <c r="BR67" s="284"/>
      <c r="BS67" s="284"/>
      <c r="BT67" s="284"/>
      <c r="BU67" s="284"/>
      <c r="BV67" s="283"/>
      <c r="BW67" s="283"/>
      <c r="BX67" s="283"/>
      <c r="BY67" s="283"/>
      <c r="BZ67" s="283"/>
      <c r="CA67" s="283"/>
      <c r="CB67" s="283"/>
      <c r="CC67" s="283"/>
      <c r="CD67" s="283"/>
      <c r="CE67" s="283"/>
      <c r="CF67" s="283"/>
      <c r="CG67" s="283"/>
      <c r="CH67" s="283"/>
      <c r="CI67" s="283"/>
    </row>
    <row r="68" spans="1:87" ht="16.2" hidden="1" outlineLevel="1">
      <c r="A68" s="276" t="str">
        <f t="shared" si="30"/>
        <v>lt003_entitytrnstnl_capex</v>
      </c>
      <c r="B68" s="142" t="s">
        <v>26</v>
      </c>
      <c r="C68" s="138" t="s">
        <v>26</v>
      </c>
      <c r="D68" s="236" t="s">
        <v>40</v>
      </c>
      <c r="E68" s="239" t="s">
        <v>336</v>
      </c>
      <c r="F68" s="239"/>
      <c r="G68" s="239" t="s">
        <v>345</v>
      </c>
      <c r="H68" s="236" t="str">
        <f>VLOOKUP(A68,'2. Status Detalhe Campos'!$A$7:$G$574,7,0)</f>
        <v>1. Concluído</v>
      </c>
      <c r="I68" s="278" t="s">
        <v>38</v>
      </c>
      <c r="J68" s="287">
        <v>45614</v>
      </c>
      <c r="K68" s="287">
        <v>45596</v>
      </c>
      <c r="L68" s="292">
        <f t="array" ref="L68">MIN(IF(W68:CI68&gt;0,$W$16:$CI$16))</f>
        <v>45618</v>
      </c>
      <c r="M68" s="293">
        <f t="array" ref="M68">MAX(IF(W68:CI68&gt;0,$W$16:$CI$16))</f>
        <v>45618</v>
      </c>
      <c r="N68" s="293"/>
      <c r="O68" s="249">
        <f>VLOOKUP(H68,Auxiliar!$B$16:$E$24,4,0)</f>
        <v>1</v>
      </c>
      <c r="P68" s="249">
        <f t="shared" ca="1" si="31"/>
        <v>1</v>
      </c>
      <c r="Q68" s="248">
        <f t="shared" ca="1" si="29"/>
        <v>0</v>
      </c>
      <c r="R68" s="263"/>
      <c r="S68" s="282"/>
      <c r="T68" s="272">
        <v>4.0999999999999996</v>
      </c>
      <c r="U68" s="272">
        <f t="shared" si="32"/>
        <v>0.5</v>
      </c>
      <c r="V68" s="272">
        <f t="shared" si="33"/>
        <v>0</v>
      </c>
      <c r="W68" s="283"/>
      <c r="X68" s="283"/>
      <c r="Y68" s="283"/>
      <c r="Z68" s="283"/>
      <c r="AA68" s="283"/>
      <c r="AB68" s="283"/>
      <c r="AC68" s="290"/>
      <c r="AD68" s="284"/>
      <c r="AE68" s="283"/>
      <c r="AF68" s="283"/>
      <c r="AG68" s="283"/>
      <c r="AH68" s="283"/>
      <c r="AI68" s="283"/>
      <c r="AJ68" s="283"/>
      <c r="AK68" s="283"/>
      <c r="AL68" s="283"/>
      <c r="AM68" s="283"/>
      <c r="AN68" s="283"/>
      <c r="AO68" s="285"/>
      <c r="AP68" s="283"/>
      <c r="AQ68" s="283"/>
      <c r="AR68" s="283"/>
      <c r="AS68" s="283">
        <v>0.5</v>
      </c>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4"/>
      <c r="BP68" s="284"/>
      <c r="BQ68" s="284"/>
      <c r="BR68" s="284"/>
      <c r="BS68" s="284"/>
      <c r="BT68" s="284"/>
      <c r="BU68" s="284"/>
      <c r="BV68" s="283"/>
      <c r="BW68" s="283"/>
      <c r="BX68" s="283"/>
      <c r="BY68" s="283"/>
      <c r="BZ68" s="283"/>
      <c r="CA68" s="283"/>
      <c r="CB68" s="283"/>
      <c r="CC68" s="283"/>
      <c r="CD68" s="283"/>
      <c r="CE68" s="283"/>
      <c r="CF68" s="283"/>
      <c r="CG68" s="283"/>
      <c r="CH68" s="283"/>
      <c r="CI68" s="283"/>
    </row>
    <row r="69" spans="1:87" ht="16.2" hidden="1" outlineLevel="1">
      <c r="A69" s="276" t="str">
        <f t="shared" si="30"/>
        <v>lt003_entitypure_capex_ccm</v>
      </c>
      <c r="B69" s="142" t="s">
        <v>26</v>
      </c>
      <c r="C69" s="138" t="s">
        <v>26</v>
      </c>
      <c r="D69" s="236" t="s">
        <v>40</v>
      </c>
      <c r="E69" s="239" t="s">
        <v>336</v>
      </c>
      <c r="F69" s="239"/>
      <c r="G69" s="239" t="s">
        <v>346</v>
      </c>
      <c r="H69" s="236" t="str">
        <f>VLOOKUP(A69,'2. Status Detalhe Campos'!$A$7:$G$574,7,0)</f>
        <v>1. Concluído</v>
      </c>
      <c r="I69" s="278" t="s">
        <v>38</v>
      </c>
      <c r="J69" s="287">
        <v>45614</v>
      </c>
      <c r="K69" s="287">
        <v>45596</v>
      </c>
      <c r="L69" s="292">
        <f t="array" ref="L69">MIN(IF(W69:CI69&gt;0,$W$16:$CI$16))</f>
        <v>45618</v>
      </c>
      <c r="M69" s="293">
        <f t="array" ref="M69">MAX(IF(W69:CI69&gt;0,$W$16:$CI$16))</f>
        <v>45618</v>
      </c>
      <c r="N69" s="293"/>
      <c r="O69" s="249">
        <f>VLOOKUP(H69,Auxiliar!$B$16:$E$24,4,0)</f>
        <v>1</v>
      </c>
      <c r="P69" s="249">
        <f t="shared" ca="1" si="31"/>
        <v>1</v>
      </c>
      <c r="Q69" s="248">
        <f t="shared" ca="1" si="29"/>
        <v>0</v>
      </c>
      <c r="R69" s="263"/>
      <c r="S69" s="282"/>
      <c r="T69" s="272">
        <v>4.0999999999999996</v>
      </c>
      <c r="U69" s="272">
        <f t="shared" si="32"/>
        <v>0.5</v>
      </c>
      <c r="V69" s="272">
        <f t="shared" si="33"/>
        <v>0</v>
      </c>
      <c r="W69" s="283"/>
      <c r="X69" s="283"/>
      <c r="Y69" s="283"/>
      <c r="Z69" s="283"/>
      <c r="AA69" s="283"/>
      <c r="AB69" s="283"/>
      <c r="AC69" s="290"/>
      <c r="AD69" s="284"/>
      <c r="AE69" s="283"/>
      <c r="AF69" s="283"/>
      <c r="AG69" s="283"/>
      <c r="AH69" s="283"/>
      <c r="AI69" s="283"/>
      <c r="AJ69" s="283"/>
      <c r="AK69" s="283"/>
      <c r="AL69" s="283"/>
      <c r="AM69" s="283"/>
      <c r="AN69" s="283"/>
      <c r="AO69" s="285"/>
      <c r="AP69" s="283"/>
      <c r="AQ69" s="283"/>
      <c r="AR69" s="283"/>
      <c r="AS69" s="283">
        <v>0.5</v>
      </c>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4"/>
      <c r="BP69" s="284"/>
      <c r="BQ69" s="284"/>
      <c r="BR69" s="284"/>
      <c r="BS69" s="284"/>
      <c r="BT69" s="284"/>
      <c r="BU69" s="284"/>
      <c r="BV69" s="283"/>
      <c r="BW69" s="283"/>
      <c r="BX69" s="283"/>
      <c r="BY69" s="283"/>
      <c r="BZ69" s="283"/>
      <c r="CA69" s="283"/>
      <c r="CB69" s="283"/>
      <c r="CC69" s="283"/>
      <c r="CD69" s="283"/>
      <c r="CE69" s="283"/>
      <c r="CF69" s="283"/>
      <c r="CG69" s="283"/>
      <c r="CH69" s="283"/>
      <c r="CI69" s="283"/>
    </row>
    <row r="70" spans="1:87" ht="16.2" hidden="1" outlineLevel="1">
      <c r="A70" s="276" t="str">
        <f t="shared" si="30"/>
        <v>lt003_entityenblng_trnvr_ccm</v>
      </c>
      <c r="B70" s="142" t="s">
        <v>26</v>
      </c>
      <c r="C70" s="138" t="s">
        <v>26</v>
      </c>
      <c r="D70" s="236" t="s">
        <v>40</v>
      </c>
      <c r="E70" s="239" t="s">
        <v>336</v>
      </c>
      <c r="F70" s="239"/>
      <c r="G70" s="239" t="s">
        <v>348</v>
      </c>
      <c r="H70" s="236" t="str">
        <f>VLOOKUP(A70,'2. Status Detalhe Campos'!$A$7:$G$574,7,0)</f>
        <v>1. Concluído</v>
      </c>
      <c r="I70" s="278" t="s">
        <v>38</v>
      </c>
      <c r="J70" s="287">
        <v>45614</v>
      </c>
      <c r="K70" s="287">
        <v>45596</v>
      </c>
      <c r="L70" s="292">
        <f t="array" ref="L70">MIN(IF(W70:CI70&gt;0,$W$16:$CI$16))</f>
        <v>45621</v>
      </c>
      <c r="M70" s="293">
        <f t="array" ref="M70">MAX(IF(W70:CI70&gt;0,$W$16:$CI$16))</f>
        <v>45621</v>
      </c>
      <c r="N70" s="293"/>
      <c r="O70" s="249">
        <f>VLOOKUP(H70,Auxiliar!$B$16:$E$24,4,0)</f>
        <v>1</v>
      </c>
      <c r="P70" s="249">
        <f t="shared" ca="1" si="31"/>
        <v>1</v>
      </c>
      <c r="Q70" s="248">
        <f t="shared" ca="1" si="29"/>
        <v>0</v>
      </c>
      <c r="R70" s="263"/>
      <c r="S70" s="282"/>
      <c r="T70" s="272">
        <v>4.0999999999999996</v>
      </c>
      <c r="U70" s="272">
        <f t="shared" si="32"/>
        <v>0.5</v>
      </c>
      <c r="V70" s="272">
        <f t="shared" si="33"/>
        <v>0</v>
      </c>
      <c r="W70" s="283"/>
      <c r="X70" s="283"/>
      <c r="Y70" s="283"/>
      <c r="Z70" s="283"/>
      <c r="AA70" s="283"/>
      <c r="AB70" s="283"/>
      <c r="AC70" s="290"/>
      <c r="AD70" s="284"/>
      <c r="AE70" s="283"/>
      <c r="AF70" s="283"/>
      <c r="AG70" s="283"/>
      <c r="AH70" s="283"/>
      <c r="AI70" s="283"/>
      <c r="AJ70" s="283"/>
      <c r="AK70" s="283"/>
      <c r="AL70" s="283"/>
      <c r="AM70" s="283"/>
      <c r="AN70" s="283"/>
      <c r="AO70" s="285"/>
      <c r="AP70" s="283"/>
      <c r="AQ70" s="283"/>
      <c r="AR70" s="283"/>
      <c r="AS70" s="283"/>
      <c r="AT70" s="283">
        <v>0.5</v>
      </c>
      <c r="AU70" s="283"/>
      <c r="AV70" s="283"/>
      <c r="AW70" s="283"/>
      <c r="AX70" s="283"/>
      <c r="AY70" s="283"/>
      <c r="AZ70" s="283"/>
      <c r="BA70" s="283"/>
      <c r="BB70" s="283"/>
      <c r="BC70" s="283"/>
      <c r="BD70" s="283"/>
      <c r="BE70" s="283"/>
      <c r="BF70" s="283"/>
      <c r="BG70" s="283"/>
      <c r="BH70" s="283"/>
      <c r="BI70" s="283"/>
      <c r="BJ70" s="283"/>
      <c r="BK70" s="283"/>
      <c r="BL70" s="283"/>
      <c r="BM70" s="283"/>
      <c r="BN70" s="283"/>
      <c r="BO70" s="284"/>
      <c r="BP70" s="284"/>
      <c r="BQ70" s="284"/>
      <c r="BR70" s="284"/>
      <c r="BS70" s="284"/>
      <c r="BT70" s="284"/>
      <c r="BU70" s="284"/>
      <c r="BV70" s="283"/>
      <c r="BW70" s="283"/>
      <c r="BX70" s="283"/>
      <c r="BY70" s="283"/>
      <c r="BZ70" s="283"/>
      <c r="CA70" s="283"/>
      <c r="CB70" s="283"/>
      <c r="CC70" s="283"/>
      <c r="CD70" s="283"/>
      <c r="CE70" s="283"/>
      <c r="CF70" s="283"/>
      <c r="CG70" s="283"/>
      <c r="CH70" s="283"/>
      <c r="CI70" s="283"/>
    </row>
    <row r="71" spans="1:87" ht="16.2" hidden="1" outlineLevel="1">
      <c r="A71" s="276" t="str">
        <f t="shared" si="30"/>
        <v>lt003_entityenblng_trnvr_cca</v>
      </c>
      <c r="B71" s="142" t="s">
        <v>26</v>
      </c>
      <c r="C71" s="138" t="s">
        <v>26</v>
      </c>
      <c r="D71" s="236" t="s">
        <v>40</v>
      </c>
      <c r="E71" s="239" t="s">
        <v>336</v>
      </c>
      <c r="F71" s="239"/>
      <c r="G71" s="239" t="s">
        <v>349</v>
      </c>
      <c r="H71" s="236" t="str">
        <f>VLOOKUP(A71,'2. Status Detalhe Campos'!$A$7:$G$574,7,0)</f>
        <v>1. Concluído</v>
      </c>
      <c r="I71" s="278" t="s">
        <v>38</v>
      </c>
      <c r="J71" s="287">
        <v>45614</v>
      </c>
      <c r="K71" s="287">
        <v>45596</v>
      </c>
      <c r="L71" s="292">
        <f t="array" ref="L71">MIN(IF(W71:CI71&gt;0,$W$16:$CI$16))</f>
        <v>45621</v>
      </c>
      <c r="M71" s="293">
        <f t="array" ref="M71">MAX(IF(W71:CI71&gt;0,$W$16:$CI$16))</f>
        <v>45621</v>
      </c>
      <c r="N71" s="293"/>
      <c r="O71" s="249">
        <f>VLOOKUP(H71,Auxiliar!$B$16:$E$24,4,0)</f>
        <v>1</v>
      </c>
      <c r="P71" s="249">
        <f t="shared" ca="1" si="31"/>
        <v>1</v>
      </c>
      <c r="Q71" s="248">
        <f t="shared" ca="1" si="29"/>
        <v>0</v>
      </c>
      <c r="R71" s="263"/>
      <c r="S71" s="282"/>
      <c r="T71" s="272">
        <v>4.0999999999999996</v>
      </c>
      <c r="U71" s="272">
        <f t="shared" si="32"/>
        <v>0.5</v>
      </c>
      <c r="V71" s="272">
        <f t="shared" si="33"/>
        <v>0</v>
      </c>
      <c r="W71" s="283"/>
      <c r="X71" s="283"/>
      <c r="Y71" s="283"/>
      <c r="Z71" s="283"/>
      <c r="AA71" s="283"/>
      <c r="AB71" s="283"/>
      <c r="AC71" s="290"/>
      <c r="AD71" s="284"/>
      <c r="AE71" s="283"/>
      <c r="AF71" s="283"/>
      <c r="AG71" s="283"/>
      <c r="AH71" s="283"/>
      <c r="AI71" s="283"/>
      <c r="AJ71" s="283"/>
      <c r="AK71" s="283"/>
      <c r="AL71" s="283"/>
      <c r="AM71" s="283"/>
      <c r="AN71" s="283"/>
      <c r="AO71" s="285"/>
      <c r="AP71" s="283"/>
      <c r="AQ71" s="283"/>
      <c r="AR71" s="283"/>
      <c r="AS71" s="283"/>
      <c r="AT71" s="283">
        <v>0.5</v>
      </c>
      <c r="AU71" s="283"/>
      <c r="AV71" s="283"/>
      <c r="AW71" s="283"/>
      <c r="AX71" s="283"/>
      <c r="AY71" s="283"/>
      <c r="AZ71" s="283"/>
      <c r="BA71" s="283"/>
      <c r="BB71" s="283"/>
      <c r="BC71" s="283"/>
      <c r="BD71" s="283"/>
      <c r="BE71" s="283"/>
      <c r="BF71" s="283"/>
      <c r="BG71" s="283"/>
      <c r="BH71" s="283"/>
      <c r="BI71" s="283"/>
      <c r="BJ71" s="283"/>
      <c r="BK71" s="283"/>
      <c r="BL71" s="283"/>
      <c r="BM71" s="283"/>
      <c r="BN71" s="283"/>
      <c r="BO71" s="284"/>
      <c r="BP71" s="284"/>
      <c r="BQ71" s="284"/>
      <c r="BR71" s="284"/>
      <c r="BS71" s="284"/>
      <c r="BT71" s="284"/>
      <c r="BU71" s="284"/>
      <c r="BV71" s="283"/>
      <c r="BW71" s="283"/>
      <c r="BX71" s="283"/>
      <c r="BY71" s="283"/>
      <c r="BZ71" s="283"/>
      <c r="CA71" s="283"/>
      <c r="CB71" s="283"/>
      <c r="CC71" s="283"/>
      <c r="CD71" s="283"/>
      <c r="CE71" s="283"/>
      <c r="CF71" s="283"/>
      <c r="CG71" s="283"/>
      <c r="CH71" s="283"/>
      <c r="CI71" s="283"/>
    </row>
    <row r="72" spans="1:87" ht="16.2" hidden="1" outlineLevel="1">
      <c r="A72" s="276" t="str">
        <f t="shared" si="30"/>
        <v>lt003_entitytrnstnl_trnvr</v>
      </c>
      <c r="B72" s="142" t="s">
        <v>26</v>
      </c>
      <c r="C72" s="138" t="s">
        <v>26</v>
      </c>
      <c r="D72" s="236" t="s">
        <v>40</v>
      </c>
      <c r="E72" s="239" t="s">
        <v>336</v>
      </c>
      <c r="F72" s="239"/>
      <c r="G72" s="239" t="s">
        <v>350</v>
      </c>
      <c r="H72" s="236" t="str">
        <f>VLOOKUP(A72,'2. Status Detalhe Campos'!$A$7:$G$574,7,0)</f>
        <v>1. Concluído</v>
      </c>
      <c r="I72" s="278" t="s">
        <v>38</v>
      </c>
      <c r="J72" s="287">
        <v>45614</v>
      </c>
      <c r="K72" s="287">
        <v>45596</v>
      </c>
      <c r="L72" s="292">
        <f t="array" ref="L72">MIN(IF(W72:CI72&gt;0,$W$16:$CI$16))</f>
        <v>45622</v>
      </c>
      <c r="M72" s="293">
        <f t="array" ref="M72">MAX(IF(W72:CI72&gt;0,$W$16:$CI$16))</f>
        <v>45622</v>
      </c>
      <c r="N72" s="293"/>
      <c r="O72" s="249">
        <f>VLOOKUP(H72,Auxiliar!$B$16:$E$24,4,0)</f>
        <v>1</v>
      </c>
      <c r="P72" s="249">
        <f t="shared" ca="1" si="31"/>
        <v>1</v>
      </c>
      <c r="Q72" s="248">
        <f t="shared" ca="1" si="29"/>
        <v>0</v>
      </c>
      <c r="R72" s="263"/>
      <c r="S72" s="282"/>
      <c r="T72" s="272">
        <v>4.0999999999999996</v>
      </c>
      <c r="U72" s="272">
        <f t="shared" si="32"/>
        <v>0.5</v>
      </c>
      <c r="V72" s="272">
        <f t="shared" si="33"/>
        <v>0</v>
      </c>
      <c r="W72" s="283"/>
      <c r="X72" s="283"/>
      <c r="Y72" s="283"/>
      <c r="Z72" s="283"/>
      <c r="AA72" s="283"/>
      <c r="AB72" s="283"/>
      <c r="AC72" s="290"/>
      <c r="AD72" s="284"/>
      <c r="AE72" s="283"/>
      <c r="AF72" s="283"/>
      <c r="AG72" s="283"/>
      <c r="AH72" s="283"/>
      <c r="AI72" s="283"/>
      <c r="AJ72" s="283"/>
      <c r="AK72" s="283"/>
      <c r="AL72" s="283"/>
      <c r="AM72" s="283"/>
      <c r="AN72" s="283"/>
      <c r="AO72" s="285"/>
      <c r="AP72" s="283"/>
      <c r="AQ72" s="283"/>
      <c r="AR72" s="283"/>
      <c r="AS72" s="283"/>
      <c r="AT72" s="283"/>
      <c r="AU72" s="283">
        <v>0.5</v>
      </c>
      <c r="AV72" s="283"/>
      <c r="AW72" s="283"/>
      <c r="AX72" s="283"/>
      <c r="AY72" s="283"/>
      <c r="AZ72" s="283"/>
      <c r="BA72" s="283"/>
      <c r="BB72" s="283"/>
      <c r="BC72" s="283"/>
      <c r="BD72" s="283"/>
      <c r="BE72" s="283"/>
      <c r="BF72" s="283"/>
      <c r="BG72" s="283"/>
      <c r="BH72" s="283"/>
      <c r="BI72" s="283"/>
      <c r="BJ72" s="283"/>
      <c r="BK72" s="283"/>
      <c r="BL72" s="283"/>
      <c r="BM72" s="283"/>
      <c r="BN72" s="283"/>
      <c r="BO72" s="284"/>
      <c r="BP72" s="284"/>
      <c r="BQ72" s="284"/>
      <c r="BR72" s="284"/>
      <c r="BS72" s="284"/>
      <c r="BT72" s="284"/>
      <c r="BU72" s="284"/>
      <c r="BV72" s="283"/>
      <c r="BW72" s="283"/>
      <c r="BX72" s="283"/>
      <c r="BY72" s="283"/>
      <c r="BZ72" s="283"/>
      <c r="CA72" s="283"/>
      <c r="CB72" s="283"/>
      <c r="CC72" s="283"/>
      <c r="CD72" s="283"/>
      <c r="CE72" s="283"/>
      <c r="CF72" s="283"/>
      <c r="CG72" s="283"/>
      <c r="CH72" s="283"/>
      <c r="CI72" s="283"/>
    </row>
    <row r="73" spans="1:87" ht="16.2" hidden="1" outlineLevel="1">
      <c r="A73" s="276" t="str">
        <f t="shared" si="30"/>
        <v>lt003_entitypure_trnvr_ccm</v>
      </c>
      <c r="B73" s="142" t="s">
        <v>26</v>
      </c>
      <c r="C73" s="138" t="s">
        <v>26</v>
      </c>
      <c r="D73" s="236" t="s">
        <v>40</v>
      </c>
      <c r="E73" s="239" t="s">
        <v>336</v>
      </c>
      <c r="F73" s="239"/>
      <c r="G73" s="239" t="s">
        <v>351</v>
      </c>
      <c r="H73" s="236" t="str">
        <f>VLOOKUP(A73,'2. Status Detalhe Campos'!$A$7:$G$574,7,0)</f>
        <v>1. Concluído</v>
      </c>
      <c r="I73" s="278" t="s">
        <v>38</v>
      </c>
      <c r="J73" s="287">
        <v>45614</v>
      </c>
      <c r="K73" s="287">
        <v>45596</v>
      </c>
      <c r="L73" s="292">
        <f t="array" ref="L73">MIN(IF(W73:CI73&gt;0,$W$16:$CI$16))</f>
        <v>45622</v>
      </c>
      <c r="M73" s="293">
        <f t="array" ref="M73">MAX(IF(W73:CI73&gt;0,$W$16:$CI$16))</f>
        <v>45622</v>
      </c>
      <c r="N73" s="293"/>
      <c r="O73" s="249">
        <f>VLOOKUP(H73,Auxiliar!$B$16:$E$24,4,0)</f>
        <v>1</v>
      </c>
      <c r="P73" s="249">
        <f t="shared" ca="1" si="31"/>
        <v>1</v>
      </c>
      <c r="Q73" s="248">
        <f t="shared" ca="1" si="29"/>
        <v>0</v>
      </c>
      <c r="R73" s="263"/>
      <c r="S73" s="282"/>
      <c r="T73" s="272">
        <v>4.0999999999999996</v>
      </c>
      <c r="U73" s="272">
        <f t="shared" si="32"/>
        <v>0.5</v>
      </c>
      <c r="V73" s="272">
        <f t="shared" si="33"/>
        <v>0</v>
      </c>
      <c r="W73" s="283"/>
      <c r="X73" s="283"/>
      <c r="Y73" s="283"/>
      <c r="Z73" s="283"/>
      <c r="AA73" s="283"/>
      <c r="AB73" s="283"/>
      <c r="AC73" s="290"/>
      <c r="AD73" s="284"/>
      <c r="AE73" s="283"/>
      <c r="AF73" s="283"/>
      <c r="AG73" s="283"/>
      <c r="AH73" s="283"/>
      <c r="AI73" s="283"/>
      <c r="AJ73" s="283"/>
      <c r="AK73" s="283"/>
      <c r="AL73" s="283"/>
      <c r="AM73" s="283"/>
      <c r="AN73" s="283"/>
      <c r="AO73" s="285"/>
      <c r="AP73" s="283"/>
      <c r="AQ73" s="283"/>
      <c r="AR73" s="283"/>
      <c r="AS73" s="283"/>
      <c r="AT73" s="283"/>
      <c r="AU73" s="283">
        <v>0.5</v>
      </c>
      <c r="AV73" s="283"/>
      <c r="AW73" s="283"/>
      <c r="AX73" s="283"/>
      <c r="AY73" s="283"/>
      <c r="AZ73" s="283"/>
      <c r="BA73" s="283"/>
      <c r="BB73" s="283"/>
      <c r="BC73" s="283"/>
      <c r="BD73" s="283"/>
      <c r="BE73" s="283"/>
      <c r="BF73" s="283"/>
      <c r="BG73" s="283"/>
      <c r="BH73" s="283"/>
      <c r="BI73" s="283"/>
      <c r="BJ73" s="283"/>
      <c r="BK73" s="283"/>
      <c r="BL73" s="283"/>
      <c r="BM73" s="283"/>
      <c r="BN73" s="283"/>
      <c r="BO73" s="284"/>
      <c r="BP73" s="284"/>
      <c r="BQ73" s="284"/>
      <c r="BR73" s="284"/>
      <c r="BS73" s="284"/>
      <c r="BT73" s="284"/>
      <c r="BU73" s="284"/>
      <c r="BV73" s="283"/>
      <c r="BW73" s="283"/>
      <c r="BX73" s="283"/>
      <c r="BY73" s="283"/>
      <c r="BZ73" s="283"/>
      <c r="CA73" s="283"/>
      <c r="CB73" s="283"/>
      <c r="CC73" s="283"/>
      <c r="CD73" s="283"/>
      <c r="CE73" s="283"/>
      <c r="CF73" s="283"/>
      <c r="CG73" s="283"/>
      <c r="CH73" s="283"/>
      <c r="CI73" s="283"/>
    </row>
    <row r="74" spans="1:87" ht="16.2" hidden="1" outlineLevel="1">
      <c r="A74" s="276" t="str">
        <f t="shared" si="30"/>
        <v>lt003_entitypure_trnvr_cca</v>
      </c>
      <c r="B74" s="142" t="s">
        <v>26</v>
      </c>
      <c r="C74" s="138" t="s">
        <v>26</v>
      </c>
      <c r="D74" s="236" t="s">
        <v>40</v>
      </c>
      <c r="E74" s="239" t="s">
        <v>336</v>
      </c>
      <c r="F74" s="239"/>
      <c r="G74" s="239" t="s">
        <v>352</v>
      </c>
      <c r="H74" s="236" t="str">
        <f>VLOOKUP(A74,'2. Status Detalhe Campos'!$A$7:$G$574,7,0)</f>
        <v>1. Concluído</v>
      </c>
      <c r="I74" s="278" t="s">
        <v>38</v>
      </c>
      <c r="J74" s="287">
        <v>45614</v>
      </c>
      <c r="K74" s="287">
        <v>45596</v>
      </c>
      <c r="L74" s="292">
        <f t="array" ref="L74">MIN(IF(W74:CI74&gt;0,$W$16:$CI$16))</f>
        <v>45624</v>
      </c>
      <c r="M74" s="293">
        <f t="array" ref="M74">MAX(IF(W74:CI74&gt;0,$W$16:$CI$16))</f>
        <v>45624</v>
      </c>
      <c r="N74" s="293"/>
      <c r="O74" s="249">
        <f>VLOOKUP(H74,Auxiliar!$B$16:$E$24,4,0)</f>
        <v>1</v>
      </c>
      <c r="P74" s="249">
        <f t="shared" ca="1" si="31"/>
        <v>1</v>
      </c>
      <c r="Q74" s="248">
        <f t="shared" ca="1" si="29"/>
        <v>0</v>
      </c>
      <c r="R74" s="263"/>
      <c r="S74" s="282"/>
      <c r="T74" s="272">
        <v>4.0999999999999996</v>
      </c>
      <c r="U74" s="272">
        <f t="shared" si="32"/>
        <v>0.5</v>
      </c>
      <c r="V74" s="272">
        <f t="shared" si="33"/>
        <v>0</v>
      </c>
      <c r="W74" s="283"/>
      <c r="X74" s="283"/>
      <c r="Y74" s="283"/>
      <c r="Z74" s="283"/>
      <c r="AA74" s="283"/>
      <c r="AB74" s="283"/>
      <c r="AC74" s="290"/>
      <c r="AD74" s="284"/>
      <c r="AE74" s="283"/>
      <c r="AF74" s="283"/>
      <c r="AG74" s="283"/>
      <c r="AH74" s="283"/>
      <c r="AI74" s="283"/>
      <c r="AJ74" s="283"/>
      <c r="AK74" s="283"/>
      <c r="AL74" s="283"/>
      <c r="AM74" s="283"/>
      <c r="AN74" s="283"/>
      <c r="AO74" s="285"/>
      <c r="AP74" s="283"/>
      <c r="AQ74" s="283"/>
      <c r="AR74" s="283"/>
      <c r="AS74" s="283"/>
      <c r="AT74" s="283"/>
      <c r="AU74" s="283"/>
      <c r="AV74" s="283"/>
      <c r="AW74" s="283">
        <v>0.5</v>
      </c>
      <c r="AX74" s="283"/>
      <c r="AY74" s="283"/>
      <c r="AZ74" s="283"/>
      <c r="BA74" s="283"/>
      <c r="BB74" s="283"/>
      <c r="BC74" s="283"/>
      <c r="BD74" s="283"/>
      <c r="BE74" s="283"/>
      <c r="BF74" s="283"/>
      <c r="BG74" s="283"/>
      <c r="BH74" s="283"/>
      <c r="BI74" s="283"/>
      <c r="BJ74" s="283"/>
      <c r="BK74" s="283"/>
      <c r="BL74" s="283"/>
      <c r="BM74" s="283"/>
      <c r="BN74" s="283"/>
      <c r="BO74" s="284"/>
      <c r="BP74" s="284"/>
      <c r="BQ74" s="284"/>
      <c r="BR74" s="284"/>
      <c r="BS74" s="284"/>
      <c r="BT74" s="284"/>
      <c r="BU74" s="284"/>
      <c r="BV74" s="283"/>
      <c r="BW74" s="283"/>
      <c r="BX74" s="283"/>
      <c r="BY74" s="283"/>
      <c r="BZ74" s="283"/>
      <c r="CA74" s="283"/>
      <c r="CB74" s="283"/>
      <c r="CC74" s="283"/>
      <c r="CD74" s="283"/>
      <c r="CE74" s="283"/>
      <c r="CF74" s="283"/>
      <c r="CG74" s="283"/>
      <c r="CH74" s="283"/>
      <c r="CI74" s="283"/>
    </row>
    <row r="75" spans="1:87" ht="16.2" hidden="1" outlineLevel="1">
      <c r="A75" s="276" t="str">
        <f t="shared" si="30"/>
        <v>lt003_entityflg_excldd_eu_prs_algnd_bnchmrk</v>
      </c>
      <c r="B75" s="142" t="s">
        <v>26</v>
      </c>
      <c r="C75" s="138" t="s">
        <v>26</v>
      </c>
      <c r="D75" s="236" t="s">
        <v>40</v>
      </c>
      <c r="E75" s="239" t="s">
        <v>336</v>
      </c>
      <c r="F75" s="239"/>
      <c r="G75" s="239" t="s">
        <v>357</v>
      </c>
      <c r="H75" s="236" t="str">
        <f>VLOOKUP(A75,'2. Status Detalhe Campos'!$A$7:$G$574,7,0)</f>
        <v>1. Concluído</v>
      </c>
      <c r="I75" s="278" t="s">
        <v>38</v>
      </c>
      <c r="J75" s="287">
        <v>45614</v>
      </c>
      <c r="K75" s="287">
        <v>45596</v>
      </c>
      <c r="L75" s="292">
        <f t="array" ref="L75">MIN(IF(W75:CI75&gt;0,$W$16:$CI$16))</f>
        <v>45624</v>
      </c>
      <c r="M75" s="293">
        <f t="array" ref="M75">MAX(IF(W75:CI75&gt;0,$W$16:$CI$16))</f>
        <v>45624</v>
      </c>
      <c r="N75" s="293"/>
      <c r="O75" s="249">
        <f>VLOOKUP(H75,Auxiliar!$B$16:$E$24,4,0)</f>
        <v>1</v>
      </c>
      <c r="P75" s="249">
        <f t="shared" ca="1" si="31"/>
        <v>1</v>
      </c>
      <c r="Q75" s="248">
        <f t="shared" ca="1" si="29"/>
        <v>0</v>
      </c>
      <c r="R75" s="263"/>
      <c r="S75" s="282"/>
      <c r="T75" s="272">
        <v>4.0999999999999996</v>
      </c>
      <c r="U75" s="272">
        <f t="shared" si="32"/>
        <v>0.5</v>
      </c>
      <c r="V75" s="272">
        <f t="shared" si="33"/>
        <v>0</v>
      </c>
      <c r="W75" s="283"/>
      <c r="X75" s="283"/>
      <c r="Y75" s="283"/>
      <c r="Z75" s="283"/>
      <c r="AA75" s="283"/>
      <c r="AB75" s="283"/>
      <c r="AC75" s="290"/>
      <c r="AD75" s="284"/>
      <c r="AE75" s="283"/>
      <c r="AF75" s="283"/>
      <c r="AG75" s="283"/>
      <c r="AH75" s="283"/>
      <c r="AI75" s="283"/>
      <c r="AJ75" s="283"/>
      <c r="AK75" s="283"/>
      <c r="AL75" s="283"/>
      <c r="AM75" s="283"/>
      <c r="AN75" s="283"/>
      <c r="AO75" s="285"/>
      <c r="AP75" s="283"/>
      <c r="AQ75" s="283"/>
      <c r="AR75" s="283"/>
      <c r="AS75" s="283"/>
      <c r="AT75" s="283"/>
      <c r="AU75" s="283"/>
      <c r="AV75" s="283"/>
      <c r="AW75" s="283">
        <v>0.5</v>
      </c>
      <c r="AX75" s="283"/>
      <c r="AY75" s="283"/>
      <c r="AZ75" s="283"/>
      <c r="BA75" s="283"/>
      <c r="BB75" s="283"/>
      <c r="BC75" s="283"/>
      <c r="BD75" s="283"/>
      <c r="BE75" s="283"/>
      <c r="BF75" s="283"/>
      <c r="BG75" s="283"/>
      <c r="BH75" s="283"/>
      <c r="BI75" s="283"/>
      <c r="BJ75" s="283"/>
      <c r="BK75" s="283"/>
      <c r="BL75" s="283"/>
      <c r="BM75" s="283"/>
      <c r="BN75" s="283"/>
      <c r="BO75" s="284"/>
      <c r="BP75" s="284"/>
      <c r="BQ75" s="284"/>
      <c r="BR75" s="284"/>
      <c r="BS75" s="284"/>
      <c r="BT75" s="284"/>
      <c r="BU75" s="284"/>
      <c r="BV75" s="283"/>
      <c r="BW75" s="283"/>
      <c r="BX75" s="283"/>
      <c r="BY75" s="283"/>
      <c r="BZ75" s="283"/>
      <c r="CA75" s="283"/>
      <c r="CB75" s="283"/>
      <c r="CC75" s="283"/>
      <c r="CD75" s="283"/>
      <c r="CE75" s="283"/>
      <c r="CF75" s="283"/>
      <c r="CG75" s="283"/>
      <c r="CH75" s="283"/>
      <c r="CI75" s="283"/>
    </row>
    <row r="76" spans="1:87" ht="16.2" hidden="1" outlineLevel="1">
      <c r="A76" s="276" t="str">
        <f t="shared" ref="A76" si="34">E76&amp;G76</f>
        <v>lt003_entitypst_cd</v>
      </c>
      <c r="B76" s="142" t="s">
        <v>26</v>
      </c>
      <c r="C76" s="138" t="s">
        <v>26</v>
      </c>
      <c r="D76" s="236" t="s">
        <v>40</v>
      </c>
      <c r="E76" s="239" t="s">
        <v>336</v>
      </c>
      <c r="F76" s="239"/>
      <c r="G76" s="239" t="s">
        <v>360</v>
      </c>
      <c r="H76" s="236" t="str">
        <f>VLOOKUP(A76,'2. Status Detalhe Campos'!$A$7:$G$574,7,0)</f>
        <v>1. Concluído</v>
      </c>
      <c r="I76" s="278" t="s">
        <v>38</v>
      </c>
      <c r="J76" s="287">
        <v>45596</v>
      </c>
      <c r="K76" s="287">
        <v>45596</v>
      </c>
      <c r="L76" s="292">
        <f t="array" ref="L76">MIN(IF(W76:CI76&gt;0,$W$16:$CI$16))</f>
        <v>45600</v>
      </c>
      <c r="M76" s="293">
        <f t="array" ref="M76">MAX(IF(W76:CI76&gt;0,$W$16:$CI$16))</f>
        <v>45600</v>
      </c>
      <c r="N76" s="293"/>
      <c r="O76" s="249">
        <f>VLOOKUP(H76,Auxiliar!$B$16:$E$24,4,0)</f>
        <v>1</v>
      </c>
      <c r="P76" s="249">
        <f t="shared" ref="P76" ca="1" si="35">IF(TODAY()&lt;=L76,0,MIN((TODAY()-L76)/(M76-L76+1),100%))</f>
        <v>1</v>
      </c>
      <c r="Q76" s="248">
        <f t="shared" ref="Q76" ca="1" si="36">O76-P76</f>
        <v>0</v>
      </c>
      <c r="R76" s="263"/>
      <c r="S76" s="282" t="s">
        <v>1305</v>
      </c>
      <c r="T76" s="272">
        <v>4.0999999999999996</v>
      </c>
      <c r="U76" s="272">
        <f t="shared" ref="U76" si="37">ROUND(T76/8,1)</f>
        <v>0.5</v>
      </c>
      <c r="V76" s="272">
        <f t="shared" ref="V76" si="38">SUM(W76:CI76)-U76</f>
        <v>0</v>
      </c>
      <c r="W76" s="283"/>
      <c r="X76" s="283"/>
      <c r="Y76" s="283"/>
      <c r="Z76" s="283"/>
      <c r="AA76" s="283"/>
      <c r="AB76" s="283"/>
      <c r="AC76" s="290"/>
      <c r="AD76" s="284"/>
      <c r="AE76" s="283">
        <v>0.5</v>
      </c>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4"/>
      <c r="BP76" s="284"/>
      <c r="BQ76" s="284"/>
      <c r="BR76" s="284"/>
      <c r="BS76" s="284"/>
      <c r="BT76" s="284"/>
      <c r="BU76" s="284"/>
      <c r="BV76" s="283"/>
      <c r="BW76" s="283"/>
      <c r="BX76" s="283"/>
      <c r="BY76" s="283"/>
      <c r="BZ76" s="283"/>
      <c r="CA76" s="283"/>
      <c r="CB76" s="283"/>
      <c r="CC76" s="283"/>
      <c r="CD76" s="283"/>
      <c r="CE76" s="283"/>
      <c r="CF76" s="283"/>
      <c r="CG76" s="283"/>
      <c r="CH76" s="283"/>
      <c r="CI76" s="283"/>
    </row>
    <row r="77" spans="1:87" ht="15" customHeight="1" collapsed="1">
      <c r="A77" s="276"/>
      <c r="B77" s="142" t="s">
        <v>26</v>
      </c>
      <c r="C77" s="138" t="s">
        <v>26</v>
      </c>
      <c r="D77" s="134"/>
      <c r="E77" s="242" t="s">
        <v>380</v>
      </c>
      <c r="F77" s="240" t="s">
        <v>2000</v>
      </c>
      <c r="G77" s="241">
        <f>COUNTA(G78:G79)</f>
        <v>2</v>
      </c>
      <c r="H77" s="297" t="s">
        <v>2016</v>
      </c>
      <c r="I77" s="280">
        <f>MAX(I78:I79)</f>
        <v>45595</v>
      </c>
      <c r="J77" s="279">
        <f>MIN(J78:J79)</f>
        <v>45611</v>
      </c>
      <c r="K77" s="279">
        <f>MIN(K78:K79)</f>
        <v>45611</v>
      </c>
      <c r="L77" s="279">
        <f>MIN(L78:L79)</f>
        <v>45614</v>
      </c>
      <c r="M77" s="280">
        <f>MAX(M78:M79)</f>
        <v>45621</v>
      </c>
      <c r="N77" s="329">
        <f t="array" ref="N77">MAX(IF(W77:CI77&gt;0,$W$16:$CI$16))</f>
        <v>45625</v>
      </c>
      <c r="O77" s="251">
        <f>SUMPRODUCT(O78:O79,U78:U79)/SUM(U78:U79)</f>
        <v>1</v>
      </c>
      <c r="P77" s="322">
        <f ca="1">SUMPRODUCT(P78:P177,U78:U177)/SUM(U78:U177)</f>
        <v>0.17410412440838405</v>
      </c>
      <c r="Q77" s="257">
        <f t="shared" ref="Q77:Q79" ca="1" si="39">O77-P77</f>
        <v>0.82589587559161592</v>
      </c>
      <c r="R77" s="264" t="s">
        <v>38</v>
      </c>
      <c r="S77" s="282"/>
      <c r="T77" s="272"/>
      <c r="U77" s="272"/>
      <c r="V77" s="272"/>
      <c r="W77" s="283"/>
      <c r="X77" s="283"/>
      <c r="Y77" s="283"/>
      <c r="Z77" s="283"/>
      <c r="AA77" s="283"/>
      <c r="AB77" s="283"/>
      <c r="AC77" s="283"/>
      <c r="AD77" s="284"/>
      <c r="AE77" s="283"/>
      <c r="AF77" s="283"/>
      <c r="AG77" s="283"/>
      <c r="AH77" s="283"/>
      <c r="AI77" s="283"/>
      <c r="AJ77" s="283"/>
      <c r="AK77" s="283"/>
      <c r="AL77" s="283"/>
      <c r="AM77" s="283"/>
      <c r="AN77" s="290"/>
      <c r="AO77" s="283"/>
      <c r="AP77" s="283"/>
      <c r="AQ77" s="283"/>
      <c r="AR77" s="283"/>
      <c r="AS77" s="283"/>
      <c r="AT77" s="283"/>
      <c r="AU77" s="283"/>
      <c r="AV77" s="283"/>
      <c r="AW77" s="283"/>
      <c r="AX77" s="286" t="s">
        <v>444</v>
      </c>
      <c r="AY77" s="283"/>
      <c r="AZ77" s="283"/>
      <c r="BA77" s="283"/>
      <c r="BB77" s="283"/>
      <c r="BC77" s="283"/>
      <c r="BD77" s="283"/>
      <c r="BE77" s="283"/>
      <c r="BF77" s="283"/>
      <c r="BG77" s="283"/>
      <c r="BH77" s="283"/>
      <c r="BI77" s="283"/>
      <c r="BJ77" s="283"/>
      <c r="BK77" s="283"/>
      <c r="BL77" s="283"/>
      <c r="BM77" s="283"/>
      <c r="BN77" s="283"/>
      <c r="BO77" s="284"/>
      <c r="BP77" s="284"/>
      <c r="BQ77" s="284"/>
      <c r="BR77" s="284"/>
      <c r="BS77" s="284"/>
      <c r="BT77" s="284"/>
      <c r="BU77" s="284"/>
      <c r="BV77" s="283"/>
      <c r="BW77" s="283"/>
      <c r="BX77" s="283"/>
      <c r="BY77" s="283"/>
      <c r="BZ77" s="283"/>
      <c r="CA77" s="283"/>
      <c r="CB77" s="283"/>
      <c r="CC77" s="283"/>
      <c r="CD77" s="283"/>
      <c r="CE77" s="283"/>
      <c r="CF77" s="283"/>
      <c r="CG77" s="283"/>
      <c r="CH77" s="283"/>
      <c r="CI77" s="283"/>
    </row>
    <row r="78" spans="1:87" ht="16.2" hidden="1" outlineLevel="1">
      <c r="A78" s="276" t="str">
        <f>E78&amp;G78</f>
        <v>lt002_instrumentrsk_mtgtd_cct</v>
      </c>
      <c r="B78" s="142" t="s">
        <v>26</v>
      </c>
      <c r="C78" s="138" t="s">
        <v>26</v>
      </c>
      <c r="D78" s="236" t="s">
        <v>40</v>
      </c>
      <c r="E78" s="239" t="s">
        <v>380</v>
      </c>
      <c r="F78" s="239"/>
      <c r="G78" s="239" t="s">
        <v>381</v>
      </c>
      <c r="H78" s="236" t="str">
        <f>VLOOKUP(A78,'2. Status Detalhe Campos'!$A$7:$G$574,7,0)</f>
        <v>1. Concluído</v>
      </c>
      <c r="I78" s="287">
        <v>45595</v>
      </c>
      <c r="J78" s="330">
        <v>45611</v>
      </c>
      <c r="K78" s="330">
        <v>45611</v>
      </c>
      <c r="L78" s="292">
        <f t="array" ref="L78">MIN(IF(W78:CI78&gt;0,$W$16:$CI$16))</f>
        <v>45621</v>
      </c>
      <c r="M78" s="293">
        <f t="array" ref="M78">MAX(IF(W78:CI78&gt;0,$W$16:$CI$16))</f>
        <v>45621</v>
      </c>
      <c r="N78" s="293"/>
      <c r="O78" s="249">
        <f>VLOOKUP(H78,Auxiliar!$B$16:$E$24,4,0)</f>
        <v>1</v>
      </c>
      <c r="P78" s="249">
        <f t="shared" ref="P78:P79" ca="1" si="40">IF(TODAY()&lt;=L78,0,MIN((TODAY()-L78)/(M78-L78+1),100%))</f>
        <v>1</v>
      </c>
      <c r="Q78" s="248">
        <f t="shared" ca="1" si="39"/>
        <v>0</v>
      </c>
      <c r="R78" s="264" t="s">
        <v>38</v>
      </c>
      <c r="S78" s="282"/>
      <c r="T78" s="272">
        <v>4.0999999999999996</v>
      </c>
      <c r="U78" s="272">
        <f>ROUND(T78/8,1)</f>
        <v>0.5</v>
      </c>
      <c r="V78" s="272">
        <f>SUM(W78:CI78)-U78</f>
        <v>0</v>
      </c>
      <c r="W78" s="283"/>
      <c r="X78" s="283"/>
      <c r="Y78" s="283"/>
      <c r="Z78" s="283"/>
      <c r="AA78" s="283"/>
      <c r="AB78" s="291"/>
      <c r="AC78" s="283"/>
      <c r="AD78" s="284"/>
      <c r="AE78" s="283"/>
      <c r="AF78" s="283"/>
      <c r="AG78" s="283"/>
      <c r="AH78" s="283"/>
      <c r="AI78" s="283"/>
      <c r="AJ78" s="283"/>
      <c r="AK78" s="283"/>
      <c r="AL78" s="283"/>
      <c r="AM78" s="283"/>
      <c r="AN78" s="290"/>
      <c r="AO78" s="283"/>
      <c r="AP78" s="283"/>
      <c r="AQ78" s="283"/>
      <c r="AR78" s="283"/>
      <c r="AS78" s="283"/>
      <c r="AT78" s="283">
        <v>0.5</v>
      </c>
      <c r="AU78" s="283"/>
      <c r="AV78" s="283"/>
      <c r="AW78" s="283"/>
      <c r="AX78" s="283"/>
      <c r="AY78" s="283"/>
      <c r="AZ78" s="283"/>
      <c r="BA78" s="283"/>
      <c r="BB78" s="283"/>
      <c r="BC78" s="283"/>
      <c r="BD78" s="283"/>
      <c r="BE78" s="283"/>
      <c r="BF78" s="283"/>
      <c r="BG78" s="283"/>
      <c r="BH78" s="283"/>
      <c r="BI78" s="283"/>
      <c r="BJ78" s="283"/>
      <c r="BK78" s="283"/>
      <c r="BL78" s="283"/>
      <c r="BM78" s="283"/>
      <c r="BN78" s="283"/>
      <c r="BO78" s="284"/>
      <c r="BP78" s="284"/>
      <c r="BQ78" s="284"/>
      <c r="BR78" s="284"/>
      <c r="BS78" s="284"/>
      <c r="BT78" s="284"/>
      <c r="BU78" s="284"/>
      <c r="BV78" s="283"/>
      <c r="BW78" s="283"/>
      <c r="BX78" s="283"/>
      <c r="BY78" s="283"/>
      <c r="BZ78" s="283"/>
      <c r="CA78" s="283"/>
      <c r="CB78" s="283"/>
      <c r="CC78" s="283"/>
      <c r="CD78" s="283"/>
      <c r="CE78" s="283"/>
      <c r="CF78" s="283"/>
      <c r="CG78" s="283"/>
      <c r="CH78" s="283"/>
      <c r="CI78" s="283"/>
    </row>
    <row r="79" spans="1:87" ht="16.2" hidden="1" outlineLevel="1">
      <c r="A79" s="276" t="str">
        <f>E79&amp;G79</f>
        <v>lt002_instrumentsstnbl_ctgry_txnmy</v>
      </c>
      <c r="B79" s="142" t="s">
        <v>26</v>
      </c>
      <c r="C79" s="138" t="s">
        <v>26</v>
      </c>
      <c r="D79" s="236" t="s">
        <v>40</v>
      </c>
      <c r="E79" s="239" t="s">
        <v>380</v>
      </c>
      <c r="F79" s="239"/>
      <c r="G79" s="239" t="s">
        <v>389</v>
      </c>
      <c r="H79" s="236" t="str">
        <f>VLOOKUP(A79,'2. Status Detalhe Campos'!$A$7:$G$574,7,0)</f>
        <v>1. Concluído</v>
      </c>
      <c r="I79" s="287">
        <v>45590</v>
      </c>
      <c r="J79" s="330">
        <v>45611</v>
      </c>
      <c r="K79" s="330">
        <v>45611</v>
      </c>
      <c r="L79" s="292">
        <f t="array" ref="L79">MIN(IF(W79:CI79&gt;0,$W$16:$CI$16))</f>
        <v>45614</v>
      </c>
      <c r="M79" s="293">
        <f t="array" ref="M79">MAX(IF(W79:CI79&gt;0,$W$16:$CI$16))</f>
        <v>45614</v>
      </c>
      <c r="N79" s="293"/>
      <c r="O79" s="249">
        <f>VLOOKUP(H79,Auxiliar!$B$16:$E$24,4,0)</f>
        <v>1</v>
      </c>
      <c r="P79" s="249">
        <f t="shared" ca="1" si="40"/>
        <v>1</v>
      </c>
      <c r="Q79" s="248">
        <f t="shared" ca="1" si="39"/>
        <v>0</v>
      </c>
      <c r="R79" s="264" t="s">
        <v>38</v>
      </c>
      <c r="S79" s="282"/>
      <c r="T79" s="272">
        <v>4.0999999999999996</v>
      </c>
      <c r="U79" s="272">
        <f>ROUND(T79/8,1)</f>
        <v>0.5</v>
      </c>
      <c r="V79" s="272">
        <f>SUM(W79:CI79)-U79</f>
        <v>0</v>
      </c>
      <c r="W79" s="283"/>
      <c r="X79" s="283"/>
      <c r="Y79" s="299"/>
      <c r="Z79" s="291"/>
      <c r="AA79" s="283"/>
      <c r="AB79" s="291"/>
      <c r="AC79" s="283"/>
      <c r="AD79" s="284"/>
      <c r="AE79" s="283"/>
      <c r="AF79" s="283"/>
      <c r="AG79" s="283"/>
      <c r="AH79" s="283"/>
      <c r="AI79" s="283"/>
      <c r="AJ79" s="283"/>
      <c r="AK79" s="283"/>
      <c r="AL79" s="283"/>
      <c r="AM79" s="283"/>
      <c r="AN79" s="290"/>
      <c r="AO79" s="283">
        <v>0.5</v>
      </c>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4"/>
      <c r="BP79" s="284"/>
      <c r="BQ79" s="284"/>
      <c r="BR79" s="284"/>
      <c r="BS79" s="284"/>
      <c r="BT79" s="284"/>
      <c r="BU79" s="284"/>
      <c r="BV79" s="283"/>
      <c r="BW79" s="283"/>
      <c r="BX79" s="283"/>
      <c r="BY79" s="283"/>
      <c r="BZ79" s="283"/>
      <c r="CA79" s="283"/>
      <c r="CB79" s="283"/>
      <c r="CC79" s="283"/>
      <c r="CD79" s="283"/>
      <c r="CE79" s="283"/>
      <c r="CF79" s="283"/>
      <c r="CG79" s="283"/>
      <c r="CH79" s="283"/>
      <c r="CI79" s="283"/>
    </row>
    <row r="80" spans="1:87" ht="30" customHeight="1" collapsed="1">
      <c r="A80" s="276"/>
      <c r="B80" s="142" t="s">
        <v>26</v>
      </c>
      <c r="C80" s="138" t="s">
        <v>26</v>
      </c>
      <c r="D80" s="134"/>
      <c r="E80" s="242" t="s">
        <v>369</v>
      </c>
      <c r="F80" s="240" t="s">
        <v>1979</v>
      </c>
      <c r="G80" s="241">
        <f>COUNTA(G81:G85)</f>
        <v>5</v>
      </c>
      <c r="H80" s="277" t="s">
        <v>2024</v>
      </c>
      <c r="I80" s="280" t="s">
        <v>38</v>
      </c>
      <c r="J80" s="279">
        <f>MIN(J81:J85)</f>
        <v>45596</v>
      </c>
      <c r="K80" s="279">
        <f>MIN(K81:K85)</f>
        <v>45596</v>
      </c>
      <c r="L80" s="279">
        <f>MIN(L81:L85)</f>
        <v>45628</v>
      </c>
      <c r="M80" s="280">
        <f>MAX(M81:M85)</f>
        <v>45630</v>
      </c>
      <c r="N80" s="329">
        <f t="array" ref="N80">MAX(IF(W80:CI80&gt;0,$W$16:$CI$16))</f>
        <v>45632</v>
      </c>
      <c r="O80" s="251">
        <f>SUMPRODUCT(O81:O85,U81:U85)/SUM(U81:U85)</f>
        <v>0.15</v>
      </c>
      <c r="P80" s="252">
        <f ca="1">SUMPRODUCT(P81:P85,U81:U85)/SUM(U81:U85)</f>
        <v>0</v>
      </c>
      <c r="Q80" s="318">
        <f t="shared" ref="Q80:Q121" ca="1" si="41">O80-P80</f>
        <v>0.15</v>
      </c>
      <c r="R80" s="264" t="s">
        <v>2027</v>
      </c>
      <c r="S80" s="282"/>
      <c r="T80" s="272"/>
      <c r="U80" s="272"/>
      <c r="V80" s="272"/>
      <c r="W80" s="283"/>
      <c r="X80" s="283"/>
      <c r="Y80" s="283"/>
      <c r="Z80" s="283"/>
      <c r="AA80" s="283"/>
      <c r="AB80" s="283"/>
      <c r="AC80" s="290"/>
      <c r="AD80" s="284"/>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6" t="s">
        <v>444</v>
      </c>
      <c r="BD80" s="283"/>
      <c r="BE80" s="283"/>
      <c r="BF80" s="283"/>
      <c r="BG80" s="283"/>
      <c r="BH80" s="283"/>
      <c r="BI80" s="283"/>
      <c r="BJ80" s="283"/>
      <c r="BK80" s="283"/>
      <c r="BL80" s="283"/>
      <c r="BM80" s="283"/>
      <c r="BN80" s="283"/>
      <c r="BO80" s="284"/>
      <c r="BP80" s="284"/>
      <c r="BQ80" s="284"/>
      <c r="BR80" s="284"/>
      <c r="BS80" s="284"/>
      <c r="BT80" s="284"/>
      <c r="BU80" s="284"/>
      <c r="BV80" s="283"/>
      <c r="BW80" s="283"/>
      <c r="BX80" s="283"/>
      <c r="BY80" s="283"/>
      <c r="BZ80" s="283"/>
      <c r="CA80" s="283"/>
      <c r="CB80" s="283"/>
      <c r="CC80" s="283"/>
      <c r="CD80" s="283"/>
      <c r="CE80" s="283"/>
      <c r="CF80" s="283"/>
      <c r="CG80" s="283"/>
      <c r="CH80" s="283"/>
      <c r="CI80" s="283"/>
    </row>
    <row r="81" spans="1:87" ht="16.2" hidden="1" outlineLevel="1">
      <c r="A81" s="276" t="str">
        <f>E81&amp;G81</f>
        <v>lt004_protectionep_scr</v>
      </c>
      <c r="B81" s="142" t="s">
        <v>26</v>
      </c>
      <c r="C81" s="138" t="s">
        <v>26</v>
      </c>
      <c r="D81" s="236" t="s">
        <v>40</v>
      </c>
      <c r="E81" s="239" t="s">
        <v>369</v>
      </c>
      <c r="F81" s="239"/>
      <c r="G81" s="243" t="s">
        <v>371</v>
      </c>
      <c r="H81" s="236" t="str">
        <f>VLOOKUP(A81,'2. Status Detalhe Campos'!$A$7:$G$574,7,0)</f>
        <v>2.1 Em Teste</v>
      </c>
      <c r="I81" s="278" t="s">
        <v>38</v>
      </c>
      <c r="J81" s="287">
        <v>45596</v>
      </c>
      <c r="K81" s="287">
        <v>45596</v>
      </c>
      <c r="L81" s="292">
        <f t="array" ref="L81">MIN(IF(W81:CI81&gt;0,$W$16:$CI$16))</f>
        <v>45628</v>
      </c>
      <c r="M81" s="293">
        <f t="array" ref="M81">MAX(IF(W81:CI81&gt;0,$W$16:$CI$16))</f>
        <v>45628</v>
      </c>
      <c r="N81" s="293"/>
      <c r="O81" s="249">
        <f>VLOOKUP(H81,Auxiliar!$B$16:$E$24,4,0)</f>
        <v>0.25</v>
      </c>
      <c r="P81" s="318">
        <f t="shared" ref="P81:P85" ca="1" si="42">IF(TODAY()&lt;=L81,0,MIN((TODAY()-L81)/(M81-L81+1),100%))</f>
        <v>0</v>
      </c>
      <c r="Q81" s="248">
        <f t="shared" ca="1" si="41"/>
        <v>0.25</v>
      </c>
      <c r="R81" s="263"/>
      <c r="S81" s="282" t="s">
        <v>1953</v>
      </c>
      <c r="T81" s="272">
        <v>4.0999999999999996</v>
      </c>
      <c r="U81" s="272">
        <f>ROUND(T81/8,1)</f>
        <v>0.5</v>
      </c>
      <c r="V81" s="272">
        <f>SUM(W81:CI81)-U81</f>
        <v>0</v>
      </c>
      <c r="W81" s="283"/>
      <c r="X81" s="283"/>
      <c r="Y81" s="283"/>
      <c r="Z81" s="283"/>
      <c r="AA81" s="283"/>
      <c r="AB81" s="283"/>
      <c r="AC81" s="290"/>
      <c r="AD81" s="284"/>
      <c r="AE81" s="283"/>
      <c r="AF81" s="283"/>
      <c r="AG81" s="283"/>
      <c r="AH81" s="283"/>
      <c r="AI81" s="283"/>
      <c r="AJ81" s="283"/>
      <c r="AK81" s="283"/>
      <c r="AL81" s="283"/>
      <c r="AM81" s="283"/>
      <c r="AN81" s="283"/>
      <c r="AO81" s="283"/>
      <c r="AP81" s="283"/>
      <c r="AQ81" s="283"/>
      <c r="AR81" s="283"/>
      <c r="AS81" s="283"/>
      <c r="AT81" s="283"/>
      <c r="AU81" s="283"/>
      <c r="AV81" s="283"/>
      <c r="AW81" s="283"/>
      <c r="AX81" s="283"/>
      <c r="AY81" s="283">
        <v>0.5</v>
      </c>
      <c r="AZ81" s="283"/>
      <c r="BA81" s="283"/>
      <c r="BB81" s="283"/>
      <c r="BC81" s="283"/>
      <c r="BD81" s="283"/>
      <c r="BE81" s="283"/>
      <c r="BF81" s="283"/>
      <c r="BG81" s="283"/>
      <c r="BH81" s="283"/>
      <c r="BI81" s="283"/>
      <c r="BJ81" s="283"/>
      <c r="BK81" s="283"/>
      <c r="BL81" s="283"/>
      <c r="BM81" s="283"/>
      <c r="BN81" s="283"/>
      <c r="BO81" s="284"/>
      <c r="BP81" s="284"/>
      <c r="BQ81" s="284"/>
      <c r="BR81" s="284"/>
      <c r="BS81" s="284"/>
      <c r="BT81" s="284"/>
      <c r="BU81" s="284"/>
      <c r="BV81" s="283"/>
      <c r="BW81" s="283"/>
      <c r="BX81" s="283"/>
      <c r="BY81" s="283"/>
      <c r="BZ81" s="283"/>
      <c r="CA81" s="283"/>
      <c r="CB81" s="283"/>
      <c r="CC81" s="283"/>
      <c r="CD81" s="283"/>
      <c r="CE81" s="283"/>
      <c r="CF81" s="283"/>
      <c r="CG81" s="283"/>
      <c r="CH81" s="283"/>
      <c r="CI81" s="283"/>
    </row>
    <row r="82" spans="1:87" ht="16.2" hidden="1" outlineLevel="1">
      <c r="A82" s="276" t="str">
        <f>E82&amp;G82</f>
        <v>lt004_protectiontyp_epc_lbl</v>
      </c>
      <c r="B82" s="142" t="s">
        <v>26</v>
      </c>
      <c r="C82" s="138" t="s">
        <v>26</v>
      </c>
      <c r="D82" s="236" t="s">
        <v>40</v>
      </c>
      <c r="E82" s="239" t="s">
        <v>369</v>
      </c>
      <c r="F82" s="239"/>
      <c r="G82" s="243" t="s">
        <v>372</v>
      </c>
      <c r="H82" s="236" t="str">
        <f>VLOOKUP(A82,'2. Status Detalhe Campos'!$A$7:$G$574,7,0)</f>
        <v>2.1 Em Teste</v>
      </c>
      <c r="I82" s="278" t="s">
        <v>38</v>
      </c>
      <c r="J82" s="287">
        <v>45596</v>
      </c>
      <c r="K82" s="287">
        <v>45596</v>
      </c>
      <c r="L82" s="292">
        <f t="array" ref="L82">MIN(IF(W82:CI82&gt;0,$W$16:$CI$16))</f>
        <v>45628</v>
      </c>
      <c r="M82" s="293">
        <f t="array" ref="M82">MAX(IF(W82:CI82&gt;0,$W$16:$CI$16))</f>
        <v>45628</v>
      </c>
      <c r="N82" s="293"/>
      <c r="O82" s="249">
        <f>VLOOKUP(H82,Auxiliar!$B$16:$E$24,4,0)</f>
        <v>0.25</v>
      </c>
      <c r="P82" s="318">
        <f t="shared" ca="1" si="42"/>
        <v>0</v>
      </c>
      <c r="Q82" s="248">
        <f t="shared" ca="1" si="41"/>
        <v>0.25</v>
      </c>
      <c r="R82" s="263"/>
      <c r="S82" s="282" t="s">
        <v>1953</v>
      </c>
      <c r="T82" s="272">
        <v>4.0999999999999996</v>
      </c>
      <c r="U82" s="272">
        <f>ROUND(T82/8,1)</f>
        <v>0.5</v>
      </c>
      <c r="V82" s="272">
        <f>SUM(W82:CI82)-U82</f>
        <v>0</v>
      </c>
      <c r="W82" s="283"/>
      <c r="X82" s="283"/>
      <c r="Y82" s="283"/>
      <c r="Z82" s="283"/>
      <c r="AA82" s="283"/>
      <c r="AB82" s="283"/>
      <c r="AC82" s="290"/>
      <c r="AD82" s="284"/>
      <c r="AE82" s="283"/>
      <c r="AF82" s="283"/>
      <c r="AG82" s="283"/>
      <c r="AH82" s="283"/>
      <c r="AI82" s="283"/>
      <c r="AJ82" s="283"/>
      <c r="AK82" s="283"/>
      <c r="AL82" s="283"/>
      <c r="AM82" s="283"/>
      <c r="AN82" s="283"/>
      <c r="AO82" s="283"/>
      <c r="AP82" s="283"/>
      <c r="AQ82" s="283"/>
      <c r="AR82" s="283"/>
      <c r="AS82" s="283"/>
      <c r="AT82" s="283"/>
      <c r="AU82" s="283"/>
      <c r="AV82" s="283"/>
      <c r="AW82" s="283"/>
      <c r="AX82" s="283"/>
      <c r="AY82" s="283">
        <v>0.5</v>
      </c>
      <c r="AZ82" s="283"/>
      <c r="BA82" s="283"/>
      <c r="BB82" s="283"/>
      <c r="BC82" s="283"/>
      <c r="BD82" s="283"/>
      <c r="BE82" s="283"/>
      <c r="BF82" s="283"/>
      <c r="BG82" s="283"/>
      <c r="BH82" s="283"/>
      <c r="BI82" s="283"/>
      <c r="BJ82" s="283"/>
      <c r="BK82" s="283"/>
      <c r="BL82" s="283"/>
      <c r="BM82" s="283"/>
      <c r="BN82" s="283"/>
      <c r="BO82" s="284"/>
      <c r="BP82" s="284"/>
      <c r="BQ82" s="284"/>
      <c r="BR82" s="284"/>
      <c r="BS82" s="284"/>
      <c r="BT82" s="284"/>
      <c r="BU82" s="284"/>
      <c r="BV82" s="283"/>
      <c r="BW82" s="283"/>
      <c r="BX82" s="283"/>
      <c r="BY82" s="283"/>
      <c r="BZ82" s="283"/>
      <c r="CA82" s="283"/>
      <c r="CB82" s="283"/>
      <c r="CC82" s="283"/>
      <c r="CD82" s="283"/>
      <c r="CE82" s="283"/>
      <c r="CF82" s="283"/>
      <c r="CG82" s="283"/>
      <c r="CH82" s="283"/>
      <c r="CI82" s="283"/>
    </row>
    <row r="83" spans="1:87" ht="16.2" hidden="1" outlineLevel="1">
      <c r="A83" s="276" t="str">
        <f>E83&amp;G83</f>
        <v>lt004_protectionepc_lbl</v>
      </c>
      <c r="B83" s="142" t="s">
        <v>26</v>
      </c>
      <c r="C83" s="138" t="s">
        <v>26</v>
      </c>
      <c r="D83" s="236" t="s">
        <v>40</v>
      </c>
      <c r="E83" s="239" t="s">
        <v>369</v>
      </c>
      <c r="F83" s="239"/>
      <c r="G83" s="243" t="s">
        <v>373</v>
      </c>
      <c r="H83" s="236" t="str">
        <f>VLOOKUP(A83,'2. Status Detalhe Campos'!$A$7:$G$574,7,0)</f>
        <v>2.1 Em Teste</v>
      </c>
      <c r="I83" s="278" t="s">
        <v>38</v>
      </c>
      <c r="J83" s="287">
        <v>45596</v>
      </c>
      <c r="K83" s="287">
        <v>45596</v>
      </c>
      <c r="L83" s="292">
        <f t="array" ref="L83">MIN(IF(W83:CI83&gt;0,$W$16:$CI$16))</f>
        <v>45629</v>
      </c>
      <c r="M83" s="293">
        <f t="array" ref="M83">MAX(IF(W83:CI83&gt;0,$W$16:$CI$16))</f>
        <v>45629</v>
      </c>
      <c r="N83" s="293"/>
      <c r="O83" s="249">
        <f>VLOOKUP(H83,Auxiliar!$B$16:$E$24,4,0)</f>
        <v>0.25</v>
      </c>
      <c r="P83" s="318">
        <f t="shared" ca="1" si="42"/>
        <v>0</v>
      </c>
      <c r="Q83" s="248">
        <f t="shared" ca="1" si="41"/>
        <v>0.25</v>
      </c>
      <c r="R83" s="263"/>
      <c r="S83" s="282" t="s">
        <v>1953</v>
      </c>
      <c r="T83" s="272">
        <v>4.0999999999999996</v>
      </c>
      <c r="U83" s="272">
        <f>ROUND(T83/8,1)</f>
        <v>0.5</v>
      </c>
      <c r="V83" s="272">
        <f>SUM(W83:CI83)-U83</f>
        <v>0</v>
      </c>
      <c r="W83" s="283"/>
      <c r="X83" s="283"/>
      <c r="Y83" s="283"/>
      <c r="Z83" s="283"/>
      <c r="AA83" s="283"/>
      <c r="AB83" s="283"/>
      <c r="AC83" s="290"/>
      <c r="AD83" s="284"/>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v>0.5</v>
      </c>
      <c r="BA83" s="283"/>
      <c r="BB83" s="283"/>
      <c r="BC83" s="283"/>
      <c r="BD83" s="283"/>
      <c r="BE83" s="283"/>
      <c r="BF83" s="283"/>
      <c r="BG83" s="283"/>
      <c r="BH83" s="283"/>
      <c r="BI83" s="283"/>
      <c r="BJ83" s="283"/>
      <c r="BK83" s="283"/>
      <c r="BL83" s="283"/>
      <c r="BM83" s="283"/>
      <c r="BN83" s="283"/>
      <c r="BO83" s="284"/>
      <c r="BP83" s="284"/>
      <c r="BQ83" s="284"/>
      <c r="BR83" s="284"/>
      <c r="BS83" s="284"/>
      <c r="BT83" s="284"/>
      <c r="BU83" s="284"/>
      <c r="BV83" s="283"/>
      <c r="BW83" s="283"/>
      <c r="BX83" s="283"/>
      <c r="BY83" s="283"/>
      <c r="BZ83" s="283"/>
      <c r="CA83" s="283"/>
      <c r="CB83" s="283"/>
      <c r="CC83" s="283"/>
      <c r="CD83" s="283"/>
      <c r="CE83" s="283"/>
      <c r="CF83" s="283"/>
      <c r="CG83" s="283"/>
      <c r="CH83" s="283"/>
      <c r="CI83" s="283"/>
    </row>
    <row r="84" spans="1:87" ht="16.2" hidden="1" outlineLevel="1">
      <c r="A84" s="276"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78" t="s">
        <v>38</v>
      </c>
      <c r="J84" s="287">
        <v>45596</v>
      </c>
      <c r="K84" s="287">
        <v>45596</v>
      </c>
      <c r="L84" s="292">
        <f t="array" ref="L84">MIN(IF(W84:CI84&gt;0,$W$16:$CI$16))</f>
        <v>45629</v>
      </c>
      <c r="M84" s="293">
        <f t="array" ref="M84">MAX(IF(W84:CI84&gt;0,$W$16:$CI$16))</f>
        <v>45629</v>
      </c>
      <c r="N84" s="293"/>
      <c r="O84" s="249">
        <f>VLOOKUP(H84,Auxiliar!$B$16:$E$24,4,0)</f>
        <v>0</v>
      </c>
      <c r="P84" s="318">
        <f t="shared" ca="1" si="42"/>
        <v>0</v>
      </c>
      <c r="Q84" s="248">
        <f t="shared" ca="1" si="41"/>
        <v>0</v>
      </c>
      <c r="R84" s="263"/>
      <c r="S84" s="282"/>
      <c r="T84" s="272">
        <v>4.0999999999999996</v>
      </c>
      <c r="U84" s="272">
        <f>ROUND(T84/8,1)</f>
        <v>0.5</v>
      </c>
      <c r="V84" s="272">
        <f>SUM(W84:CI84)-U84</f>
        <v>0</v>
      </c>
      <c r="W84" s="283"/>
      <c r="X84" s="283"/>
      <c r="Y84" s="283"/>
      <c r="Z84" s="283"/>
      <c r="AA84" s="283"/>
      <c r="AB84" s="283"/>
      <c r="AC84" s="290"/>
      <c r="AD84" s="284"/>
      <c r="AE84" s="283"/>
      <c r="AF84" s="283"/>
      <c r="AG84" s="283"/>
      <c r="AH84" s="283"/>
      <c r="AI84" s="283"/>
      <c r="AJ84" s="283"/>
      <c r="AK84" s="283"/>
      <c r="AL84" s="283"/>
      <c r="AM84" s="283"/>
      <c r="AN84" s="283"/>
      <c r="AO84" s="283"/>
      <c r="AP84" s="283"/>
      <c r="AQ84" s="283"/>
      <c r="AR84" s="283"/>
      <c r="AS84" s="283"/>
      <c r="AT84" s="283"/>
      <c r="AU84" s="283"/>
      <c r="AV84" s="283"/>
      <c r="AW84" s="285"/>
      <c r="AX84" s="283"/>
      <c r="AY84" s="283"/>
      <c r="AZ84" s="283">
        <v>0.5</v>
      </c>
      <c r="BA84" s="283"/>
      <c r="BB84" s="283"/>
      <c r="BC84" s="283"/>
      <c r="BD84" s="283"/>
      <c r="BE84" s="283"/>
      <c r="BF84" s="283"/>
      <c r="BG84" s="283"/>
      <c r="BH84" s="283"/>
      <c r="BI84" s="283"/>
      <c r="BJ84" s="283"/>
      <c r="BK84" s="283"/>
      <c r="BL84" s="283"/>
      <c r="BM84" s="283"/>
      <c r="BN84" s="283"/>
      <c r="BO84" s="284"/>
      <c r="BP84" s="284"/>
      <c r="BQ84" s="284"/>
      <c r="BR84" s="284"/>
      <c r="BS84" s="284"/>
      <c r="BT84" s="284"/>
      <c r="BU84" s="284"/>
      <c r="BV84" s="283"/>
      <c r="BW84" s="283"/>
      <c r="BX84" s="283"/>
      <c r="BY84" s="283"/>
      <c r="BZ84" s="283"/>
      <c r="CA84" s="283"/>
      <c r="CB84" s="283"/>
      <c r="CC84" s="283"/>
      <c r="CD84" s="283"/>
      <c r="CE84" s="283"/>
      <c r="CF84" s="283"/>
      <c r="CG84" s="283"/>
      <c r="CH84" s="283"/>
      <c r="CI84" s="283"/>
    </row>
    <row r="85" spans="1:87" ht="16.2" hidden="1" outlineLevel="1">
      <c r="A85" s="276"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78" t="s">
        <v>38</v>
      </c>
      <c r="J85" s="287">
        <v>45596</v>
      </c>
      <c r="K85" s="287">
        <v>45596</v>
      </c>
      <c r="L85" s="292">
        <f t="array" ref="L85">MIN(IF(W85:CI85&gt;0,$W$16:$CI$16))</f>
        <v>45630</v>
      </c>
      <c r="M85" s="293">
        <f t="array" ref="M85">MAX(IF(W85:CI85&gt;0,$W$16:$CI$16))</f>
        <v>45630</v>
      </c>
      <c r="N85" s="293"/>
      <c r="O85" s="249">
        <f>VLOOKUP(H85,Auxiliar!$B$16:$E$24,4,0)</f>
        <v>0</v>
      </c>
      <c r="P85" s="318">
        <f t="shared" ca="1" si="42"/>
        <v>0</v>
      </c>
      <c r="Q85" s="248">
        <f t="shared" ca="1" si="41"/>
        <v>0</v>
      </c>
      <c r="R85" s="263"/>
      <c r="S85" s="282"/>
      <c r="T85" s="272">
        <v>4.0999999999999996</v>
      </c>
      <c r="U85" s="272">
        <f>ROUND(T85/8,1)</f>
        <v>0.5</v>
      </c>
      <c r="V85" s="272">
        <f>SUM(W85:CI85)-U85</f>
        <v>0</v>
      </c>
      <c r="W85" s="283"/>
      <c r="X85" s="283"/>
      <c r="Y85" s="283"/>
      <c r="Z85" s="283"/>
      <c r="AA85" s="283"/>
      <c r="AB85" s="283"/>
      <c r="AC85" s="290"/>
      <c r="AD85" s="284"/>
      <c r="AE85" s="283"/>
      <c r="AF85" s="283"/>
      <c r="AG85" s="283"/>
      <c r="AH85" s="283"/>
      <c r="AI85" s="283"/>
      <c r="AJ85" s="283"/>
      <c r="AK85" s="283"/>
      <c r="AL85" s="283"/>
      <c r="AM85" s="283"/>
      <c r="AN85" s="283"/>
      <c r="AO85" s="283"/>
      <c r="AP85" s="283"/>
      <c r="AQ85" s="283"/>
      <c r="AR85" s="283"/>
      <c r="AS85" s="283"/>
      <c r="AT85" s="283"/>
      <c r="AU85" s="283"/>
      <c r="AV85" s="283"/>
      <c r="AW85" s="285"/>
      <c r="AX85" s="283"/>
      <c r="AY85" s="283"/>
      <c r="AZ85" s="283"/>
      <c r="BA85" s="283">
        <v>0.5</v>
      </c>
      <c r="BB85" s="283"/>
      <c r="BC85" s="283"/>
      <c r="BD85" s="283"/>
      <c r="BE85" s="283"/>
      <c r="BF85" s="283"/>
      <c r="BG85" s="283"/>
      <c r="BH85" s="283"/>
      <c r="BI85" s="283"/>
      <c r="BJ85" s="283"/>
      <c r="BK85" s="283"/>
      <c r="BL85" s="283"/>
      <c r="BM85" s="283"/>
      <c r="BN85" s="283"/>
      <c r="BO85" s="284"/>
      <c r="BP85" s="284"/>
      <c r="BQ85" s="284"/>
      <c r="BR85" s="284"/>
      <c r="BS85" s="284"/>
      <c r="BT85" s="284"/>
      <c r="BU85" s="284"/>
      <c r="BV85" s="283"/>
      <c r="BW85" s="283"/>
      <c r="BX85" s="283"/>
      <c r="BY85" s="283"/>
      <c r="BZ85" s="283"/>
      <c r="CA85" s="283"/>
      <c r="CB85" s="283"/>
      <c r="CC85" s="283"/>
      <c r="CD85" s="283"/>
      <c r="CE85" s="283"/>
      <c r="CF85" s="283"/>
      <c r="CG85" s="283"/>
      <c r="CH85" s="283"/>
      <c r="CI85" s="283"/>
    </row>
    <row r="86" spans="1:87" ht="15" customHeight="1" collapsed="1">
      <c r="A86" s="276"/>
      <c r="B86" s="142" t="s">
        <v>26</v>
      </c>
      <c r="C86" s="138" t="s">
        <v>26</v>
      </c>
      <c r="D86" s="134"/>
      <c r="E86" s="242" t="s">
        <v>336</v>
      </c>
      <c r="F86" s="240" t="s">
        <v>2000</v>
      </c>
      <c r="G86" s="241">
        <f>COUNTA(G87:G91)</f>
        <v>5</v>
      </c>
      <c r="H86" s="301" t="s">
        <v>2023</v>
      </c>
      <c r="I86" s="280">
        <f>MAX(I87:I91)</f>
        <v>45590</v>
      </c>
      <c r="J86" s="279">
        <f>MIN(J87:J91)</f>
        <v>45611</v>
      </c>
      <c r="K86" s="279">
        <f>MIN(K87:K91)</f>
        <v>45611</v>
      </c>
      <c r="L86" s="279">
        <f>MIN(L87:L91)</f>
        <v>45628</v>
      </c>
      <c r="M86" s="280">
        <f>MAX(M87:M91)</f>
        <v>45630</v>
      </c>
      <c r="N86" s="329">
        <f t="array" ref="N86">MAX(IF(W86:CI86&gt;0,$W$16:$CI$16))</f>
        <v>45632</v>
      </c>
      <c r="O86" s="251">
        <v>0</v>
      </c>
      <c r="P86" s="252">
        <f ca="1">SUMPRODUCT(P87:P91,U87:U91)/SUM(U87:U91)</f>
        <v>0</v>
      </c>
      <c r="Q86" s="257">
        <f t="shared" ca="1" si="41"/>
        <v>0</v>
      </c>
      <c r="R86" s="264" t="s">
        <v>38</v>
      </c>
      <c r="S86" s="282"/>
      <c r="T86" s="272"/>
      <c r="U86" s="272"/>
      <c r="V86" s="272"/>
      <c r="W86" s="283"/>
      <c r="X86" s="283"/>
      <c r="Y86" s="283"/>
      <c r="Z86" s="283"/>
      <c r="AA86" s="283"/>
      <c r="AB86" s="283"/>
      <c r="AC86" s="283"/>
      <c r="AD86" s="284"/>
      <c r="AE86" s="283"/>
      <c r="AF86" s="283"/>
      <c r="AG86" s="283"/>
      <c r="AH86" s="283"/>
      <c r="AI86" s="283"/>
      <c r="AJ86" s="283"/>
      <c r="AK86" s="283"/>
      <c r="AL86" s="283"/>
      <c r="AM86" s="283"/>
      <c r="AN86" s="290"/>
      <c r="AO86" s="283"/>
      <c r="AP86" s="283"/>
      <c r="AQ86" s="283"/>
      <c r="AR86" s="283"/>
      <c r="AS86" s="283"/>
      <c r="AT86" s="283"/>
      <c r="AU86" s="283"/>
      <c r="AV86" s="283"/>
      <c r="AW86" s="283"/>
      <c r="AX86" s="283"/>
      <c r="AY86" s="283"/>
      <c r="AZ86" s="283"/>
      <c r="BA86" s="283"/>
      <c r="BB86" s="283"/>
      <c r="BC86" s="286" t="s">
        <v>444</v>
      </c>
      <c r="BD86" s="283"/>
      <c r="BE86" s="283"/>
      <c r="BF86" s="283"/>
      <c r="BG86" s="283"/>
      <c r="BH86" s="283"/>
      <c r="BI86" s="283"/>
      <c r="BJ86" s="283"/>
      <c r="BK86" s="283"/>
      <c r="BL86" s="283"/>
      <c r="BM86" s="283"/>
      <c r="BN86" s="283"/>
      <c r="BO86" s="284"/>
      <c r="BP86" s="284"/>
      <c r="BQ86" s="284"/>
      <c r="BR86" s="284"/>
      <c r="BS86" s="284"/>
      <c r="BT86" s="284"/>
      <c r="BU86" s="284"/>
      <c r="BV86" s="283"/>
      <c r="BW86" s="283"/>
      <c r="BX86" s="283"/>
      <c r="BY86" s="283"/>
      <c r="BZ86" s="283"/>
      <c r="CA86" s="283"/>
      <c r="CB86" s="283"/>
      <c r="CC86" s="283"/>
      <c r="CD86" s="283"/>
      <c r="CE86" s="283"/>
      <c r="CF86" s="283"/>
      <c r="CG86" s="283"/>
      <c r="CH86" s="283"/>
      <c r="CI86" s="283"/>
    </row>
    <row r="87" spans="1:87" ht="16.2" hidden="1" outlineLevel="1">
      <c r="A87" s="276" t="str">
        <f>E87&amp;G87</f>
        <v>lt003_entityflg_nfrd_applcblty</v>
      </c>
      <c r="B87" s="142" t="s">
        <v>26</v>
      </c>
      <c r="C87" s="138" t="s">
        <v>26</v>
      </c>
      <c r="D87" s="236" t="s">
        <v>40</v>
      </c>
      <c r="E87" s="239" t="s">
        <v>336</v>
      </c>
      <c r="F87" s="239"/>
      <c r="G87" s="239" t="s">
        <v>353</v>
      </c>
      <c r="H87" s="236" t="str">
        <f>VLOOKUP(A87,'2. Status Detalhe Campos'!$A$7:$G$574,7,0)</f>
        <v>2.1 Em Teste</v>
      </c>
      <c r="I87" s="278">
        <v>45589</v>
      </c>
      <c r="J87" s="305">
        <v>45611</v>
      </c>
      <c r="K87" s="306">
        <v>45611</v>
      </c>
      <c r="L87" s="292">
        <f t="array" ref="L87">MIN(IF(W87:CI87&gt;0,$W$16:$CI$16))</f>
        <v>45628</v>
      </c>
      <c r="M87" s="293">
        <f t="array" ref="M87">MAX(IF(W87:CI87&gt;0,$W$16:$CI$16))</f>
        <v>45628</v>
      </c>
      <c r="N87" s="293"/>
      <c r="O87" s="249">
        <f>VLOOKUP(H87,Auxiliar!$B$16:$E$24,4,0)</f>
        <v>0.25</v>
      </c>
      <c r="P87" s="318">
        <f t="shared" ref="P87:P91" ca="1" si="43">IF(TODAY()&lt;=L87,0,MIN((TODAY()-L87)/(M87-L87+1),100%))</f>
        <v>0</v>
      </c>
      <c r="Q87" s="248">
        <f t="shared" ca="1" si="41"/>
        <v>0.25</v>
      </c>
      <c r="R87" s="264" t="s">
        <v>38</v>
      </c>
      <c r="S87" s="282"/>
      <c r="T87" s="272">
        <v>4.0999999999999996</v>
      </c>
      <c r="U87" s="272">
        <f>ROUND(T87/8,1)</f>
        <v>0.5</v>
      </c>
      <c r="V87" s="272">
        <f>SUM(W87:CI87)-U87</f>
        <v>0</v>
      </c>
      <c r="W87" s="283"/>
      <c r="X87" s="283"/>
      <c r="Y87" s="283"/>
      <c r="Z87" s="283"/>
      <c r="AA87" s="283"/>
      <c r="AB87" s="283"/>
      <c r="AC87" s="283"/>
      <c r="AD87" s="284"/>
      <c r="AE87" s="283"/>
      <c r="AF87" s="283"/>
      <c r="AG87" s="283"/>
      <c r="AH87" s="283"/>
      <c r="AI87" s="283"/>
      <c r="AJ87" s="283"/>
      <c r="AK87" s="283"/>
      <c r="AL87" s="283"/>
      <c r="AM87" s="283"/>
      <c r="AN87" s="290"/>
      <c r="AO87" s="283"/>
      <c r="AP87" s="283"/>
      <c r="AQ87" s="283"/>
      <c r="AR87" s="283"/>
      <c r="AS87" s="283"/>
      <c r="AT87" s="283"/>
      <c r="AU87" s="283"/>
      <c r="AV87" s="283"/>
      <c r="AW87" s="283"/>
      <c r="AX87" s="283"/>
      <c r="AY87" s="283">
        <v>0.5</v>
      </c>
      <c r="AZ87" s="283"/>
      <c r="BA87" s="283"/>
      <c r="BB87" s="283"/>
      <c r="BC87" s="283"/>
      <c r="BD87" s="283"/>
      <c r="BE87" s="283"/>
      <c r="BF87" s="283"/>
      <c r="BG87" s="283"/>
      <c r="BH87" s="283"/>
      <c r="BI87" s="283"/>
      <c r="BJ87" s="283"/>
      <c r="BK87" s="283"/>
      <c r="BL87" s="283"/>
      <c r="BM87" s="283"/>
      <c r="BN87" s="283"/>
      <c r="BO87" s="284"/>
      <c r="BP87" s="284"/>
      <c r="BQ87" s="284"/>
      <c r="BR87" s="284"/>
      <c r="BS87" s="284"/>
      <c r="BT87" s="284"/>
      <c r="BU87" s="284"/>
      <c r="BV87" s="283"/>
      <c r="BW87" s="283"/>
      <c r="BX87" s="283"/>
      <c r="BY87" s="283"/>
      <c r="BZ87" s="283"/>
      <c r="CA87" s="283"/>
      <c r="CB87" s="283"/>
      <c r="CC87" s="283"/>
      <c r="CD87" s="283"/>
      <c r="CE87" s="283"/>
      <c r="CF87" s="283"/>
      <c r="CG87" s="283"/>
      <c r="CH87" s="283"/>
      <c r="CI87" s="283"/>
    </row>
    <row r="88" spans="1:87" ht="16.2" hidden="1" outlineLevel="1">
      <c r="A88" s="276" t="str">
        <f>E88&amp;G88</f>
        <v>lt003_entitypure_capex_cca</v>
      </c>
      <c r="B88" s="142" t="s">
        <v>26</v>
      </c>
      <c r="C88" s="138" t="s">
        <v>26</v>
      </c>
      <c r="D88" s="236" t="s">
        <v>40</v>
      </c>
      <c r="E88" s="239" t="s">
        <v>336</v>
      </c>
      <c r="F88" s="239"/>
      <c r="G88" s="239" t="s">
        <v>347</v>
      </c>
      <c r="H88" s="236" t="str">
        <f>VLOOKUP(A88,'2. Status Detalhe Campos'!$A$7:$G$574,7,0)</f>
        <v>2.1 Em Teste</v>
      </c>
      <c r="I88" s="278" t="s">
        <v>38</v>
      </c>
      <c r="J88" s="304">
        <v>45611</v>
      </c>
      <c r="K88" s="306">
        <v>45611</v>
      </c>
      <c r="L88" s="292">
        <f t="array" ref="L88">MIN(IF(W88:CI88&gt;0,$W$16:$CI$16))</f>
        <v>45629</v>
      </c>
      <c r="M88" s="293">
        <f t="array" ref="M88">MAX(IF(W88:CI88&gt;0,$W$16:$CI$16))</f>
        <v>45629</v>
      </c>
      <c r="N88" s="293"/>
      <c r="O88" s="249">
        <f>VLOOKUP(H88,Auxiliar!$B$16:$E$24,4,0)</f>
        <v>0.25</v>
      </c>
      <c r="P88" s="318">
        <f t="shared" ca="1" si="43"/>
        <v>0</v>
      </c>
      <c r="Q88" s="248">
        <f t="shared" ca="1" si="41"/>
        <v>0.25</v>
      </c>
      <c r="R88" s="264" t="s">
        <v>38</v>
      </c>
      <c r="S88" s="282"/>
      <c r="T88" s="272">
        <v>4.0999999999999996</v>
      </c>
      <c r="U88" s="272">
        <f>ROUND(T88/8,1)</f>
        <v>0.5</v>
      </c>
      <c r="V88" s="272">
        <f>SUM(W88:CI88)-U88</f>
        <v>0</v>
      </c>
      <c r="W88" s="283"/>
      <c r="X88" s="283"/>
      <c r="Y88" s="283"/>
      <c r="Z88" s="283"/>
      <c r="AA88" s="283"/>
      <c r="AB88" s="283"/>
      <c r="AC88" s="283"/>
      <c r="AD88" s="284"/>
      <c r="AE88" s="283"/>
      <c r="AF88" s="283"/>
      <c r="AG88" s="283"/>
      <c r="AH88" s="283"/>
      <c r="AI88" s="283"/>
      <c r="AJ88" s="283"/>
      <c r="AK88" s="283"/>
      <c r="AL88" s="283"/>
      <c r="AM88" s="283"/>
      <c r="AN88" s="290"/>
      <c r="AO88" s="283"/>
      <c r="AP88" s="283"/>
      <c r="AQ88" s="283"/>
      <c r="AR88" s="283"/>
      <c r="AS88" s="283"/>
      <c r="AT88" s="283"/>
      <c r="AU88" s="283"/>
      <c r="AV88" s="283"/>
      <c r="AW88" s="283"/>
      <c r="AX88" s="283"/>
      <c r="AY88" s="283"/>
      <c r="AZ88" s="283">
        <v>0.5</v>
      </c>
      <c r="BA88" s="283"/>
      <c r="BB88" s="283"/>
      <c r="BC88" s="283"/>
      <c r="BD88" s="283"/>
      <c r="BE88" s="283"/>
      <c r="BF88" s="283"/>
      <c r="BG88" s="283"/>
      <c r="BH88" s="283"/>
      <c r="BI88" s="283"/>
      <c r="BJ88" s="283"/>
      <c r="BK88" s="283"/>
      <c r="BL88" s="283"/>
      <c r="BM88" s="283"/>
      <c r="BN88" s="283"/>
      <c r="BO88" s="284"/>
      <c r="BP88" s="284"/>
      <c r="BQ88" s="284"/>
      <c r="BR88" s="284"/>
      <c r="BS88" s="284"/>
      <c r="BT88" s="284"/>
      <c r="BU88" s="284"/>
      <c r="BV88" s="283"/>
      <c r="BW88" s="283"/>
      <c r="BX88" s="283"/>
      <c r="BY88" s="283"/>
      <c r="BZ88" s="283"/>
      <c r="CA88" s="283"/>
      <c r="CB88" s="283"/>
      <c r="CC88" s="283"/>
      <c r="CD88" s="283"/>
      <c r="CE88" s="283"/>
      <c r="CF88" s="283"/>
      <c r="CG88" s="283"/>
      <c r="CH88" s="283"/>
      <c r="CI88" s="283"/>
    </row>
    <row r="89" spans="1:87" ht="16.2" hidden="1" outlineLevel="1">
      <c r="A89" s="276" t="str">
        <f>E89&amp;G89</f>
        <v>lt003_entityesg_sbsctr</v>
      </c>
      <c r="B89" s="142" t="s">
        <v>26</v>
      </c>
      <c r="C89" s="138" t="s">
        <v>26</v>
      </c>
      <c r="D89" s="236" t="s">
        <v>40</v>
      </c>
      <c r="E89" s="239" t="s">
        <v>336</v>
      </c>
      <c r="F89" s="239"/>
      <c r="G89" s="239" t="s">
        <v>361</v>
      </c>
      <c r="H89" s="236" t="str">
        <f>VLOOKUP(A89,'2. Status Detalhe Campos'!$A$7:$G$574,7,0)</f>
        <v>2.1 Em Teste</v>
      </c>
      <c r="I89" s="278">
        <v>45583</v>
      </c>
      <c r="J89" s="305">
        <v>45611</v>
      </c>
      <c r="K89" s="306">
        <v>45611</v>
      </c>
      <c r="L89" s="292">
        <f t="array" ref="L89">MIN(IF(W89:CI89&gt;0,$W$16:$CI$16))</f>
        <v>45629</v>
      </c>
      <c r="M89" s="293">
        <f t="array" ref="M89">MAX(IF(W89:CI89&gt;0,$W$16:$CI$16))</f>
        <v>45629</v>
      </c>
      <c r="N89" s="293"/>
      <c r="O89" s="249">
        <f>VLOOKUP(H89,Auxiliar!$B$16:$E$24,4,0)</f>
        <v>0.25</v>
      </c>
      <c r="P89" s="318">
        <f t="shared" ca="1" si="43"/>
        <v>0</v>
      </c>
      <c r="Q89" s="248">
        <f t="shared" ca="1" si="41"/>
        <v>0.25</v>
      </c>
      <c r="R89" s="264" t="s">
        <v>38</v>
      </c>
      <c r="S89" s="282"/>
      <c r="T89" s="272">
        <v>4.0999999999999996</v>
      </c>
      <c r="U89" s="272">
        <f>ROUND(T89/8,1)</f>
        <v>0.5</v>
      </c>
      <c r="V89" s="272">
        <f>SUM(W89:CI89)-U89</f>
        <v>0</v>
      </c>
      <c r="W89" s="283"/>
      <c r="X89" s="283"/>
      <c r="Y89" s="283"/>
      <c r="Z89" s="283"/>
      <c r="AA89" s="283"/>
      <c r="AB89" s="283"/>
      <c r="AC89" s="283"/>
      <c r="AD89" s="284"/>
      <c r="AE89" s="283"/>
      <c r="AF89" s="283"/>
      <c r="AG89" s="283"/>
      <c r="AH89" s="283"/>
      <c r="AI89" s="283"/>
      <c r="AJ89" s="283"/>
      <c r="AK89" s="283"/>
      <c r="AL89" s="283"/>
      <c r="AM89" s="283"/>
      <c r="AN89" s="290"/>
      <c r="AO89" s="283"/>
      <c r="AP89" s="283"/>
      <c r="AQ89" s="283"/>
      <c r="AR89" s="283"/>
      <c r="AS89" s="283"/>
      <c r="AT89" s="283"/>
      <c r="AU89" s="283"/>
      <c r="AV89" s="283"/>
      <c r="AW89" s="283"/>
      <c r="AX89" s="283"/>
      <c r="AY89" s="283"/>
      <c r="AZ89" s="283">
        <v>0.5</v>
      </c>
      <c r="BA89" s="283"/>
      <c r="BB89" s="283"/>
      <c r="BC89" s="283"/>
      <c r="BD89" s="283"/>
      <c r="BE89" s="283"/>
      <c r="BF89" s="283"/>
      <c r="BG89" s="283"/>
      <c r="BH89" s="283"/>
      <c r="BI89" s="283"/>
      <c r="BJ89" s="283"/>
      <c r="BK89" s="283"/>
      <c r="BL89" s="283"/>
      <c r="BM89" s="283"/>
      <c r="BN89" s="283"/>
      <c r="BO89" s="284"/>
      <c r="BP89" s="284"/>
      <c r="BQ89" s="284"/>
      <c r="BR89" s="284"/>
      <c r="BS89" s="284"/>
      <c r="BT89" s="284"/>
      <c r="BU89" s="284"/>
      <c r="BV89" s="283"/>
      <c r="BW89" s="283"/>
      <c r="BX89" s="283"/>
      <c r="BY89" s="283"/>
      <c r="BZ89" s="283"/>
      <c r="CA89" s="283"/>
      <c r="CB89" s="283"/>
      <c r="CC89" s="283"/>
      <c r="CD89" s="283"/>
      <c r="CE89" s="283"/>
      <c r="CF89" s="283"/>
      <c r="CG89" s="283"/>
      <c r="CH89" s="283"/>
      <c r="CI89" s="283"/>
    </row>
    <row r="90" spans="1:87" ht="16.2" hidden="1" outlineLevel="1">
      <c r="A90" s="276" t="str">
        <f>E90&amp;G90</f>
        <v>lt003_entitygrp_annl_trnvr_le</v>
      </c>
      <c r="B90" s="142" t="s">
        <v>26</v>
      </c>
      <c r="C90" s="138" t="s">
        <v>26</v>
      </c>
      <c r="D90" s="236" t="s">
        <v>40</v>
      </c>
      <c r="E90" s="239" t="s">
        <v>336</v>
      </c>
      <c r="F90" s="239"/>
      <c r="G90" s="239" t="s">
        <v>363</v>
      </c>
      <c r="H90" s="236" t="str">
        <f>VLOOKUP(A90,'2. Status Detalhe Campos'!$A$7:$G$574,7,0)</f>
        <v>2.1 Em Teste</v>
      </c>
      <c r="I90" s="287">
        <v>45590</v>
      </c>
      <c r="J90" s="305">
        <v>45611</v>
      </c>
      <c r="K90" s="306">
        <v>45611</v>
      </c>
      <c r="L90" s="292">
        <f t="array" ref="L90">MIN(IF(W90:CI90&gt;0,$W$16:$CI$16))</f>
        <v>45630</v>
      </c>
      <c r="M90" s="293">
        <f t="array" ref="M90">MAX(IF(W90:CI90&gt;0,$W$16:$CI$16))</f>
        <v>45630</v>
      </c>
      <c r="N90" s="293"/>
      <c r="O90" s="249">
        <f>VLOOKUP(H90,Auxiliar!$B$16:$E$24,4,0)</f>
        <v>0.25</v>
      </c>
      <c r="P90" s="318">
        <f t="shared" ca="1" si="43"/>
        <v>0</v>
      </c>
      <c r="Q90" s="248">
        <f t="shared" ca="1" si="41"/>
        <v>0.25</v>
      </c>
      <c r="R90" s="264" t="s">
        <v>38</v>
      </c>
      <c r="S90" s="282"/>
      <c r="T90" s="272">
        <v>4.0999999999999996</v>
      </c>
      <c r="U90" s="272">
        <f>ROUND(T90/8,1)</f>
        <v>0.5</v>
      </c>
      <c r="V90" s="272">
        <f>SUM(W90:CI90)-U90</f>
        <v>0</v>
      </c>
      <c r="W90" s="283"/>
      <c r="X90" s="283"/>
      <c r="Y90" s="291"/>
      <c r="Z90" s="283"/>
      <c r="AA90" s="283"/>
      <c r="AB90" s="283"/>
      <c r="AC90" s="283"/>
      <c r="AD90" s="284"/>
      <c r="AE90" s="283"/>
      <c r="AF90" s="283"/>
      <c r="AG90" s="283"/>
      <c r="AH90" s="283"/>
      <c r="AI90" s="283"/>
      <c r="AJ90" s="283"/>
      <c r="AK90" s="283"/>
      <c r="AL90" s="283"/>
      <c r="AM90" s="283"/>
      <c r="AN90" s="290"/>
      <c r="AO90" s="283"/>
      <c r="AP90" s="283"/>
      <c r="AQ90" s="283"/>
      <c r="AR90" s="283"/>
      <c r="AS90" s="283"/>
      <c r="AT90" s="283"/>
      <c r="AU90" s="283"/>
      <c r="AV90" s="283"/>
      <c r="AW90" s="283"/>
      <c r="AX90" s="283"/>
      <c r="AY90" s="283"/>
      <c r="AZ90" s="283"/>
      <c r="BA90" s="283">
        <v>0.5</v>
      </c>
      <c r="BB90" s="283"/>
      <c r="BC90" s="283"/>
      <c r="BD90" s="283"/>
      <c r="BE90" s="283"/>
      <c r="BF90" s="283"/>
      <c r="BG90" s="283"/>
      <c r="BH90" s="283"/>
      <c r="BI90" s="283"/>
      <c r="BJ90" s="283"/>
      <c r="BK90" s="283"/>
      <c r="BL90" s="283"/>
      <c r="BM90" s="283"/>
      <c r="BN90" s="283"/>
      <c r="BO90" s="284"/>
      <c r="BP90" s="284"/>
      <c r="BQ90" s="284"/>
      <c r="BR90" s="284"/>
      <c r="BS90" s="284"/>
      <c r="BT90" s="284"/>
      <c r="BU90" s="284"/>
      <c r="BV90" s="283"/>
      <c r="BW90" s="283"/>
      <c r="BX90" s="283"/>
      <c r="BY90" s="283"/>
      <c r="BZ90" s="283"/>
      <c r="CA90" s="283"/>
      <c r="CB90" s="283"/>
      <c r="CC90" s="283"/>
      <c r="CD90" s="283"/>
      <c r="CE90" s="283"/>
      <c r="CF90" s="283"/>
      <c r="CG90" s="283"/>
      <c r="CH90" s="283"/>
      <c r="CI90" s="283"/>
    </row>
    <row r="91" spans="1:87" ht="16.2" hidden="1" outlineLevel="1">
      <c r="A91" s="276" t="str">
        <f>E91&amp;G91</f>
        <v>lt003_entitygrp_ttl_lblty</v>
      </c>
      <c r="B91" s="142" t="s">
        <v>26</v>
      </c>
      <c r="C91" s="138" t="s">
        <v>26</v>
      </c>
      <c r="D91" s="236" t="s">
        <v>40</v>
      </c>
      <c r="E91" s="239" t="s">
        <v>336</v>
      </c>
      <c r="F91" s="239"/>
      <c r="G91" s="239" t="s">
        <v>364</v>
      </c>
      <c r="H91" s="236" t="str">
        <f>VLOOKUP(A91,'2. Status Detalhe Campos'!$A$7:$G$574,7,0)</f>
        <v>2.1 Em Teste</v>
      </c>
      <c r="I91" s="287">
        <v>45590</v>
      </c>
      <c r="J91" s="305">
        <v>45611</v>
      </c>
      <c r="K91" s="306">
        <v>45611</v>
      </c>
      <c r="L91" s="292">
        <f t="array" ref="L91">MIN(IF(W91:CI91&gt;0,$W$16:$CI$16))</f>
        <v>45630</v>
      </c>
      <c r="M91" s="293">
        <f t="array" ref="M91">MAX(IF(W91:CI91&gt;0,$W$16:$CI$16))</f>
        <v>45630</v>
      </c>
      <c r="N91" s="293"/>
      <c r="O91" s="249">
        <f>VLOOKUP(H91,Auxiliar!$B$16:$E$24,4,0)</f>
        <v>0.25</v>
      </c>
      <c r="P91" s="318">
        <f t="shared" ca="1" si="43"/>
        <v>0</v>
      </c>
      <c r="Q91" s="248">
        <f t="shared" ca="1" si="41"/>
        <v>0.25</v>
      </c>
      <c r="R91" s="264" t="s">
        <v>38</v>
      </c>
      <c r="S91" s="282"/>
      <c r="T91" s="272">
        <v>4.0999999999999996</v>
      </c>
      <c r="U91" s="272">
        <f>ROUND(T91/8,1)</f>
        <v>0.5</v>
      </c>
      <c r="V91" s="272">
        <f>SUM(W91:CI91)-U91</f>
        <v>0</v>
      </c>
      <c r="W91" s="283"/>
      <c r="X91" s="283"/>
      <c r="Y91" s="291"/>
      <c r="Z91" s="283"/>
      <c r="AA91" s="283"/>
      <c r="AB91" s="283"/>
      <c r="AC91" s="283"/>
      <c r="AD91" s="284"/>
      <c r="AE91" s="283"/>
      <c r="AF91" s="283"/>
      <c r="AG91" s="283"/>
      <c r="AH91" s="283"/>
      <c r="AI91" s="283"/>
      <c r="AJ91" s="283"/>
      <c r="AK91" s="283"/>
      <c r="AL91" s="283"/>
      <c r="AM91" s="283"/>
      <c r="AN91" s="290"/>
      <c r="AO91" s="283"/>
      <c r="AP91" s="283"/>
      <c r="AQ91" s="283"/>
      <c r="AR91" s="283"/>
      <c r="AS91" s="283"/>
      <c r="AT91" s="283"/>
      <c r="AU91" s="283"/>
      <c r="AV91" s="283"/>
      <c r="AW91" s="283"/>
      <c r="AX91" s="283"/>
      <c r="AY91" s="283"/>
      <c r="AZ91" s="283"/>
      <c r="BA91" s="283">
        <v>0.5</v>
      </c>
      <c r="BB91" s="283"/>
      <c r="BC91" s="283"/>
      <c r="BD91" s="283"/>
      <c r="BE91" s="283"/>
      <c r="BF91" s="283"/>
      <c r="BG91" s="283"/>
      <c r="BH91" s="283"/>
      <c r="BI91" s="283"/>
      <c r="BJ91" s="283"/>
      <c r="BK91" s="283"/>
      <c r="BL91" s="283"/>
      <c r="BM91" s="283"/>
      <c r="BN91" s="283"/>
      <c r="BO91" s="284"/>
      <c r="BP91" s="284"/>
      <c r="BQ91" s="284"/>
      <c r="BR91" s="284"/>
      <c r="BS91" s="284"/>
      <c r="BT91" s="284"/>
      <c r="BU91" s="284"/>
      <c r="BV91" s="283"/>
      <c r="BW91" s="283"/>
      <c r="BX91" s="283"/>
      <c r="BY91" s="283"/>
      <c r="BZ91" s="283"/>
      <c r="CA91" s="283"/>
      <c r="CB91" s="283"/>
      <c r="CC91" s="283"/>
      <c r="CD91" s="283"/>
      <c r="CE91" s="283"/>
      <c r="CF91" s="283"/>
      <c r="CG91" s="283"/>
      <c r="CH91" s="283"/>
      <c r="CI91" s="283"/>
    </row>
    <row r="92" spans="1:87" ht="15" customHeight="1" collapsed="1">
      <c r="A92" s="276"/>
      <c r="B92" s="142" t="s">
        <v>26</v>
      </c>
      <c r="C92" s="138" t="s">
        <v>26</v>
      </c>
      <c r="D92" s="134"/>
      <c r="E92" s="242" t="s">
        <v>336</v>
      </c>
      <c r="F92" s="240" t="s">
        <v>2010</v>
      </c>
      <c r="G92" s="241">
        <f>COUNTA(G93)</f>
        <v>1</v>
      </c>
      <c r="H92" s="301" t="s">
        <v>2023</v>
      </c>
      <c r="I92" s="280">
        <f>MAX(I93)</f>
        <v>45603</v>
      </c>
      <c r="J92" s="280">
        <f>MAX(J93)</f>
        <v>45611</v>
      </c>
      <c r="K92" s="280">
        <f>MAX(K93)</f>
        <v>45611</v>
      </c>
      <c r="L92" s="279">
        <f>MIN(L93)</f>
        <v>45628</v>
      </c>
      <c r="M92" s="280">
        <f>MAX(M93)</f>
        <v>45628</v>
      </c>
      <c r="N92" s="329">
        <f t="array" ref="N92">MAX(IF(W92:CI92&gt;0,$W$16:$CI$16))</f>
        <v>45632</v>
      </c>
      <c r="O92" s="322">
        <v>0</v>
      </c>
      <c r="P92" s="252">
        <f ca="1">P93</f>
        <v>0</v>
      </c>
      <c r="Q92" s="248">
        <f t="shared" ca="1" si="41"/>
        <v>0</v>
      </c>
      <c r="R92" s="264" t="s">
        <v>2012</v>
      </c>
      <c r="S92" s="282"/>
      <c r="T92" s="272"/>
      <c r="U92" s="272"/>
      <c r="V92" s="272"/>
      <c r="W92" s="283"/>
      <c r="X92" s="283"/>
      <c r="Y92" s="283"/>
      <c r="Z92" s="283"/>
      <c r="AA92" s="283"/>
      <c r="AB92" s="283"/>
      <c r="AC92" s="283"/>
      <c r="AD92" s="284"/>
      <c r="AE92" s="283"/>
      <c r="AF92" s="283"/>
      <c r="AG92" s="283"/>
      <c r="AH92" s="291"/>
      <c r="AI92" s="283"/>
      <c r="AJ92" s="283"/>
      <c r="AK92" s="283"/>
      <c r="AL92" s="283"/>
      <c r="AM92" s="283"/>
      <c r="AN92" s="290"/>
      <c r="AO92" s="283"/>
      <c r="AP92" s="283"/>
      <c r="AQ92" s="283"/>
      <c r="AR92" s="283"/>
      <c r="AS92" s="283"/>
      <c r="AT92" s="283"/>
      <c r="AU92" s="283"/>
      <c r="AV92" s="283"/>
      <c r="AW92" s="283"/>
      <c r="AX92" s="283"/>
      <c r="AY92" s="283"/>
      <c r="AZ92" s="283"/>
      <c r="BA92" s="283"/>
      <c r="BB92" s="283"/>
      <c r="BC92" s="286" t="s">
        <v>444</v>
      </c>
      <c r="BD92" s="283"/>
      <c r="BE92" s="283"/>
      <c r="BF92" s="283"/>
      <c r="BG92" s="283"/>
      <c r="BH92" s="283"/>
      <c r="BI92" s="283"/>
      <c r="BJ92" s="283"/>
      <c r="BK92" s="283"/>
      <c r="BL92" s="283"/>
      <c r="BM92" s="283"/>
      <c r="BN92" s="283"/>
      <c r="BO92" s="284"/>
      <c r="BP92" s="284"/>
      <c r="BQ92" s="284"/>
      <c r="BR92" s="284"/>
      <c r="BS92" s="284"/>
      <c r="BT92" s="284"/>
      <c r="BU92" s="284"/>
      <c r="BV92" s="283"/>
      <c r="BW92" s="283"/>
      <c r="BX92" s="283"/>
      <c r="BY92" s="283"/>
      <c r="BZ92" s="283"/>
      <c r="CA92" s="283"/>
      <c r="CB92" s="283"/>
      <c r="CC92" s="283"/>
      <c r="CD92" s="283"/>
      <c r="CE92" s="283"/>
      <c r="CF92" s="283"/>
      <c r="CG92" s="283"/>
      <c r="CH92" s="283"/>
      <c r="CI92" s="283"/>
    </row>
    <row r="93" spans="1:87" ht="16.2" hidden="1" outlineLevel="1">
      <c r="A93" s="276" t="str">
        <f>E93&amp;G93</f>
        <v>lt003_entityisin</v>
      </c>
      <c r="B93" s="142" t="s">
        <v>26</v>
      </c>
      <c r="C93" s="138" t="s">
        <v>26</v>
      </c>
      <c r="D93" s="236" t="s">
        <v>40</v>
      </c>
      <c r="E93" s="239" t="s">
        <v>336</v>
      </c>
      <c r="F93" s="239"/>
      <c r="G93" s="239" t="s">
        <v>239</v>
      </c>
      <c r="H93" s="236" t="str">
        <f>VLOOKUP(A93,'2. Status Detalhe Campos'!$A$7:$G$574,7,0)</f>
        <v>2.1 Em Teste</v>
      </c>
      <c r="I93" s="287">
        <v>45603</v>
      </c>
      <c r="J93" s="287">
        <v>45611</v>
      </c>
      <c r="K93" s="287">
        <v>45611</v>
      </c>
      <c r="L93" s="292">
        <f t="array" ref="L93">MIN(IF(W93:CI93&gt;0,$W$16:$CI$16))</f>
        <v>45628</v>
      </c>
      <c r="M93" s="293">
        <f t="array" ref="M93">MAX(IF(W93:CI93&gt;0,$W$16:$CI$16))</f>
        <v>45628</v>
      </c>
      <c r="N93" s="293"/>
      <c r="O93" s="249">
        <f>VLOOKUP(H93,Auxiliar!$B$16:$E$24,4,0)</f>
        <v>0.25</v>
      </c>
      <c r="P93" s="318">
        <f t="shared" ref="P93" ca="1" si="44">IF(TODAY()&lt;=L93,0,MIN((TODAY()-L93)/(M93-L93+1),100%))</f>
        <v>0</v>
      </c>
      <c r="Q93" s="248">
        <f t="shared" ca="1" si="41"/>
        <v>0.25</v>
      </c>
      <c r="R93" s="263"/>
      <c r="S93" s="282"/>
      <c r="T93" s="272">
        <v>4.0999999999999996</v>
      </c>
      <c r="U93" s="272">
        <f>ROUND(T93/8,1)</f>
        <v>0.5</v>
      </c>
      <c r="V93" s="272">
        <f>SUM(W93:CI93)-U93</f>
        <v>0</v>
      </c>
      <c r="W93" s="283"/>
      <c r="X93" s="291"/>
      <c r="Y93" s="283"/>
      <c r="Z93" s="283"/>
      <c r="AA93" s="283"/>
      <c r="AB93" s="283"/>
      <c r="AC93" s="283"/>
      <c r="AD93" s="284"/>
      <c r="AE93" s="283"/>
      <c r="AF93" s="283"/>
      <c r="AG93" s="283"/>
      <c r="AH93" s="291"/>
      <c r="AI93" s="283"/>
      <c r="AJ93" s="283"/>
      <c r="AK93" s="283"/>
      <c r="AL93" s="283"/>
      <c r="AM93" s="283"/>
      <c r="AN93" s="290"/>
      <c r="AO93" s="283"/>
      <c r="AP93" s="283"/>
      <c r="AQ93" s="283"/>
      <c r="AR93" s="283"/>
      <c r="AS93" s="283"/>
      <c r="AT93" s="283"/>
      <c r="AU93" s="283"/>
      <c r="AV93" s="283"/>
      <c r="AW93" s="283"/>
      <c r="AX93" s="283"/>
      <c r="AY93" s="283">
        <v>0.5</v>
      </c>
      <c r="AZ93" s="283"/>
      <c r="BA93" s="283"/>
      <c r="BB93" s="283"/>
      <c r="BC93" s="283"/>
      <c r="BD93" s="283"/>
      <c r="BE93" s="283"/>
      <c r="BF93" s="283"/>
      <c r="BG93" s="283"/>
      <c r="BH93" s="283"/>
      <c r="BI93" s="283"/>
      <c r="BJ93" s="283"/>
      <c r="BK93" s="283"/>
      <c r="BL93" s="283"/>
      <c r="BM93" s="283"/>
      <c r="BN93" s="283"/>
      <c r="BO93" s="284"/>
      <c r="BP93" s="284"/>
      <c r="BQ93" s="284"/>
      <c r="BR93" s="284"/>
      <c r="BS93" s="284"/>
      <c r="BT93" s="284"/>
      <c r="BU93" s="284"/>
      <c r="BV93" s="283"/>
      <c r="BW93" s="283"/>
      <c r="BX93" s="283"/>
      <c r="BY93" s="283"/>
      <c r="BZ93" s="283"/>
      <c r="CA93" s="283"/>
      <c r="CB93" s="283"/>
      <c r="CC93" s="283"/>
      <c r="CD93" s="283"/>
      <c r="CE93" s="283"/>
      <c r="CF93" s="283"/>
      <c r="CG93" s="283"/>
      <c r="CH93" s="283"/>
      <c r="CI93" s="283"/>
    </row>
    <row r="94" spans="1:87" ht="30" customHeight="1" collapsed="1">
      <c r="A94" s="276"/>
      <c r="B94" s="142" t="s">
        <v>26</v>
      </c>
      <c r="C94" s="138" t="s">
        <v>26</v>
      </c>
      <c r="D94" s="134"/>
      <c r="E94" s="242" t="s">
        <v>369</v>
      </c>
      <c r="F94" s="240" t="s">
        <v>2000</v>
      </c>
      <c r="G94" s="241">
        <f>COUNTA(G95:G99)</f>
        <v>5</v>
      </c>
      <c r="H94" s="301" t="s">
        <v>2023</v>
      </c>
      <c r="I94" s="280">
        <f>MAX(I95:I99)</f>
        <v>45595</v>
      </c>
      <c r="J94" s="279">
        <f>MIN(J95:J99)</f>
        <v>45611</v>
      </c>
      <c r="K94" s="279">
        <f>MIN(K95:K99)</f>
        <v>45611</v>
      </c>
      <c r="L94" s="279">
        <f>MIN(L95:L99)</f>
        <v>45629</v>
      </c>
      <c r="M94" s="280">
        <f>MAX(M95:M99)</f>
        <v>45639</v>
      </c>
      <c r="N94" s="329">
        <f t="array" ref="N94">MAX(IF(W94:CI94&gt;0,$W$16:$CI$16))</f>
        <v>45632</v>
      </c>
      <c r="O94" s="251">
        <f>SUMPRODUCT(O95:O99,U95:U99)/SUM(U95:U99)</f>
        <v>7.1428571428571425E-2</v>
      </c>
      <c r="P94" s="252">
        <f ca="1">SUMPRODUCT(P95:P99,U95:U99)/SUM(U95:U99)</f>
        <v>0</v>
      </c>
      <c r="Q94" s="318">
        <f t="shared" ca="1" si="41"/>
        <v>7.1428571428571425E-2</v>
      </c>
      <c r="R94" s="264" t="s">
        <v>2030</v>
      </c>
      <c r="S94" s="282"/>
      <c r="T94" s="272"/>
      <c r="U94" s="272"/>
      <c r="V94" s="272"/>
      <c r="W94" s="283"/>
      <c r="X94" s="283"/>
      <c r="Y94" s="283"/>
      <c r="Z94" s="283"/>
      <c r="AA94" s="283"/>
      <c r="AB94" s="283"/>
      <c r="AC94" s="283"/>
      <c r="AD94" s="284"/>
      <c r="AE94" s="283"/>
      <c r="AF94" s="283"/>
      <c r="AG94" s="283"/>
      <c r="AH94" s="283"/>
      <c r="AI94" s="283"/>
      <c r="AJ94" s="283"/>
      <c r="AK94" s="283"/>
      <c r="AL94" s="283"/>
      <c r="AM94" s="283"/>
      <c r="AN94" s="290"/>
      <c r="AO94" s="283"/>
      <c r="AP94" s="283"/>
      <c r="AQ94" s="283"/>
      <c r="AR94" s="283"/>
      <c r="AS94" s="283"/>
      <c r="AT94" s="283"/>
      <c r="AU94" s="283"/>
      <c r="AV94" s="283"/>
      <c r="AW94" s="283"/>
      <c r="AX94" s="283"/>
      <c r="AY94" s="283"/>
      <c r="AZ94" s="283"/>
      <c r="BA94" s="283"/>
      <c r="BB94" s="283"/>
      <c r="BC94" s="286" t="s">
        <v>444</v>
      </c>
      <c r="BD94" s="283"/>
      <c r="BE94" s="283"/>
      <c r="BF94" s="283"/>
      <c r="BG94" s="283"/>
      <c r="BH94" s="333"/>
      <c r="BI94" s="283"/>
      <c r="BJ94" s="283"/>
      <c r="BK94" s="283"/>
      <c r="BL94" s="283"/>
      <c r="BM94" s="283"/>
      <c r="BN94" s="283"/>
      <c r="BO94" s="284"/>
      <c r="BP94" s="284"/>
      <c r="BQ94" s="284"/>
      <c r="BR94" s="284"/>
      <c r="BS94" s="284"/>
      <c r="BT94" s="284"/>
      <c r="BU94" s="284"/>
      <c r="BV94" s="283"/>
      <c r="BW94" s="283"/>
      <c r="BX94" s="283"/>
      <c r="BY94" s="283"/>
      <c r="BZ94" s="283"/>
      <c r="CA94" s="283"/>
      <c r="CB94" s="283"/>
      <c r="CC94" s="283"/>
      <c r="CD94" s="283"/>
      <c r="CE94" s="283"/>
      <c r="CF94" s="283"/>
      <c r="CG94" s="283"/>
      <c r="CH94" s="283"/>
      <c r="CI94" s="283"/>
    </row>
    <row r="95" spans="1:87" ht="30" hidden="1" customHeight="1" outlineLevel="1">
      <c r="A95" s="276" t="str">
        <f>E95&amp;G95</f>
        <v>lt004_protectionprtctn_id</v>
      </c>
      <c r="B95" s="142" t="s">
        <v>26</v>
      </c>
      <c r="C95" s="138" t="s">
        <v>26</v>
      </c>
      <c r="D95" s="236" t="s">
        <v>40</v>
      </c>
      <c r="E95" s="239" t="s">
        <v>369</v>
      </c>
      <c r="F95" s="239"/>
      <c r="G95" s="243" t="s">
        <v>434</v>
      </c>
      <c r="H95" s="236" t="str">
        <f>VLOOKUP(A95,'2. Status Detalhe Campos'!$A$7:$G$574,7,0)</f>
        <v>2.1 Em Teste</v>
      </c>
      <c r="I95" s="287">
        <v>45588</v>
      </c>
      <c r="J95" s="330">
        <v>45611</v>
      </c>
      <c r="K95" s="330">
        <v>45611</v>
      </c>
      <c r="L95" s="292">
        <f t="array" ref="L95">MIN(IF(W95:CI95&gt;0,$W$16:$CI$16))</f>
        <v>45629</v>
      </c>
      <c r="M95" s="293">
        <f t="array" ref="M95">MAX(IF(W95:CI95&gt;0,$W$16:$CI$16))</f>
        <v>45629</v>
      </c>
      <c r="N95" s="293"/>
      <c r="O95" s="249">
        <f>VLOOKUP(H95,Auxiliar!$B$16:$E$24,4,0)</f>
        <v>0.25</v>
      </c>
      <c r="P95" s="249">
        <f t="shared" ref="P95:P99" ca="1" si="45">IF(TODAY()&lt;=L95,0,MIN((TODAY()-L95)/(M95-L95+1),100%))</f>
        <v>0</v>
      </c>
      <c r="Q95" s="248">
        <f t="shared" ca="1" si="41"/>
        <v>0.25</v>
      </c>
      <c r="R95" s="264"/>
      <c r="S95" s="282"/>
      <c r="T95" s="272">
        <v>0.1</v>
      </c>
      <c r="U95" s="272">
        <v>0.1</v>
      </c>
      <c r="V95" s="302">
        <f>SUM(W95:CI95)-U95</f>
        <v>0</v>
      </c>
      <c r="W95" s="299"/>
      <c r="X95" s="291"/>
      <c r="Y95" s="283"/>
      <c r="Z95" s="283"/>
      <c r="AA95" s="283"/>
      <c r="AB95" s="283"/>
      <c r="AC95" s="283"/>
      <c r="AD95" s="284"/>
      <c r="AE95" s="283"/>
      <c r="AF95" s="283"/>
      <c r="AG95" s="283"/>
      <c r="AH95" s="283"/>
      <c r="AI95" s="283"/>
      <c r="AJ95" s="283"/>
      <c r="AK95" s="283"/>
      <c r="AL95" s="283"/>
      <c r="AM95" s="283"/>
      <c r="AN95" s="290"/>
      <c r="AO95" s="283"/>
      <c r="AP95" s="283"/>
      <c r="AQ95" s="283"/>
      <c r="AR95" s="283"/>
      <c r="AS95" s="283"/>
      <c r="AT95" s="283"/>
      <c r="AU95" s="283"/>
      <c r="AV95" s="283"/>
      <c r="AW95" s="283"/>
      <c r="AX95" s="283"/>
      <c r="AY95" s="283"/>
      <c r="AZ95" s="283">
        <v>0.1</v>
      </c>
      <c r="BA95" s="283"/>
      <c r="BB95" s="283"/>
      <c r="BC95" s="283"/>
      <c r="BD95" s="283"/>
      <c r="BE95" s="283"/>
      <c r="BF95" s="283"/>
      <c r="BG95" s="283"/>
      <c r="BH95" s="283"/>
      <c r="BI95" s="283"/>
      <c r="BJ95" s="283"/>
      <c r="BK95" s="283"/>
      <c r="BL95" s="283"/>
      <c r="BM95" s="283"/>
      <c r="BN95" s="283"/>
      <c r="BO95" s="284"/>
      <c r="BP95" s="284"/>
      <c r="BQ95" s="284"/>
      <c r="BR95" s="284"/>
      <c r="BS95" s="284"/>
      <c r="BT95" s="284"/>
      <c r="BU95" s="284"/>
      <c r="BV95" s="283"/>
      <c r="BW95" s="283"/>
      <c r="BX95" s="283"/>
      <c r="BY95" s="283"/>
      <c r="BZ95" s="283"/>
      <c r="CA95" s="283"/>
      <c r="CB95" s="283"/>
      <c r="CC95" s="283"/>
      <c r="CD95" s="283"/>
      <c r="CE95" s="283"/>
      <c r="CF95" s="283"/>
      <c r="CG95" s="283"/>
      <c r="CH95" s="283"/>
      <c r="CI95" s="283"/>
    </row>
    <row r="96" spans="1:87" ht="30" hidden="1" customHeight="1" outlineLevel="1">
      <c r="A96" s="276" t="str">
        <f>E96&amp;G96</f>
        <v>lt004_protectionrl_estt_clltrl_lctn</v>
      </c>
      <c r="B96" s="142" t="s">
        <v>26</v>
      </c>
      <c r="C96" s="138" t="s">
        <v>26</v>
      </c>
      <c r="D96" s="236" t="s">
        <v>40</v>
      </c>
      <c r="E96" s="239" t="s">
        <v>369</v>
      </c>
      <c r="F96" s="239"/>
      <c r="G96" s="243" t="s">
        <v>435</v>
      </c>
      <c r="H96" s="236" t="str">
        <f>VLOOKUP(A96,'2. Status Detalhe Campos'!$A$7:$G$574,7,0)</f>
        <v>2.1 Em Teste</v>
      </c>
      <c r="I96" s="287">
        <v>45588</v>
      </c>
      <c r="J96" s="330">
        <v>45611</v>
      </c>
      <c r="K96" s="330">
        <v>45611</v>
      </c>
      <c r="L96" s="292">
        <f t="array" ref="L96">MIN(IF(W96:CI96&gt;0,$W$16:$CI$16))</f>
        <v>45629</v>
      </c>
      <c r="M96" s="293">
        <f t="array" ref="M96">MAX(IF(W96:CI96&gt;0,$W$16:$CI$16))</f>
        <v>45629</v>
      </c>
      <c r="N96" s="293"/>
      <c r="O96" s="249">
        <f>VLOOKUP(H96,Auxiliar!$B$16:$E$24,4,0)</f>
        <v>0.25</v>
      </c>
      <c r="P96" s="249">
        <f t="shared" ca="1" si="45"/>
        <v>0</v>
      </c>
      <c r="Q96" s="248">
        <f t="shared" ca="1" si="41"/>
        <v>0.25</v>
      </c>
      <c r="R96" s="264"/>
      <c r="S96" s="282"/>
      <c r="T96" s="272">
        <v>0.1</v>
      </c>
      <c r="U96" s="272">
        <v>0.1</v>
      </c>
      <c r="V96" s="302">
        <f>SUM(W96:CI96)-U96</f>
        <v>0</v>
      </c>
      <c r="W96" s="299"/>
      <c r="X96" s="291"/>
      <c r="Y96" s="283"/>
      <c r="Z96" s="291"/>
      <c r="AA96" s="283"/>
      <c r="AB96" s="283"/>
      <c r="AC96" s="283"/>
      <c r="AD96" s="284"/>
      <c r="AE96" s="283"/>
      <c r="AF96" s="283"/>
      <c r="AG96" s="283"/>
      <c r="AH96" s="283"/>
      <c r="AI96" s="283"/>
      <c r="AJ96" s="283"/>
      <c r="AK96" s="283"/>
      <c r="AL96" s="283"/>
      <c r="AM96" s="283"/>
      <c r="AN96" s="290"/>
      <c r="AO96" s="283"/>
      <c r="AP96" s="283"/>
      <c r="AQ96" s="283"/>
      <c r="AR96" s="283"/>
      <c r="AS96" s="283"/>
      <c r="AT96" s="283"/>
      <c r="AU96" s="283"/>
      <c r="AV96" s="283"/>
      <c r="AW96" s="283"/>
      <c r="AX96" s="283"/>
      <c r="AY96" s="283"/>
      <c r="AZ96" s="283">
        <v>0.1</v>
      </c>
      <c r="BA96" s="283"/>
      <c r="BB96" s="283"/>
      <c r="BC96" s="283"/>
      <c r="BD96" s="283"/>
      <c r="BE96" s="283"/>
      <c r="BF96" s="283"/>
      <c r="BG96" s="283"/>
      <c r="BH96" s="283"/>
      <c r="BI96" s="283"/>
      <c r="BJ96" s="283"/>
      <c r="BK96" s="283"/>
      <c r="BL96" s="283"/>
      <c r="BM96" s="283"/>
      <c r="BN96" s="283"/>
      <c r="BO96" s="284"/>
      <c r="BP96" s="284"/>
      <c r="BQ96" s="284"/>
      <c r="BR96" s="284"/>
      <c r="BS96" s="284"/>
      <c r="BT96" s="284"/>
      <c r="BU96" s="284"/>
      <c r="BV96" s="283"/>
      <c r="BW96" s="283"/>
      <c r="BX96" s="283"/>
      <c r="BY96" s="283"/>
      <c r="BZ96" s="283"/>
      <c r="CA96" s="283"/>
      <c r="CB96" s="283"/>
      <c r="CC96" s="283"/>
      <c r="CD96" s="283"/>
      <c r="CE96" s="283"/>
      <c r="CF96" s="283"/>
      <c r="CG96" s="283"/>
      <c r="CH96" s="283"/>
      <c r="CI96" s="283"/>
    </row>
    <row r="97" spans="1:87" ht="30" hidden="1" customHeight="1" outlineLevel="1">
      <c r="A97" s="276" t="str">
        <f>E97&amp;G97</f>
        <v>lt004_protectionrl_estt_pst_cd</v>
      </c>
      <c r="B97" s="142" t="s">
        <v>26</v>
      </c>
      <c r="C97" s="138" t="s">
        <v>26</v>
      </c>
      <c r="D97" s="236" t="s">
        <v>40</v>
      </c>
      <c r="E97" s="239" t="s">
        <v>369</v>
      </c>
      <c r="F97" s="239"/>
      <c r="G97" s="243" t="s">
        <v>436</v>
      </c>
      <c r="H97" s="236" t="str">
        <f>VLOOKUP(A97,'2. Status Detalhe Campos'!$A$7:$G$574,7,0)</f>
        <v>2.1 Em Teste</v>
      </c>
      <c r="I97" s="287">
        <v>45588</v>
      </c>
      <c r="J97" s="330">
        <v>45611</v>
      </c>
      <c r="K97" s="330">
        <v>45611</v>
      </c>
      <c r="L97" s="292">
        <f t="array" ref="L97">MIN(IF(W97:CI97&gt;0,$W$16:$CI$16))</f>
        <v>45629</v>
      </c>
      <c r="M97" s="293">
        <f t="array" ref="M97">MAX(IF(W97:CI97&gt;0,$W$16:$CI$16))</f>
        <v>45629</v>
      </c>
      <c r="N97" s="293"/>
      <c r="O97" s="249">
        <f>VLOOKUP(H97,Auxiliar!$B$16:$E$24,4,0)</f>
        <v>0.25</v>
      </c>
      <c r="P97" s="249">
        <f t="shared" ca="1" si="45"/>
        <v>0</v>
      </c>
      <c r="Q97" s="248">
        <f t="shared" ca="1" si="41"/>
        <v>0.25</v>
      </c>
      <c r="R97" s="264"/>
      <c r="S97" s="282"/>
      <c r="T97" s="272">
        <v>0.1</v>
      </c>
      <c r="U97" s="272">
        <v>0.1</v>
      </c>
      <c r="V97" s="302">
        <f>SUM(W97:CI97)-U97</f>
        <v>0</v>
      </c>
      <c r="W97" s="299"/>
      <c r="X97" s="291"/>
      <c r="Y97" s="283"/>
      <c r="Z97" s="283"/>
      <c r="AA97" s="283"/>
      <c r="AB97" s="283"/>
      <c r="AC97" s="283"/>
      <c r="AD97" s="284"/>
      <c r="AE97" s="283"/>
      <c r="AF97" s="283"/>
      <c r="AG97" s="283"/>
      <c r="AH97" s="283"/>
      <c r="AI97" s="283"/>
      <c r="AJ97" s="283"/>
      <c r="AK97" s="283"/>
      <c r="AL97" s="283"/>
      <c r="AM97" s="283"/>
      <c r="AN97" s="290"/>
      <c r="AO97" s="283"/>
      <c r="AP97" s="283"/>
      <c r="AQ97" s="283"/>
      <c r="AR97" s="283"/>
      <c r="AS97" s="283"/>
      <c r="AT97" s="283"/>
      <c r="AU97" s="283"/>
      <c r="AV97" s="283"/>
      <c r="AW97" s="283"/>
      <c r="AX97" s="283"/>
      <c r="AY97" s="283"/>
      <c r="AZ97" s="283">
        <v>0.1</v>
      </c>
      <c r="BA97" s="283"/>
      <c r="BB97" s="283"/>
      <c r="BC97" s="283"/>
      <c r="BD97" s="283"/>
      <c r="BE97" s="283"/>
      <c r="BF97" s="283"/>
      <c r="BG97" s="283"/>
      <c r="BH97" s="283"/>
      <c r="BI97" s="283"/>
      <c r="BJ97" s="283"/>
      <c r="BK97" s="283"/>
      <c r="BL97" s="283"/>
      <c r="BM97" s="283"/>
      <c r="BN97" s="283"/>
      <c r="BO97" s="284"/>
      <c r="BP97" s="284"/>
      <c r="BQ97" s="284"/>
      <c r="BR97" s="284"/>
      <c r="BS97" s="284"/>
      <c r="BT97" s="284"/>
      <c r="BU97" s="284"/>
      <c r="BV97" s="283"/>
      <c r="BW97" s="283"/>
      <c r="BX97" s="283"/>
      <c r="BY97" s="283"/>
      <c r="BZ97" s="283"/>
      <c r="CA97" s="283"/>
      <c r="CB97" s="283"/>
      <c r="CC97" s="283"/>
      <c r="CD97" s="283"/>
      <c r="CE97" s="283"/>
      <c r="CF97" s="283"/>
      <c r="CG97" s="283"/>
      <c r="CH97" s="283"/>
      <c r="CI97" s="283"/>
    </row>
    <row r="98" spans="1:87" ht="16.2" hidden="1" outlineLevel="1">
      <c r="A98" s="276"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7">
        <v>45595</v>
      </c>
      <c r="J98" s="330">
        <v>45611</v>
      </c>
      <c r="K98" s="330">
        <v>45611</v>
      </c>
      <c r="L98" s="292">
        <f t="array" ref="L98">MIN(IF(W98:CI98&gt;0,$W$16:$CI$16))</f>
        <v>45629</v>
      </c>
      <c r="M98" s="293">
        <f t="array" ref="M98">MAX(IF(W98:CI98&gt;0,$W$16:$CI$16))</f>
        <v>45639</v>
      </c>
      <c r="N98" s="293"/>
      <c r="O98" s="249">
        <f>VLOOKUP(H98,Auxiliar!$B$16:$E$24,4,0)</f>
        <v>0</v>
      </c>
      <c r="P98" s="249">
        <f t="shared" ca="1" si="45"/>
        <v>0</v>
      </c>
      <c r="Q98" s="248">
        <f t="shared" ca="1" si="41"/>
        <v>0</v>
      </c>
      <c r="R98" s="264"/>
      <c r="S98" s="282"/>
      <c r="T98" s="310">
        <v>1</v>
      </c>
      <c r="U98" s="272">
        <v>1</v>
      </c>
      <c r="V98" s="272">
        <f>SUM(W98:CI98)-U98</f>
        <v>0</v>
      </c>
      <c r="W98" s="283"/>
      <c r="X98" s="283"/>
      <c r="Y98" s="283"/>
      <c r="Z98" s="283"/>
      <c r="AA98" s="283"/>
      <c r="AB98" s="291"/>
      <c r="AC98" s="283"/>
      <c r="AD98" s="284"/>
      <c r="AE98" s="283"/>
      <c r="AF98" s="283"/>
      <c r="AG98" s="283"/>
      <c r="AH98" s="283"/>
      <c r="AI98" s="283"/>
      <c r="AJ98" s="283"/>
      <c r="AK98" s="283"/>
      <c r="AL98" s="283"/>
      <c r="AM98" s="283"/>
      <c r="AN98" s="290"/>
      <c r="AO98" s="283"/>
      <c r="AP98" s="283"/>
      <c r="AQ98" s="283"/>
      <c r="AR98" s="283"/>
      <c r="AS98" s="283"/>
      <c r="AT98" s="283"/>
      <c r="AU98" s="283"/>
      <c r="AV98" s="283"/>
      <c r="AW98" s="283"/>
      <c r="AX98" s="283"/>
      <c r="AY98" s="283"/>
      <c r="AZ98" s="283">
        <v>0.6</v>
      </c>
      <c r="BA98" s="283">
        <v>0.3</v>
      </c>
      <c r="BB98" s="283"/>
      <c r="BC98" s="283"/>
      <c r="BD98" s="283"/>
      <c r="BE98" s="283"/>
      <c r="BF98" s="283"/>
      <c r="BG98" s="283"/>
      <c r="BH98" s="309">
        <v>0.1</v>
      </c>
      <c r="BI98" s="283"/>
      <c r="BJ98" s="283"/>
      <c r="BK98" s="283"/>
      <c r="BL98" s="283"/>
      <c r="BM98" s="283"/>
      <c r="BN98" s="283"/>
      <c r="BO98" s="284"/>
      <c r="BP98" s="284"/>
      <c r="BQ98" s="284"/>
      <c r="BR98" s="284"/>
      <c r="BS98" s="284"/>
      <c r="BT98" s="284"/>
      <c r="BU98" s="284"/>
      <c r="BV98" s="283"/>
      <c r="BW98" s="283"/>
      <c r="BX98" s="283"/>
      <c r="BY98" s="283"/>
      <c r="BZ98" s="283"/>
      <c r="CA98" s="283"/>
      <c r="CB98" s="283"/>
      <c r="CC98" s="283"/>
      <c r="CD98" s="283"/>
      <c r="CE98" s="283"/>
      <c r="CF98" s="283"/>
      <c r="CG98" s="283"/>
      <c r="CH98" s="283"/>
      <c r="CI98" s="283"/>
    </row>
    <row r="99" spans="1:87" ht="16.2" hidden="1" outlineLevel="1">
      <c r="A99" s="276" t="str">
        <f>E99&amp;G99</f>
        <v>lt004_protectiontyp_ep_scr</v>
      </c>
      <c r="B99" s="142" t="s">
        <v>26</v>
      </c>
      <c r="C99" s="138" t="s">
        <v>26</v>
      </c>
      <c r="D99" s="236"/>
      <c r="E99" s="239" t="s">
        <v>369</v>
      </c>
      <c r="F99" s="239"/>
      <c r="G99" s="243" t="s">
        <v>370</v>
      </c>
      <c r="H99" s="236" t="str">
        <f>VLOOKUP(A99,'2. Status Detalhe Campos'!$A$7:$G$574,7,0)</f>
        <v>2.1 Em Teste</v>
      </c>
      <c r="I99" s="287">
        <v>45595</v>
      </c>
      <c r="J99" s="330">
        <v>45611</v>
      </c>
      <c r="K99" s="330">
        <v>45611</v>
      </c>
      <c r="L99" s="292">
        <f t="array" ref="L99">MIN(IF(W99:CI99&gt;0,$W$16:$CI$16))</f>
        <v>45629</v>
      </c>
      <c r="M99" s="293">
        <f t="array" ref="M99">MAX(IF(W99:CI99&gt;0,$W$16:$CI$16))</f>
        <v>45629</v>
      </c>
      <c r="N99" s="293"/>
      <c r="O99" s="249">
        <f>VLOOKUP(H99,Auxiliar!$B$16:$E$24,4,0)</f>
        <v>0.25</v>
      </c>
      <c r="P99" s="249">
        <f t="shared" ca="1" si="45"/>
        <v>0</v>
      </c>
      <c r="Q99" s="248">
        <f t="shared" ca="1" si="41"/>
        <v>0.25</v>
      </c>
      <c r="R99" s="264"/>
      <c r="S99" s="282"/>
      <c r="T99" s="272">
        <v>0.1</v>
      </c>
      <c r="U99" s="272">
        <v>0.1</v>
      </c>
      <c r="V99" s="302">
        <f>SUM(W99:CI99)-U99</f>
        <v>0</v>
      </c>
      <c r="W99" s="283"/>
      <c r="X99" s="283"/>
      <c r="Y99" s="283"/>
      <c r="Z99" s="283"/>
      <c r="AA99" s="283"/>
      <c r="AB99" s="291"/>
      <c r="AC99" s="283"/>
      <c r="AD99" s="284"/>
      <c r="AE99" s="283"/>
      <c r="AF99" s="283"/>
      <c r="AG99" s="283"/>
      <c r="AH99" s="283"/>
      <c r="AI99" s="283"/>
      <c r="AJ99" s="283"/>
      <c r="AK99" s="283"/>
      <c r="AL99" s="283"/>
      <c r="AM99" s="283"/>
      <c r="AN99" s="290"/>
      <c r="AO99" s="283"/>
      <c r="AP99" s="283"/>
      <c r="AQ99" s="283"/>
      <c r="AR99" s="283"/>
      <c r="AS99" s="283"/>
      <c r="AT99" s="283"/>
      <c r="AU99" s="283"/>
      <c r="AV99" s="283"/>
      <c r="AW99" s="283"/>
      <c r="AX99" s="283"/>
      <c r="AY99" s="283"/>
      <c r="AZ99" s="283">
        <v>0.1</v>
      </c>
      <c r="BA99" s="283"/>
      <c r="BB99" s="283"/>
      <c r="BC99" s="283"/>
      <c r="BD99" s="283"/>
      <c r="BE99" s="283"/>
      <c r="BF99" s="283"/>
      <c r="BG99" s="283"/>
      <c r="BH99" s="283"/>
      <c r="BI99" s="283"/>
      <c r="BJ99" s="283"/>
      <c r="BK99" s="283"/>
      <c r="BL99" s="283"/>
      <c r="BM99" s="283"/>
      <c r="BN99" s="283"/>
      <c r="BO99" s="284"/>
      <c r="BP99" s="284"/>
      <c r="BQ99" s="284"/>
      <c r="BR99" s="284"/>
      <c r="BS99" s="284"/>
      <c r="BT99" s="284"/>
      <c r="BU99" s="284"/>
      <c r="BV99" s="283"/>
      <c r="BW99" s="283"/>
      <c r="BX99" s="283"/>
      <c r="BY99" s="283"/>
      <c r="BZ99" s="283"/>
      <c r="CA99" s="283"/>
      <c r="CB99" s="283"/>
      <c r="CC99" s="283"/>
      <c r="CD99" s="283"/>
      <c r="CE99" s="283"/>
      <c r="CF99" s="283"/>
      <c r="CG99" s="283"/>
      <c r="CH99" s="283"/>
      <c r="CI99" s="283"/>
    </row>
    <row r="100" spans="1:87" ht="15" customHeight="1" collapsed="1">
      <c r="A100" s="276"/>
      <c r="B100" s="142" t="s">
        <v>26</v>
      </c>
      <c r="C100" s="138" t="s">
        <v>311</v>
      </c>
      <c r="D100" s="134"/>
      <c r="E100" s="240" t="s">
        <v>326</v>
      </c>
      <c r="F100" s="240" t="s">
        <v>1979</v>
      </c>
      <c r="G100" s="241">
        <f>COUNTA(G101:G114)</f>
        <v>14</v>
      </c>
      <c r="H100" s="301" t="s">
        <v>2023</v>
      </c>
      <c r="I100" s="278" t="s">
        <v>38</v>
      </c>
      <c r="J100" s="279">
        <f>MIN(J101:J114)</f>
        <v>45614</v>
      </c>
      <c r="K100" s="279">
        <f>MIN(K101:K136)</f>
        <v>45596</v>
      </c>
      <c r="L100" s="279">
        <f>MIN(L101:L136)</f>
        <v>45615</v>
      </c>
      <c r="M100" s="280">
        <f>MAX(M101:M136)</f>
        <v>45639</v>
      </c>
      <c r="N100" s="329">
        <f t="array" ref="N100">MAX(IF(W100:CI100&gt;0,$W$16:$CI$16))</f>
        <v>45632</v>
      </c>
      <c r="O100" s="251">
        <v>0</v>
      </c>
      <c r="P100" s="251">
        <v>0</v>
      </c>
      <c r="Q100" s="257">
        <f t="shared" si="41"/>
        <v>0</v>
      </c>
      <c r="R100" s="264" t="s">
        <v>38</v>
      </c>
      <c r="S100" s="282"/>
      <c r="T100" s="272"/>
      <c r="U100" s="272"/>
      <c r="V100" s="272"/>
      <c r="W100" s="283"/>
      <c r="X100" s="283"/>
      <c r="Y100" s="283"/>
      <c r="Z100" s="283"/>
      <c r="AA100" s="283"/>
      <c r="AB100" s="283"/>
      <c r="AC100" s="283"/>
      <c r="AD100" s="284"/>
      <c r="AE100" s="283"/>
      <c r="AF100" s="283"/>
      <c r="AG100" s="283"/>
      <c r="AH100" s="283"/>
      <c r="AI100" s="283"/>
      <c r="AJ100" s="283"/>
      <c r="AK100" s="283"/>
      <c r="AL100" s="283"/>
      <c r="AM100" s="283"/>
      <c r="AN100" s="283"/>
      <c r="AO100" s="285"/>
      <c r="AP100" s="290"/>
      <c r="AQ100" s="283"/>
      <c r="AR100" s="283"/>
      <c r="AS100" s="283"/>
      <c r="AT100" s="283"/>
      <c r="AU100" s="283"/>
      <c r="AV100" s="283"/>
      <c r="AW100" s="283"/>
      <c r="AX100" s="283"/>
      <c r="AY100" s="283"/>
      <c r="AZ100" s="283"/>
      <c r="BA100" s="283"/>
      <c r="BB100" s="283"/>
      <c r="BC100" s="283" t="s">
        <v>444</v>
      </c>
      <c r="BD100" s="283"/>
      <c r="BE100" s="283"/>
      <c r="BF100" s="283"/>
      <c r="BG100" s="283"/>
      <c r="BH100" s="283"/>
      <c r="BI100" s="283"/>
      <c r="BJ100" s="283"/>
      <c r="BK100" s="283"/>
      <c r="BL100" s="283"/>
      <c r="BM100" s="283"/>
      <c r="BN100" s="283"/>
      <c r="BO100" s="284"/>
      <c r="BP100" s="284"/>
      <c r="BQ100" s="284"/>
      <c r="BR100" s="284"/>
      <c r="BS100" s="284"/>
      <c r="BT100" s="284"/>
      <c r="BU100" s="284"/>
      <c r="BV100" s="283"/>
      <c r="BW100" s="283"/>
      <c r="BX100" s="283"/>
      <c r="BY100" s="283"/>
      <c r="BZ100" s="283"/>
      <c r="CA100" s="283"/>
      <c r="CB100" s="283"/>
      <c r="CC100" s="283"/>
      <c r="CD100" s="283"/>
      <c r="CE100" s="283"/>
      <c r="CF100" s="283"/>
      <c r="CG100" s="283"/>
      <c r="CH100" s="283"/>
      <c r="CI100" s="283"/>
    </row>
    <row r="101" spans="1:87" ht="16.2" hidden="1" outlineLevel="1">
      <c r="A101" s="276" t="str">
        <f t="shared" ref="A101:A114" si="46">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78" t="s">
        <v>38</v>
      </c>
      <c r="J101" s="287">
        <v>45614</v>
      </c>
      <c r="K101" s="287">
        <v>45615</v>
      </c>
      <c r="L101" s="292">
        <f t="array" ref="L101">MIN(IF(W101:CI101&gt;0,$W$16:$CI$16))</f>
        <v>45615</v>
      </c>
      <c r="M101" s="293">
        <f t="array" ref="M101">MAX(IF(W101:CI101&gt;0,$W$16:$CI$16))</f>
        <v>45631</v>
      </c>
      <c r="N101" s="293"/>
      <c r="O101" s="249">
        <f>VLOOKUP(H101,Auxiliar!$B$16:$E$24,4,0)</f>
        <v>0.25</v>
      </c>
      <c r="P101" s="249">
        <f t="shared" ref="P101:P114" ca="1" si="47">IF(TODAY()&lt;=L101,0,MIN((TODAY()-L101)/(M101-L101+1),100%))</f>
        <v>0.58823529411764708</v>
      </c>
      <c r="Q101" s="248">
        <f t="shared" ca="1" si="41"/>
        <v>-0.33823529411764708</v>
      </c>
      <c r="R101" s="264" t="s">
        <v>38</v>
      </c>
      <c r="S101" s="282"/>
      <c r="T101" s="272">
        <v>16.100000000000001</v>
      </c>
      <c r="U101" s="302">
        <v>1</v>
      </c>
      <c r="V101" s="272">
        <f t="shared" ref="V101:V114" si="48">SUM(W101:CI101)-U101</f>
        <v>0</v>
      </c>
      <c r="W101" s="283"/>
      <c r="X101" s="283"/>
      <c r="Y101" s="283"/>
      <c r="Z101" s="283"/>
      <c r="AA101" s="283"/>
      <c r="AB101" s="283"/>
      <c r="AC101" s="283"/>
      <c r="AD101" s="284"/>
      <c r="AE101" s="283"/>
      <c r="AF101" s="283"/>
      <c r="AG101" s="283"/>
      <c r="AH101" s="283"/>
      <c r="AI101" s="283"/>
      <c r="AJ101" s="283"/>
      <c r="AK101" s="283"/>
      <c r="AL101" s="283"/>
      <c r="AM101" s="283"/>
      <c r="AN101" s="283"/>
      <c r="AO101" s="285"/>
      <c r="AP101" s="290">
        <v>0.5</v>
      </c>
      <c r="AQ101" s="283"/>
      <c r="AR101" s="283"/>
      <c r="AS101" s="283"/>
      <c r="AT101" s="283"/>
      <c r="AU101" s="283"/>
      <c r="AV101" s="283"/>
      <c r="AW101" s="283"/>
      <c r="AX101" s="283"/>
      <c r="AY101" s="283"/>
      <c r="AZ101" s="283"/>
      <c r="BA101" s="283">
        <v>0.2</v>
      </c>
      <c r="BB101" s="283">
        <v>0.3</v>
      </c>
      <c r="BC101" s="283"/>
      <c r="BD101" s="283"/>
      <c r="BE101" s="283"/>
      <c r="BF101" s="283"/>
      <c r="BG101" s="283"/>
      <c r="BH101" s="283"/>
      <c r="BI101" s="283"/>
      <c r="BJ101" s="283"/>
      <c r="BK101" s="283"/>
      <c r="BL101" s="283"/>
      <c r="BM101" s="283"/>
      <c r="BN101" s="283"/>
      <c r="BO101" s="284"/>
      <c r="BP101" s="284"/>
      <c r="BQ101" s="284"/>
      <c r="BR101" s="284"/>
      <c r="BS101" s="284"/>
      <c r="BT101" s="284"/>
      <c r="BU101" s="284"/>
      <c r="BV101" s="283"/>
      <c r="BW101" s="283"/>
      <c r="BX101" s="283"/>
      <c r="BY101" s="283"/>
      <c r="BZ101" s="283"/>
      <c r="CA101" s="283"/>
      <c r="CB101" s="283"/>
      <c r="CC101" s="283"/>
      <c r="CD101" s="283"/>
      <c r="CE101" s="283"/>
      <c r="CF101" s="283"/>
      <c r="CG101" s="283"/>
      <c r="CH101" s="283"/>
      <c r="CI101" s="283"/>
    </row>
    <row r="102" spans="1:87" ht="16.2" hidden="1" outlineLevel="1">
      <c r="A102" s="276" t="str">
        <f t="shared" si="46"/>
        <v>modesg_out_empr_info_nfincca_capex_own_prfrmnce_algnd</v>
      </c>
      <c r="B102" s="142" t="s">
        <v>26</v>
      </c>
      <c r="C102" s="138" t="s">
        <v>311</v>
      </c>
      <c r="D102" s="236" t="s">
        <v>40</v>
      </c>
      <c r="E102" s="237" t="s">
        <v>326</v>
      </c>
      <c r="F102" s="237"/>
      <c r="G102" s="236" t="s">
        <v>251</v>
      </c>
      <c r="H102" s="236" t="str">
        <f>VLOOKUP(A102,'2. Status Detalhe Campos'!$A$7:$G$574,7,0)</f>
        <v>2.1 Em Teste</v>
      </c>
      <c r="I102" s="278" t="s">
        <v>38</v>
      </c>
      <c r="J102" s="287">
        <v>45614</v>
      </c>
      <c r="K102" s="287">
        <v>45615</v>
      </c>
      <c r="L102" s="292">
        <f t="array" ref="L102">MIN(IF(W102:CI102&gt;0,$W$16:$CI$16))</f>
        <v>45616</v>
      </c>
      <c r="M102" s="293">
        <f t="array" ref="M102">MAX(IF(W102:CI102&gt;0,$W$16:$CI$16))</f>
        <v>45616</v>
      </c>
      <c r="N102" s="293"/>
      <c r="O102" s="249">
        <f>VLOOKUP(H102,Auxiliar!$B$16:$E$24,4,0)</f>
        <v>0.25</v>
      </c>
      <c r="P102" s="249">
        <f t="shared" ca="1" si="47"/>
        <v>1</v>
      </c>
      <c r="Q102" s="248">
        <f t="shared" ca="1" si="41"/>
        <v>-0.75</v>
      </c>
      <c r="R102" s="264" t="s">
        <v>38</v>
      </c>
      <c r="S102" s="282"/>
      <c r="T102" s="272">
        <v>16.100000000000001</v>
      </c>
      <c r="U102" s="302">
        <v>1</v>
      </c>
      <c r="V102" s="272">
        <f t="shared" si="48"/>
        <v>0</v>
      </c>
      <c r="W102" s="283"/>
      <c r="X102" s="283"/>
      <c r="Y102" s="283"/>
      <c r="Z102" s="283"/>
      <c r="AA102" s="283"/>
      <c r="AB102" s="283"/>
      <c r="AC102" s="283"/>
      <c r="AD102" s="284"/>
      <c r="AE102" s="283"/>
      <c r="AF102" s="283"/>
      <c r="AG102" s="283"/>
      <c r="AH102" s="283"/>
      <c r="AI102" s="283"/>
      <c r="AJ102" s="283"/>
      <c r="AK102" s="283"/>
      <c r="AL102" s="283"/>
      <c r="AM102" s="283"/>
      <c r="AN102" s="283"/>
      <c r="AO102" s="285"/>
      <c r="AP102" s="290"/>
      <c r="AQ102" s="283">
        <v>1</v>
      </c>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4"/>
      <c r="BP102" s="284"/>
      <c r="BQ102" s="284"/>
      <c r="BR102" s="284"/>
      <c r="BS102" s="284"/>
      <c r="BT102" s="284"/>
      <c r="BU102" s="284"/>
      <c r="BV102" s="283"/>
      <c r="BW102" s="283"/>
      <c r="BX102" s="283"/>
      <c r="BY102" s="283"/>
      <c r="BZ102" s="283"/>
      <c r="CA102" s="283"/>
      <c r="CB102" s="283"/>
      <c r="CC102" s="283"/>
      <c r="CD102" s="283"/>
      <c r="CE102" s="283"/>
      <c r="CF102" s="283"/>
      <c r="CG102" s="283"/>
      <c r="CH102" s="283"/>
      <c r="CI102" s="283"/>
    </row>
    <row r="103" spans="1:87" ht="16.2" hidden="1" outlineLevel="1">
      <c r="A103" s="276" t="str">
        <f t="shared" si="46"/>
        <v>modesg_out_empr_info_nfincca_capex_ttl_elgbl</v>
      </c>
      <c r="B103" s="142" t="s">
        <v>26</v>
      </c>
      <c r="C103" s="138" t="s">
        <v>311</v>
      </c>
      <c r="D103" s="236" t="s">
        <v>40</v>
      </c>
      <c r="E103" s="237" t="s">
        <v>326</v>
      </c>
      <c r="F103" s="237"/>
      <c r="G103" s="236" t="s">
        <v>249</v>
      </c>
      <c r="H103" s="236" t="str">
        <f>VLOOKUP(A103,'2. Status Detalhe Campos'!$A$7:$G$574,7,0)</f>
        <v>2.1 Em Teste</v>
      </c>
      <c r="I103" s="278" t="s">
        <v>38</v>
      </c>
      <c r="J103" s="287">
        <v>45614</v>
      </c>
      <c r="K103" s="287">
        <v>45615</v>
      </c>
      <c r="L103" s="292">
        <f t="array" ref="L103">MIN(IF(W103:CI103&gt;0,$W$16:$CI$16))</f>
        <v>45617</v>
      </c>
      <c r="M103" s="293">
        <f t="array" ref="M103">MAX(IF(W103:CI103&gt;0,$W$16:$CI$16))</f>
        <v>45617</v>
      </c>
      <c r="N103" s="293"/>
      <c r="O103" s="249">
        <f>VLOOKUP(H103,Auxiliar!$B$16:$E$24,4,0)</f>
        <v>0.25</v>
      </c>
      <c r="P103" s="249">
        <f t="shared" ca="1" si="47"/>
        <v>1</v>
      </c>
      <c r="Q103" s="248">
        <f t="shared" ca="1" si="41"/>
        <v>-0.75</v>
      </c>
      <c r="R103" s="264" t="s">
        <v>38</v>
      </c>
      <c r="S103" s="282"/>
      <c r="T103" s="272">
        <v>16.100000000000001</v>
      </c>
      <c r="U103" s="302">
        <v>1</v>
      </c>
      <c r="V103" s="272">
        <f t="shared" si="48"/>
        <v>0</v>
      </c>
      <c r="W103" s="283"/>
      <c r="X103" s="283"/>
      <c r="Y103" s="283"/>
      <c r="Z103" s="283"/>
      <c r="AA103" s="283"/>
      <c r="AB103" s="283"/>
      <c r="AC103" s="283"/>
      <c r="AD103" s="284"/>
      <c r="AE103" s="283"/>
      <c r="AF103" s="283"/>
      <c r="AG103" s="283"/>
      <c r="AH103" s="283"/>
      <c r="AI103" s="283"/>
      <c r="AJ103" s="283"/>
      <c r="AK103" s="283"/>
      <c r="AL103" s="283"/>
      <c r="AM103" s="283"/>
      <c r="AN103" s="283"/>
      <c r="AO103" s="285"/>
      <c r="AP103" s="290"/>
      <c r="AQ103" s="283"/>
      <c r="AR103" s="283">
        <v>1</v>
      </c>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4"/>
      <c r="BP103" s="284"/>
      <c r="BQ103" s="284"/>
      <c r="BR103" s="284"/>
      <c r="BS103" s="284"/>
      <c r="BT103" s="284"/>
      <c r="BU103" s="284"/>
      <c r="BV103" s="283"/>
      <c r="BW103" s="283"/>
      <c r="BX103" s="283"/>
      <c r="BY103" s="283"/>
      <c r="BZ103" s="283"/>
      <c r="CA103" s="283"/>
      <c r="CB103" s="283"/>
      <c r="CC103" s="283"/>
      <c r="CD103" s="283"/>
      <c r="CE103" s="283"/>
      <c r="CF103" s="283"/>
      <c r="CG103" s="283"/>
      <c r="CH103" s="283"/>
      <c r="CI103" s="283"/>
    </row>
    <row r="104" spans="1:87" ht="16.2" hidden="1" outlineLevel="1">
      <c r="A104" s="276" t="str">
        <f t="shared" si="46"/>
        <v>modesg_out_empr_info_nfincca_trnvr_enblng_alignd</v>
      </c>
      <c r="B104" s="142" t="s">
        <v>26</v>
      </c>
      <c r="C104" s="138" t="s">
        <v>311</v>
      </c>
      <c r="D104" s="236" t="s">
        <v>40</v>
      </c>
      <c r="E104" s="237" t="s">
        <v>326</v>
      </c>
      <c r="F104" s="237"/>
      <c r="G104" s="236" t="s">
        <v>247</v>
      </c>
      <c r="H104" s="236" t="str">
        <f>VLOOKUP(A104,'2. Status Detalhe Campos'!$A$7:$G$574,7,0)</f>
        <v>2.1 Em Teste</v>
      </c>
      <c r="I104" s="278" t="s">
        <v>38</v>
      </c>
      <c r="J104" s="287">
        <v>45614</v>
      </c>
      <c r="K104" s="287">
        <v>45615</v>
      </c>
      <c r="L104" s="292">
        <f t="array" ref="L104">MIN(IF(W104:CI104&gt;0,$W$16:$CI$16))</f>
        <v>45618</v>
      </c>
      <c r="M104" s="293">
        <f t="array" ref="M104">MAX(IF(W104:CI104&gt;0,$W$16:$CI$16))</f>
        <v>45618</v>
      </c>
      <c r="N104" s="293"/>
      <c r="O104" s="249">
        <f>VLOOKUP(H104,Auxiliar!$B$16:$E$24,4,0)</f>
        <v>0.25</v>
      </c>
      <c r="P104" s="249">
        <f t="shared" ca="1" si="47"/>
        <v>1</v>
      </c>
      <c r="Q104" s="248">
        <f t="shared" ca="1" si="41"/>
        <v>-0.75</v>
      </c>
      <c r="R104" s="264" t="s">
        <v>38</v>
      </c>
      <c r="S104" s="282"/>
      <c r="T104" s="303">
        <v>4</v>
      </c>
      <c r="U104" s="272">
        <f t="shared" ref="U104:U114" si="49">ROUND(T104/8,1)</f>
        <v>0.5</v>
      </c>
      <c r="V104" s="272">
        <f t="shared" si="48"/>
        <v>0</v>
      </c>
      <c r="W104" s="283"/>
      <c r="X104" s="283"/>
      <c r="Y104" s="283"/>
      <c r="Z104" s="283"/>
      <c r="AA104" s="283"/>
      <c r="AB104" s="283"/>
      <c r="AC104" s="283"/>
      <c r="AD104" s="284"/>
      <c r="AE104" s="283"/>
      <c r="AF104" s="283"/>
      <c r="AG104" s="283"/>
      <c r="AH104" s="283"/>
      <c r="AI104" s="283"/>
      <c r="AJ104" s="283"/>
      <c r="AK104" s="283"/>
      <c r="AL104" s="283"/>
      <c r="AM104" s="283"/>
      <c r="AN104" s="283"/>
      <c r="AO104" s="285"/>
      <c r="AP104" s="290"/>
      <c r="AQ104" s="283"/>
      <c r="AR104" s="283"/>
      <c r="AS104" s="283">
        <v>0.5</v>
      </c>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4"/>
      <c r="BP104" s="284"/>
      <c r="BQ104" s="284"/>
      <c r="BR104" s="284"/>
      <c r="BS104" s="284"/>
      <c r="BT104" s="284"/>
      <c r="BU104" s="284"/>
      <c r="BV104" s="283"/>
      <c r="BW104" s="283"/>
      <c r="BX104" s="283"/>
      <c r="BY104" s="283"/>
      <c r="BZ104" s="283"/>
      <c r="CA104" s="283"/>
      <c r="CB104" s="283"/>
      <c r="CC104" s="283"/>
      <c r="CD104" s="283"/>
      <c r="CE104" s="283"/>
      <c r="CF104" s="283"/>
      <c r="CG104" s="283"/>
      <c r="CH104" s="283"/>
      <c r="CI104" s="283"/>
    </row>
    <row r="105" spans="1:87" ht="16.2" hidden="1" outlineLevel="1">
      <c r="A105" s="276" t="str">
        <f t="shared" si="46"/>
        <v>modesg_out_empr_info_nfincca_trnvr_ttl_elgbl</v>
      </c>
      <c r="B105" s="142" t="s">
        <v>26</v>
      </c>
      <c r="C105" s="138" t="s">
        <v>311</v>
      </c>
      <c r="D105" s="236" t="s">
        <v>40</v>
      </c>
      <c r="E105" s="237" t="s">
        <v>326</v>
      </c>
      <c r="F105" s="237"/>
      <c r="G105" s="236" t="s">
        <v>246</v>
      </c>
      <c r="H105" s="236" t="str">
        <f>VLOOKUP(A105,'2. Status Detalhe Campos'!$A$7:$G$574,7,0)</f>
        <v>2.1 Em Teste</v>
      </c>
      <c r="I105" s="278" t="s">
        <v>38</v>
      </c>
      <c r="J105" s="287">
        <v>45614</v>
      </c>
      <c r="K105" s="287">
        <v>45615</v>
      </c>
      <c r="L105" s="292">
        <f t="array" ref="L105">MIN(IF(W105:CI105&gt;0,$W$16:$CI$16))</f>
        <v>45618</v>
      </c>
      <c r="M105" s="293">
        <f t="array" ref="M105">MAX(IF(W105:CI105&gt;0,$W$16:$CI$16))</f>
        <v>45618</v>
      </c>
      <c r="N105" s="293"/>
      <c r="O105" s="249">
        <f>VLOOKUP(H105,Auxiliar!$B$16:$E$24,4,0)</f>
        <v>0.25</v>
      </c>
      <c r="P105" s="249">
        <f t="shared" ca="1" si="47"/>
        <v>1</v>
      </c>
      <c r="Q105" s="248">
        <f t="shared" ca="1" si="41"/>
        <v>-0.75</v>
      </c>
      <c r="R105" s="264" t="s">
        <v>38</v>
      </c>
      <c r="S105" s="282"/>
      <c r="T105" s="303">
        <v>4</v>
      </c>
      <c r="U105" s="272">
        <f t="shared" si="49"/>
        <v>0.5</v>
      </c>
      <c r="V105" s="272">
        <f t="shared" si="48"/>
        <v>0</v>
      </c>
      <c r="W105" s="283"/>
      <c r="X105" s="283"/>
      <c r="Y105" s="283"/>
      <c r="Z105" s="283"/>
      <c r="AA105" s="283"/>
      <c r="AB105" s="283"/>
      <c r="AC105" s="283"/>
      <c r="AD105" s="284"/>
      <c r="AE105" s="283"/>
      <c r="AF105" s="283"/>
      <c r="AG105" s="283"/>
      <c r="AH105" s="283"/>
      <c r="AI105" s="283"/>
      <c r="AJ105" s="283"/>
      <c r="AK105" s="283"/>
      <c r="AL105" s="283"/>
      <c r="AM105" s="283"/>
      <c r="AN105" s="283"/>
      <c r="AO105" s="285"/>
      <c r="AP105" s="290"/>
      <c r="AQ105" s="283"/>
      <c r="AR105" s="283"/>
      <c r="AS105" s="283">
        <v>0.5</v>
      </c>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4"/>
      <c r="BP105" s="284"/>
      <c r="BQ105" s="284"/>
      <c r="BR105" s="284"/>
      <c r="BS105" s="284"/>
      <c r="BT105" s="284"/>
      <c r="BU105" s="284"/>
      <c r="BV105" s="283"/>
      <c r="BW105" s="283"/>
      <c r="BX105" s="283"/>
      <c r="BY105" s="283"/>
      <c r="BZ105" s="283"/>
      <c r="CA105" s="283"/>
      <c r="CB105" s="283"/>
      <c r="CC105" s="283"/>
      <c r="CD105" s="283"/>
      <c r="CE105" s="283"/>
      <c r="CF105" s="283"/>
      <c r="CG105" s="283"/>
      <c r="CH105" s="283"/>
      <c r="CI105" s="283"/>
    </row>
    <row r="106" spans="1:87" ht="16.2" hidden="1" outlineLevel="1">
      <c r="A106" s="276" t="str">
        <f t="shared" si="46"/>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78" t="s">
        <v>38</v>
      </c>
      <c r="J106" s="287">
        <v>45614</v>
      </c>
      <c r="K106" s="287">
        <v>45615</v>
      </c>
      <c r="L106" s="292">
        <f t="array" ref="L106">MIN(IF(W106:CI106&gt;0,$W$16:$CI$16))</f>
        <v>45621</v>
      </c>
      <c r="M106" s="293">
        <f t="array" ref="M106">MAX(IF(W106:CI106&gt;0,$W$16:$CI$16))</f>
        <v>45621</v>
      </c>
      <c r="N106" s="293"/>
      <c r="O106" s="249">
        <f>VLOOKUP(H106,Auxiliar!$B$16:$E$24,4,0)</f>
        <v>0.25</v>
      </c>
      <c r="P106" s="249">
        <f t="shared" ca="1" si="47"/>
        <v>1</v>
      </c>
      <c r="Q106" s="248">
        <f t="shared" ca="1" si="41"/>
        <v>-0.75</v>
      </c>
      <c r="R106" s="264" t="s">
        <v>38</v>
      </c>
      <c r="S106" s="282"/>
      <c r="T106" s="303">
        <v>4</v>
      </c>
      <c r="U106" s="272">
        <f t="shared" si="49"/>
        <v>0.5</v>
      </c>
      <c r="V106" s="272">
        <f t="shared" si="48"/>
        <v>0</v>
      </c>
      <c r="W106" s="283"/>
      <c r="X106" s="283"/>
      <c r="Y106" s="283"/>
      <c r="Z106" s="283"/>
      <c r="AA106" s="283"/>
      <c r="AB106" s="283"/>
      <c r="AC106" s="283"/>
      <c r="AD106" s="284"/>
      <c r="AE106" s="283"/>
      <c r="AF106" s="283"/>
      <c r="AG106" s="283"/>
      <c r="AH106" s="283"/>
      <c r="AI106" s="283"/>
      <c r="AJ106" s="283"/>
      <c r="AK106" s="283"/>
      <c r="AL106" s="283"/>
      <c r="AM106" s="283"/>
      <c r="AN106" s="283"/>
      <c r="AO106" s="285"/>
      <c r="AP106" s="290"/>
      <c r="AQ106" s="283"/>
      <c r="AR106" s="283"/>
      <c r="AS106" s="283"/>
      <c r="AT106" s="283">
        <v>0.5</v>
      </c>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4"/>
      <c r="BP106" s="284"/>
      <c r="BQ106" s="284"/>
      <c r="BR106" s="284"/>
      <c r="BS106" s="284"/>
      <c r="BT106" s="284"/>
      <c r="BU106" s="284"/>
      <c r="BV106" s="283"/>
      <c r="BW106" s="283"/>
      <c r="BX106" s="283"/>
      <c r="BY106" s="283"/>
      <c r="BZ106" s="283"/>
      <c r="CA106" s="283"/>
      <c r="CB106" s="283"/>
      <c r="CC106" s="283"/>
      <c r="CD106" s="283"/>
      <c r="CE106" s="283"/>
      <c r="CF106" s="283"/>
      <c r="CG106" s="283"/>
      <c r="CH106" s="283"/>
      <c r="CI106" s="283"/>
    </row>
    <row r="107" spans="1:87" ht="16.2" hidden="1" outlineLevel="1">
      <c r="A107" s="276" t="str">
        <f t="shared" si="46"/>
        <v>modesg_out_empr_info_nfinccm_capex_enblng_algnd</v>
      </c>
      <c r="B107" s="142" t="s">
        <v>26</v>
      </c>
      <c r="C107" s="138" t="s">
        <v>311</v>
      </c>
      <c r="D107" s="236" t="s">
        <v>40</v>
      </c>
      <c r="E107" s="237" t="s">
        <v>326</v>
      </c>
      <c r="F107" s="237"/>
      <c r="G107" s="236" t="s">
        <v>257</v>
      </c>
      <c r="H107" s="236" t="str">
        <f>VLOOKUP(A107,'2. Status Detalhe Campos'!$A$7:$G$574,7,0)</f>
        <v>2.1 Em Teste</v>
      </c>
      <c r="I107" s="278" t="s">
        <v>38</v>
      </c>
      <c r="J107" s="287">
        <v>45614</v>
      </c>
      <c r="K107" s="287">
        <v>45615</v>
      </c>
      <c r="L107" s="292">
        <f t="array" ref="L107">MIN(IF(W107:CI107&gt;0,$W$16:$CI$16))</f>
        <v>45621</v>
      </c>
      <c r="M107" s="293">
        <f t="array" ref="M107">MAX(IF(W107:CI107&gt;0,$W$16:$CI$16))</f>
        <v>45621</v>
      </c>
      <c r="N107" s="293"/>
      <c r="O107" s="249">
        <f>VLOOKUP(H107,Auxiliar!$B$16:$E$24,4,0)</f>
        <v>0.25</v>
      </c>
      <c r="P107" s="249">
        <f t="shared" ca="1" si="47"/>
        <v>1</v>
      </c>
      <c r="Q107" s="248">
        <f t="shared" ca="1" si="41"/>
        <v>-0.75</v>
      </c>
      <c r="R107" s="264" t="s">
        <v>38</v>
      </c>
      <c r="S107" s="282"/>
      <c r="T107" s="303">
        <v>4</v>
      </c>
      <c r="U107" s="272">
        <f t="shared" si="49"/>
        <v>0.5</v>
      </c>
      <c r="V107" s="272">
        <f t="shared" si="48"/>
        <v>0</v>
      </c>
      <c r="W107" s="283"/>
      <c r="X107" s="283"/>
      <c r="Y107" s="283"/>
      <c r="Z107" s="283"/>
      <c r="AA107" s="283"/>
      <c r="AB107" s="283"/>
      <c r="AC107" s="283"/>
      <c r="AD107" s="284"/>
      <c r="AE107" s="283"/>
      <c r="AF107" s="283"/>
      <c r="AG107" s="283"/>
      <c r="AH107" s="283"/>
      <c r="AI107" s="283"/>
      <c r="AJ107" s="283"/>
      <c r="AK107" s="283"/>
      <c r="AL107" s="283"/>
      <c r="AM107" s="283"/>
      <c r="AN107" s="283"/>
      <c r="AO107" s="285"/>
      <c r="AP107" s="290"/>
      <c r="AQ107" s="283"/>
      <c r="AR107" s="283"/>
      <c r="AS107" s="283"/>
      <c r="AT107" s="283">
        <v>0.5</v>
      </c>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4"/>
      <c r="BP107" s="284"/>
      <c r="BQ107" s="284"/>
      <c r="BR107" s="284"/>
      <c r="BS107" s="284"/>
      <c r="BT107" s="284"/>
      <c r="BU107" s="284"/>
      <c r="BV107" s="283"/>
      <c r="BW107" s="283"/>
      <c r="BX107" s="283"/>
      <c r="BY107" s="283"/>
      <c r="BZ107" s="283"/>
      <c r="CA107" s="283"/>
      <c r="CB107" s="283"/>
      <c r="CC107" s="283"/>
      <c r="CD107" s="283"/>
      <c r="CE107" s="283"/>
      <c r="CF107" s="283"/>
      <c r="CG107" s="283"/>
      <c r="CH107" s="283"/>
      <c r="CI107" s="283"/>
    </row>
    <row r="108" spans="1:87" ht="16.2" hidden="1" outlineLevel="1">
      <c r="A108" s="276" t="str">
        <f t="shared" si="46"/>
        <v>modesg_out_empr_info_nfinccm_capex_own_prfrmnce_algnd</v>
      </c>
      <c r="B108" s="142" t="s">
        <v>26</v>
      </c>
      <c r="C108" s="138" t="s">
        <v>311</v>
      </c>
      <c r="D108" s="236" t="s">
        <v>40</v>
      </c>
      <c r="E108" s="237" t="s">
        <v>326</v>
      </c>
      <c r="F108" s="237"/>
      <c r="G108" s="236" t="s">
        <v>259</v>
      </c>
      <c r="H108" s="236" t="str">
        <f>VLOOKUP(A108,'2. Status Detalhe Campos'!$A$7:$G$574,7,0)</f>
        <v>2.1 Em Teste</v>
      </c>
      <c r="I108" s="278" t="s">
        <v>38</v>
      </c>
      <c r="J108" s="287">
        <v>45614</v>
      </c>
      <c r="K108" s="287">
        <v>45615</v>
      </c>
      <c r="L108" s="292">
        <f t="array" ref="L108">MIN(IF(W108:CI108&gt;0,$W$16:$CI$16))</f>
        <v>45622</v>
      </c>
      <c r="M108" s="293">
        <f t="array" ref="M108">MAX(IF(W108:CI108&gt;0,$W$16:$CI$16))</f>
        <v>45622</v>
      </c>
      <c r="N108" s="293"/>
      <c r="O108" s="249">
        <f>VLOOKUP(H108,Auxiliar!$B$16:$E$24,4,0)</f>
        <v>0.25</v>
      </c>
      <c r="P108" s="249">
        <f t="shared" ca="1" si="47"/>
        <v>1</v>
      </c>
      <c r="Q108" s="248">
        <f t="shared" ca="1" si="41"/>
        <v>-0.75</v>
      </c>
      <c r="R108" s="264" t="s">
        <v>38</v>
      </c>
      <c r="S108" s="282"/>
      <c r="T108" s="303">
        <v>4</v>
      </c>
      <c r="U108" s="272">
        <f t="shared" si="49"/>
        <v>0.5</v>
      </c>
      <c r="V108" s="272">
        <f t="shared" si="48"/>
        <v>0</v>
      </c>
      <c r="W108" s="283"/>
      <c r="X108" s="283"/>
      <c r="Y108" s="283"/>
      <c r="Z108" s="283"/>
      <c r="AA108" s="283"/>
      <c r="AB108" s="283"/>
      <c r="AC108" s="283"/>
      <c r="AD108" s="284"/>
      <c r="AE108" s="283"/>
      <c r="AF108" s="283"/>
      <c r="AG108" s="283"/>
      <c r="AH108" s="283"/>
      <c r="AI108" s="283"/>
      <c r="AJ108" s="283"/>
      <c r="AK108" s="283"/>
      <c r="AL108" s="283"/>
      <c r="AM108" s="283"/>
      <c r="AN108" s="283"/>
      <c r="AO108" s="285"/>
      <c r="AP108" s="290"/>
      <c r="AQ108" s="283"/>
      <c r="AR108" s="283"/>
      <c r="AS108" s="283"/>
      <c r="AT108" s="283"/>
      <c r="AU108" s="283">
        <v>0.5</v>
      </c>
      <c r="AV108" s="283"/>
      <c r="AW108" s="283"/>
      <c r="AX108" s="283"/>
      <c r="AY108" s="283"/>
      <c r="AZ108" s="283"/>
      <c r="BA108" s="283"/>
      <c r="BB108" s="283"/>
      <c r="BC108" s="283"/>
      <c r="BD108" s="283"/>
      <c r="BE108" s="283"/>
      <c r="BF108" s="283"/>
      <c r="BG108" s="283"/>
      <c r="BH108" s="283"/>
      <c r="BI108" s="283"/>
      <c r="BJ108" s="283"/>
      <c r="BK108" s="283"/>
      <c r="BL108" s="283"/>
      <c r="BM108" s="283"/>
      <c r="BN108" s="283"/>
      <c r="BO108" s="284"/>
      <c r="BP108" s="284"/>
      <c r="BQ108" s="284"/>
      <c r="BR108" s="284"/>
      <c r="BS108" s="284"/>
      <c r="BT108" s="284"/>
      <c r="BU108" s="284"/>
      <c r="BV108" s="283"/>
      <c r="BW108" s="283"/>
      <c r="BX108" s="283"/>
      <c r="BY108" s="283"/>
      <c r="BZ108" s="283"/>
      <c r="CA108" s="283"/>
      <c r="CB108" s="283"/>
      <c r="CC108" s="283"/>
      <c r="CD108" s="283"/>
      <c r="CE108" s="283"/>
      <c r="CF108" s="283"/>
      <c r="CG108" s="283"/>
      <c r="CH108" s="283"/>
      <c r="CI108" s="283"/>
    </row>
    <row r="109" spans="1:87" ht="16.2" hidden="1" outlineLevel="1">
      <c r="A109" s="276" t="str">
        <f t="shared" si="46"/>
        <v>modesg_out_empr_info_nfinccm_capex_trnstn_algnd</v>
      </c>
      <c r="B109" s="142" t="s">
        <v>26</v>
      </c>
      <c r="C109" s="138" t="s">
        <v>311</v>
      </c>
      <c r="D109" s="236" t="s">
        <v>40</v>
      </c>
      <c r="E109" s="237" t="s">
        <v>326</v>
      </c>
      <c r="F109" s="237"/>
      <c r="G109" s="236" t="s">
        <v>258</v>
      </c>
      <c r="H109" s="236" t="str">
        <f>VLOOKUP(A109,'2. Status Detalhe Campos'!$A$7:$G$574,7,0)</f>
        <v>2.1 Em Teste</v>
      </c>
      <c r="I109" s="278" t="s">
        <v>38</v>
      </c>
      <c r="J109" s="287">
        <v>45614</v>
      </c>
      <c r="K109" s="287">
        <v>45615</v>
      </c>
      <c r="L109" s="292">
        <f t="array" ref="L109">MIN(IF(W109:CI109&gt;0,$W$16:$CI$16))</f>
        <v>45622</v>
      </c>
      <c r="M109" s="293">
        <f t="array" ref="M109">MAX(IF(W109:CI109&gt;0,$W$16:$CI$16))</f>
        <v>45622</v>
      </c>
      <c r="N109" s="293"/>
      <c r="O109" s="249">
        <f>VLOOKUP(H109,Auxiliar!$B$16:$E$24,4,0)</f>
        <v>0.25</v>
      </c>
      <c r="P109" s="249">
        <f t="shared" ca="1" si="47"/>
        <v>1</v>
      </c>
      <c r="Q109" s="248">
        <f t="shared" ca="1" si="41"/>
        <v>-0.75</v>
      </c>
      <c r="R109" s="264" t="s">
        <v>38</v>
      </c>
      <c r="S109" s="282"/>
      <c r="T109" s="303">
        <v>4</v>
      </c>
      <c r="U109" s="272">
        <f t="shared" si="49"/>
        <v>0.5</v>
      </c>
      <c r="V109" s="272">
        <f t="shared" si="48"/>
        <v>0</v>
      </c>
      <c r="W109" s="283"/>
      <c r="X109" s="283"/>
      <c r="Y109" s="283"/>
      <c r="Z109" s="283"/>
      <c r="AA109" s="283"/>
      <c r="AB109" s="283"/>
      <c r="AC109" s="283"/>
      <c r="AD109" s="284"/>
      <c r="AE109" s="283"/>
      <c r="AF109" s="283"/>
      <c r="AG109" s="283"/>
      <c r="AH109" s="283"/>
      <c r="AI109" s="283"/>
      <c r="AJ109" s="283"/>
      <c r="AK109" s="283"/>
      <c r="AL109" s="283"/>
      <c r="AM109" s="283"/>
      <c r="AN109" s="283"/>
      <c r="AO109" s="285"/>
      <c r="AP109" s="290"/>
      <c r="AQ109" s="283"/>
      <c r="AR109" s="283"/>
      <c r="AS109" s="283"/>
      <c r="AT109" s="283"/>
      <c r="AU109" s="283">
        <v>0.5</v>
      </c>
      <c r="AV109" s="283"/>
      <c r="AW109" s="283"/>
      <c r="AX109" s="283"/>
      <c r="AY109" s="283"/>
      <c r="AZ109" s="283"/>
      <c r="BA109" s="283"/>
      <c r="BB109" s="283"/>
      <c r="BC109" s="283"/>
      <c r="BD109" s="283"/>
      <c r="BE109" s="283"/>
      <c r="BF109" s="283"/>
      <c r="BG109" s="283"/>
      <c r="BH109" s="283"/>
      <c r="BI109" s="283"/>
      <c r="BJ109" s="283"/>
      <c r="BK109" s="283"/>
      <c r="BL109" s="283"/>
      <c r="BM109" s="283"/>
      <c r="BN109" s="283"/>
      <c r="BO109" s="284"/>
      <c r="BP109" s="284"/>
      <c r="BQ109" s="284"/>
      <c r="BR109" s="284"/>
      <c r="BS109" s="284"/>
      <c r="BT109" s="284"/>
      <c r="BU109" s="284"/>
      <c r="BV109" s="283"/>
      <c r="BW109" s="283"/>
      <c r="BX109" s="283"/>
      <c r="BY109" s="283"/>
      <c r="BZ109" s="283"/>
      <c r="CA109" s="283"/>
      <c r="CB109" s="283"/>
      <c r="CC109" s="283"/>
      <c r="CD109" s="283"/>
      <c r="CE109" s="283"/>
      <c r="CF109" s="283"/>
      <c r="CG109" s="283"/>
      <c r="CH109" s="283"/>
      <c r="CI109" s="283"/>
    </row>
    <row r="110" spans="1:87" ht="16.2" hidden="1" outlineLevel="1">
      <c r="A110" s="276" t="str">
        <f t="shared" si="46"/>
        <v>modesg_out_empr_info_nfinccm_capex_ttl_elgbl</v>
      </c>
      <c r="B110" s="142" t="s">
        <v>26</v>
      </c>
      <c r="C110" s="138" t="s">
        <v>311</v>
      </c>
      <c r="D110" s="236" t="s">
        <v>40</v>
      </c>
      <c r="E110" s="237" t="s">
        <v>326</v>
      </c>
      <c r="F110" s="237"/>
      <c r="G110" s="236" t="s">
        <v>256</v>
      </c>
      <c r="H110" s="236" t="str">
        <f>VLOOKUP(A110,'2. Status Detalhe Campos'!$A$7:$G$574,7,0)</f>
        <v>2.1 Em Teste</v>
      </c>
      <c r="I110" s="278" t="s">
        <v>38</v>
      </c>
      <c r="J110" s="287">
        <v>45614</v>
      </c>
      <c r="K110" s="287">
        <v>45615</v>
      </c>
      <c r="L110" s="292">
        <f t="array" ref="L110">MIN(IF(W110:CI110&gt;0,$W$16:$CI$16))</f>
        <v>45623</v>
      </c>
      <c r="M110" s="293">
        <f t="array" ref="M110">MAX(IF(W110:CI110&gt;0,$W$16:$CI$16))</f>
        <v>45623</v>
      </c>
      <c r="N110" s="293"/>
      <c r="O110" s="249">
        <f>VLOOKUP(H110,Auxiliar!$B$16:$E$24,4,0)</f>
        <v>0.25</v>
      </c>
      <c r="P110" s="249">
        <f t="shared" ca="1" si="47"/>
        <v>1</v>
      </c>
      <c r="Q110" s="248">
        <f t="shared" ca="1" si="41"/>
        <v>-0.75</v>
      </c>
      <c r="R110" s="264" t="s">
        <v>38</v>
      </c>
      <c r="S110" s="282"/>
      <c r="T110" s="303">
        <v>4</v>
      </c>
      <c r="U110" s="272">
        <f t="shared" si="49"/>
        <v>0.5</v>
      </c>
      <c r="V110" s="272">
        <f t="shared" si="48"/>
        <v>0</v>
      </c>
      <c r="W110" s="283"/>
      <c r="X110" s="283"/>
      <c r="Y110" s="283"/>
      <c r="Z110" s="283"/>
      <c r="AA110" s="283"/>
      <c r="AB110" s="283"/>
      <c r="AC110" s="283"/>
      <c r="AD110" s="284"/>
      <c r="AE110" s="283"/>
      <c r="AF110" s="283"/>
      <c r="AG110" s="283"/>
      <c r="AH110" s="283"/>
      <c r="AI110" s="283"/>
      <c r="AJ110" s="283"/>
      <c r="AK110" s="283"/>
      <c r="AL110" s="283"/>
      <c r="AM110" s="283"/>
      <c r="AN110" s="283"/>
      <c r="AO110" s="285"/>
      <c r="AP110" s="290"/>
      <c r="AQ110" s="283"/>
      <c r="AR110" s="283"/>
      <c r="AS110" s="283"/>
      <c r="AT110" s="283"/>
      <c r="AU110" s="283"/>
      <c r="AV110" s="283">
        <v>0.5</v>
      </c>
      <c r="AW110" s="283"/>
      <c r="AX110" s="283"/>
      <c r="AY110" s="283"/>
      <c r="AZ110" s="283"/>
      <c r="BA110" s="283"/>
      <c r="BB110" s="283"/>
      <c r="BC110" s="283"/>
      <c r="BD110" s="283"/>
      <c r="BE110" s="283"/>
      <c r="BF110" s="283"/>
      <c r="BG110" s="283"/>
      <c r="BH110" s="283"/>
      <c r="BI110" s="283"/>
      <c r="BJ110" s="283"/>
      <c r="BK110" s="283"/>
      <c r="BL110" s="283"/>
      <c r="BM110" s="283"/>
      <c r="BN110" s="283"/>
      <c r="BO110" s="284"/>
      <c r="BP110" s="284"/>
      <c r="BQ110" s="284"/>
      <c r="BR110" s="284"/>
      <c r="BS110" s="284"/>
      <c r="BT110" s="284"/>
      <c r="BU110" s="284"/>
      <c r="BV110" s="283"/>
      <c r="BW110" s="283"/>
      <c r="BX110" s="283"/>
      <c r="BY110" s="283"/>
      <c r="BZ110" s="283"/>
      <c r="CA110" s="283"/>
      <c r="CB110" s="283"/>
      <c r="CC110" s="283"/>
      <c r="CD110" s="283"/>
      <c r="CE110" s="283"/>
      <c r="CF110" s="283"/>
      <c r="CG110" s="283"/>
      <c r="CH110" s="283"/>
      <c r="CI110" s="283"/>
    </row>
    <row r="111" spans="1:87" ht="16.2" hidden="1" outlineLevel="1">
      <c r="A111" s="276" t="str">
        <f t="shared" si="46"/>
        <v>modesg_out_empr_info_nfinccm_trnvr_enblng_algnd</v>
      </c>
      <c r="B111" s="142" t="s">
        <v>26</v>
      </c>
      <c r="C111" s="138" t="s">
        <v>311</v>
      </c>
      <c r="D111" s="236" t="s">
        <v>40</v>
      </c>
      <c r="E111" s="237" t="s">
        <v>326</v>
      </c>
      <c r="F111" s="237"/>
      <c r="G111" s="236" t="s">
        <v>253</v>
      </c>
      <c r="H111" s="236" t="str">
        <f>VLOOKUP(A111,'2. Status Detalhe Campos'!$A$7:$G$574,7,0)</f>
        <v>2.1 Em Teste</v>
      </c>
      <c r="I111" s="278" t="s">
        <v>38</v>
      </c>
      <c r="J111" s="287">
        <v>45614</v>
      </c>
      <c r="K111" s="287">
        <v>45615</v>
      </c>
      <c r="L111" s="292">
        <f t="array" ref="L111">MIN(IF(W111:CI111&gt;0,$W$16:$CI$16))</f>
        <v>45623</v>
      </c>
      <c r="M111" s="293">
        <f t="array" ref="M111">MAX(IF(W111:CI111&gt;0,$W$16:$CI$16))</f>
        <v>45623</v>
      </c>
      <c r="N111" s="293"/>
      <c r="O111" s="249">
        <f>VLOOKUP(H111,Auxiliar!$B$16:$E$24,4,0)</f>
        <v>0.25</v>
      </c>
      <c r="P111" s="249">
        <f t="shared" ca="1" si="47"/>
        <v>1</v>
      </c>
      <c r="Q111" s="248">
        <f t="shared" ca="1" si="41"/>
        <v>-0.75</v>
      </c>
      <c r="R111" s="264" t="s">
        <v>38</v>
      </c>
      <c r="S111" s="282"/>
      <c r="T111" s="303">
        <v>4</v>
      </c>
      <c r="U111" s="272">
        <f t="shared" si="49"/>
        <v>0.5</v>
      </c>
      <c r="V111" s="272">
        <f t="shared" si="48"/>
        <v>0</v>
      </c>
      <c r="W111" s="283"/>
      <c r="X111" s="283"/>
      <c r="Y111" s="283"/>
      <c r="Z111" s="283"/>
      <c r="AA111" s="283"/>
      <c r="AB111" s="283"/>
      <c r="AC111" s="283"/>
      <c r="AD111" s="284"/>
      <c r="AE111" s="283"/>
      <c r="AF111" s="283"/>
      <c r="AG111" s="283"/>
      <c r="AH111" s="283"/>
      <c r="AI111" s="283"/>
      <c r="AJ111" s="283"/>
      <c r="AK111" s="283"/>
      <c r="AL111" s="283"/>
      <c r="AM111" s="283"/>
      <c r="AN111" s="283"/>
      <c r="AO111" s="285"/>
      <c r="AP111" s="290"/>
      <c r="AQ111" s="283"/>
      <c r="AR111" s="283"/>
      <c r="AS111" s="283"/>
      <c r="AT111" s="283"/>
      <c r="AU111" s="283"/>
      <c r="AV111" s="283">
        <v>0.5</v>
      </c>
      <c r="AW111" s="283"/>
      <c r="AX111" s="283"/>
      <c r="AY111" s="283"/>
      <c r="AZ111" s="283"/>
      <c r="BA111" s="283"/>
      <c r="BB111" s="283"/>
      <c r="BC111" s="283"/>
      <c r="BD111" s="283"/>
      <c r="BE111" s="283"/>
      <c r="BF111" s="283"/>
      <c r="BG111" s="283"/>
      <c r="BH111" s="283"/>
      <c r="BI111" s="283"/>
      <c r="BJ111" s="283"/>
      <c r="BK111" s="283"/>
      <c r="BL111" s="283"/>
      <c r="BM111" s="283"/>
      <c r="BN111" s="283"/>
      <c r="BO111" s="284"/>
      <c r="BP111" s="284"/>
      <c r="BQ111" s="284"/>
      <c r="BR111" s="284"/>
      <c r="BS111" s="284"/>
      <c r="BT111" s="284"/>
      <c r="BU111" s="284"/>
      <c r="BV111" s="283"/>
      <c r="BW111" s="283"/>
      <c r="BX111" s="283"/>
      <c r="BY111" s="283"/>
      <c r="BZ111" s="283"/>
      <c r="CA111" s="283"/>
      <c r="CB111" s="283"/>
      <c r="CC111" s="283"/>
      <c r="CD111" s="283"/>
      <c r="CE111" s="283"/>
      <c r="CF111" s="283"/>
      <c r="CG111" s="283"/>
      <c r="CH111" s="283"/>
      <c r="CI111" s="283"/>
    </row>
    <row r="112" spans="1:87" ht="16.2" hidden="1" outlineLevel="1">
      <c r="A112" s="276" t="str">
        <f t="shared" si="46"/>
        <v>modesg_out_empr_info_nfinccm_trnvr_own_prfrmnce_algnd</v>
      </c>
      <c r="B112" s="142" t="s">
        <v>26</v>
      </c>
      <c r="C112" s="138" t="s">
        <v>311</v>
      </c>
      <c r="D112" s="236" t="s">
        <v>40</v>
      </c>
      <c r="E112" s="237" t="s">
        <v>326</v>
      </c>
      <c r="F112" s="237"/>
      <c r="G112" s="236" t="s">
        <v>255</v>
      </c>
      <c r="H112" s="236" t="str">
        <f>VLOOKUP(A112,'2. Status Detalhe Campos'!$A$7:$G$574,7,0)</f>
        <v>2.1 Em Teste</v>
      </c>
      <c r="I112" s="278" t="s">
        <v>38</v>
      </c>
      <c r="J112" s="287">
        <v>45614</v>
      </c>
      <c r="K112" s="287">
        <v>45615</v>
      </c>
      <c r="L112" s="292">
        <f t="array" ref="L112">MIN(IF(W112:CI112&gt;0,$W$16:$CI$16))</f>
        <v>45624</v>
      </c>
      <c r="M112" s="293">
        <f t="array" ref="M112">MAX(IF(W112:CI112&gt;0,$W$16:$CI$16))</f>
        <v>45624</v>
      </c>
      <c r="N112" s="293"/>
      <c r="O112" s="249">
        <f>VLOOKUP(H112,Auxiliar!$B$16:$E$24,4,0)</f>
        <v>0.25</v>
      </c>
      <c r="P112" s="249">
        <f t="shared" ca="1" si="47"/>
        <v>1</v>
      </c>
      <c r="Q112" s="248">
        <f t="shared" ca="1" si="41"/>
        <v>-0.75</v>
      </c>
      <c r="R112" s="264" t="s">
        <v>38</v>
      </c>
      <c r="S112" s="282"/>
      <c r="T112" s="303">
        <v>4</v>
      </c>
      <c r="U112" s="272">
        <f t="shared" si="49"/>
        <v>0.5</v>
      </c>
      <c r="V112" s="272">
        <f t="shared" si="48"/>
        <v>0</v>
      </c>
      <c r="W112" s="283"/>
      <c r="X112" s="283"/>
      <c r="Y112" s="283"/>
      <c r="Z112" s="283"/>
      <c r="AA112" s="283"/>
      <c r="AB112" s="283"/>
      <c r="AC112" s="283"/>
      <c r="AD112" s="284"/>
      <c r="AE112" s="283"/>
      <c r="AF112" s="283"/>
      <c r="AG112" s="283"/>
      <c r="AH112" s="283"/>
      <c r="AI112" s="283"/>
      <c r="AJ112" s="283"/>
      <c r="AK112" s="283"/>
      <c r="AL112" s="283"/>
      <c r="AM112" s="283"/>
      <c r="AN112" s="283"/>
      <c r="AO112" s="285"/>
      <c r="AP112" s="290"/>
      <c r="AQ112" s="283"/>
      <c r="AR112" s="283"/>
      <c r="AS112" s="283"/>
      <c r="AT112" s="283"/>
      <c r="AU112" s="283"/>
      <c r="AV112" s="283"/>
      <c r="AW112" s="283">
        <v>0.5</v>
      </c>
      <c r="AX112" s="283"/>
      <c r="AY112" s="283"/>
      <c r="AZ112" s="283"/>
      <c r="BA112" s="283"/>
      <c r="BB112" s="283"/>
      <c r="BC112" s="283"/>
      <c r="BD112" s="283"/>
      <c r="BE112" s="283"/>
      <c r="BF112" s="283"/>
      <c r="BG112" s="283"/>
      <c r="BH112" s="283"/>
      <c r="BI112" s="283"/>
      <c r="BJ112" s="283"/>
      <c r="BK112" s="283"/>
      <c r="BL112" s="283"/>
      <c r="BM112" s="283"/>
      <c r="BN112" s="283"/>
      <c r="BO112" s="284"/>
      <c r="BP112" s="284"/>
      <c r="BQ112" s="284"/>
      <c r="BR112" s="284"/>
      <c r="BS112" s="284"/>
      <c r="BT112" s="284"/>
      <c r="BU112" s="284"/>
      <c r="BV112" s="283"/>
      <c r="BW112" s="283"/>
      <c r="BX112" s="283"/>
      <c r="BY112" s="283"/>
      <c r="BZ112" s="283"/>
      <c r="CA112" s="283"/>
      <c r="CB112" s="283"/>
      <c r="CC112" s="283"/>
      <c r="CD112" s="283"/>
      <c r="CE112" s="283"/>
      <c r="CF112" s="283"/>
      <c r="CG112" s="283"/>
      <c r="CH112" s="283"/>
      <c r="CI112" s="283"/>
    </row>
    <row r="113" spans="1:87" ht="16.2" hidden="1" outlineLevel="1">
      <c r="A113" s="276" t="str">
        <f t="shared" si="46"/>
        <v>modesg_out_empr_info_nfinccm_trnvr_trnstn_alignd</v>
      </c>
      <c r="B113" s="142" t="s">
        <v>26</v>
      </c>
      <c r="C113" s="138" t="s">
        <v>311</v>
      </c>
      <c r="D113" s="236" t="s">
        <v>40</v>
      </c>
      <c r="E113" s="237" t="s">
        <v>326</v>
      </c>
      <c r="F113" s="237"/>
      <c r="G113" s="236" t="s">
        <v>254</v>
      </c>
      <c r="H113" s="236" t="str">
        <f>VLOOKUP(A113,'2. Status Detalhe Campos'!$A$7:$G$574,7,0)</f>
        <v>2.1 Em Teste</v>
      </c>
      <c r="I113" s="278" t="s">
        <v>38</v>
      </c>
      <c r="J113" s="287">
        <v>45614</v>
      </c>
      <c r="K113" s="287">
        <v>45615</v>
      </c>
      <c r="L113" s="292">
        <f t="array" ref="L113">MIN(IF(W113:CI113&gt;0,$W$16:$CI$16))</f>
        <v>45624</v>
      </c>
      <c r="M113" s="293">
        <f t="array" ref="M113">MAX(IF(W113:CI113&gt;0,$W$16:$CI$16))</f>
        <v>45624</v>
      </c>
      <c r="N113" s="293"/>
      <c r="O113" s="249">
        <f>VLOOKUP(H113,Auxiliar!$B$16:$E$24,4,0)</f>
        <v>0.25</v>
      </c>
      <c r="P113" s="249">
        <f t="shared" ca="1" si="47"/>
        <v>1</v>
      </c>
      <c r="Q113" s="248">
        <f t="shared" ca="1" si="41"/>
        <v>-0.75</v>
      </c>
      <c r="R113" s="264" t="s">
        <v>38</v>
      </c>
      <c r="S113" s="282"/>
      <c r="T113" s="303">
        <v>4</v>
      </c>
      <c r="U113" s="272">
        <f t="shared" si="49"/>
        <v>0.5</v>
      </c>
      <c r="V113" s="272">
        <f t="shared" si="48"/>
        <v>0</v>
      </c>
      <c r="W113" s="283"/>
      <c r="X113" s="283"/>
      <c r="Y113" s="283"/>
      <c r="Z113" s="283"/>
      <c r="AA113" s="283"/>
      <c r="AB113" s="283"/>
      <c r="AC113" s="283"/>
      <c r="AD113" s="284"/>
      <c r="AE113" s="283"/>
      <c r="AF113" s="283"/>
      <c r="AG113" s="283"/>
      <c r="AH113" s="283"/>
      <c r="AI113" s="283"/>
      <c r="AJ113" s="283"/>
      <c r="AK113" s="283"/>
      <c r="AL113" s="283"/>
      <c r="AM113" s="283"/>
      <c r="AN113" s="283"/>
      <c r="AO113" s="285"/>
      <c r="AP113" s="290"/>
      <c r="AQ113" s="283"/>
      <c r="AR113" s="283"/>
      <c r="AS113" s="283"/>
      <c r="AT113" s="283"/>
      <c r="AU113" s="283"/>
      <c r="AV113" s="283"/>
      <c r="AW113" s="283">
        <v>0.5</v>
      </c>
      <c r="AX113" s="283"/>
      <c r="AY113" s="283"/>
      <c r="AZ113" s="283"/>
      <c r="BA113" s="283"/>
      <c r="BB113" s="283"/>
      <c r="BC113" s="283"/>
      <c r="BD113" s="283"/>
      <c r="BE113" s="283"/>
      <c r="BF113" s="283"/>
      <c r="BG113" s="283"/>
      <c r="BH113" s="283"/>
      <c r="BI113" s="283"/>
      <c r="BJ113" s="283"/>
      <c r="BK113" s="283"/>
      <c r="BL113" s="283"/>
      <c r="BM113" s="283"/>
      <c r="BN113" s="283"/>
      <c r="BO113" s="284"/>
      <c r="BP113" s="284"/>
      <c r="BQ113" s="284"/>
      <c r="BR113" s="284"/>
      <c r="BS113" s="284"/>
      <c r="BT113" s="284"/>
      <c r="BU113" s="284"/>
      <c r="BV113" s="283"/>
      <c r="BW113" s="283"/>
      <c r="BX113" s="283"/>
      <c r="BY113" s="283"/>
      <c r="BZ113" s="283"/>
      <c r="CA113" s="283"/>
      <c r="CB113" s="283"/>
      <c r="CC113" s="283"/>
      <c r="CD113" s="283"/>
      <c r="CE113" s="283"/>
      <c r="CF113" s="283"/>
      <c r="CG113" s="283"/>
      <c r="CH113" s="283"/>
      <c r="CI113" s="283"/>
    </row>
    <row r="114" spans="1:87" ht="16.2" hidden="1" outlineLevel="1">
      <c r="A114" s="276" t="str">
        <f t="shared" si="46"/>
        <v>modesg_out_empr_info_nfinccm_trnvr_ttl_elgbl</v>
      </c>
      <c r="B114" s="142" t="s">
        <v>26</v>
      </c>
      <c r="C114" s="138" t="s">
        <v>311</v>
      </c>
      <c r="D114" s="236" t="s">
        <v>40</v>
      </c>
      <c r="E114" s="237" t="s">
        <v>326</v>
      </c>
      <c r="F114" s="237"/>
      <c r="G114" s="236" t="s">
        <v>252</v>
      </c>
      <c r="H114" s="236" t="str">
        <f>VLOOKUP(A114,'2. Status Detalhe Campos'!$A$7:$G$574,7,0)</f>
        <v>2.1 Em Teste</v>
      </c>
      <c r="I114" s="278" t="s">
        <v>38</v>
      </c>
      <c r="J114" s="287">
        <v>45614</v>
      </c>
      <c r="K114" s="287">
        <v>45615</v>
      </c>
      <c r="L114" s="292">
        <f t="array" ref="L114">MIN(IF(W114:CI114&gt;0,$W$16:$CI$16))</f>
        <v>45625</v>
      </c>
      <c r="M114" s="293">
        <f t="array" ref="M114">MAX(IF(W114:CI114&gt;0,$W$16:$CI$16))</f>
        <v>45625</v>
      </c>
      <c r="N114" s="293"/>
      <c r="O114" s="249">
        <f>VLOOKUP(H114,Auxiliar!$B$16:$E$24,4,0)</f>
        <v>0.25</v>
      </c>
      <c r="P114" s="249">
        <f t="shared" ca="1" si="47"/>
        <v>0</v>
      </c>
      <c r="Q114" s="248">
        <f t="shared" ca="1" si="41"/>
        <v>0.25</v>
      </c>
      <c r="R114" s="264" t="s">
        <v>38</v>
      </c>
      <c r="S114" s="282"/>
      <c r="T114" s="303">
        <v>4</v>
      </c>
      <c r="U114" s="272">
        <f t="shared" si="49"/>
        <v>0.5</v>
      </c>
      <c r="V114" s="272">
        <f t="shared" si="48"/>
        <v>0</v>
      </c>
      <c r="W114" s="283"/>
      <c r="X114" s="283"/>
      <c r="Y114" s="283"/>
      <c r="Z114" s="283"/>
      <c r="AA114" s="283"/>
      <c r="AB114" s="283"/>
      <c r="AC114" s="283"/>
      <c r="AD114" s="284"/>
      <c r="AE114" s="283"/>
      <c r="AF114" s="283"/>
      <c r="AG114" s="283"/>
      <c r="AH114" s="283"/>
      <c r="AI114" s="283"/>
      <c r="AJ114" s="283"/>
      <c r="AK114" s="283"/>
      <c r="AL114" s="283"/>
      <c r="AM114" s="283"/>
      <c r="AN114" s="283"/>
      <c r="AO114" s="285"/>
      <c r="AP114" s="290"/>
      <c r="AQ114" s="283"/>
      <c r="AR114" s="283"/>
      <c r="AS114" s="283"/>
      <c r="AT114" s="283"/>
      <c r="AU114" s="283"/>
      <c r="AV114" s="283"/>
      <c r="AW114" s="283"/>
      <c r="AX114" s="283">
        <v>0.5</v>
      </c>
      <c r="AY114" s="283"/>
      <c r="AZ114" s="283"/>
      <c r="BA114" s="283"/>
      <c r="BB114" s="283"/>
      <c r="BC114" s="283"/>
      <c r="BD114" s="283"/>
      <c r="BE114" s="283"/>
      <c r="BF114" s="283"/>
      <c r="BG114" s="283"/>
      <c r="BH114" s="283"/>
      <c r="BI114" s="283"/>
      <c r="BJ114" s="283"/>
      <c r="BK114" s="283"/>
      <c r="BL114" s="283"/>
      <c r="BM114" s="283"/>
      <c r="BN114" s="283"/>
      <c r="BO114" s="284"/>
      <c r="BP114" s="284"/>
      <c r="BQ114" s="284"/>
      <c r="BR114" s="284"/>
      <c r="BS114" s="284"/>
      <c r="BT114" s="284"/>
      <c r="BU114" s="284"/>
      <c r="BV114" s="283"/>
      <c r="BW114" s="283"/>
      <c r="BX114" s="283"/>
      <c r="BY114" s="283"/>
      <c r="BZ114" s="283"/>
      <c r="CA114" s="283"/>
      <c r="CB114" s="283"/>
      <c r="CC114" s="283"/>
      <c r="CD114" s="283"/>
      <c r="CE114" s="283"/>
      <c r="CF114" s="283"/>
      <c r="CG114" s="283"/>
      <c r="CH114" s="283"/>
      <c r="CI114" s="283"/>
    </row>
    <row r="115" spans="1:87" ht="15" customHeight="1" collapsed="1">
      <c r="A115" s="276"/>
      <c r="B115" s="142" t="s">
        <v>26</v>
      </c>
      <c r="C115" s="138" t="s">
        <v>26</v>
      </c>
      <c r="D115" s="134"/>
      <c r="E115" s="242" t="s">
        <v>336</v>
      </c>
      <c r="F115" s="240" t="s">
        <v>2002</v>
      </c>
      <c r="G115" s="241">
        <f>COUNTA(G116)</f>
        <v>1</v>
      </c>
      <c r="H115" s="301" t="s">
        <v>2023</v>
      </c>
      <c r="I115" s="280">
        <f>MAX(I116)</f>
        <v>45590</v>
      </c>
      <c r="J115" s="279">
        <f>MIN(J116)</f>
        <v>45624</v>
      </c>
      <c r="K115" s="365">
        <f>MIN(K116)</f>
        <v>45624</v>
      </c>
      <c r="L115" s="279">
        <f>MIN(L116)</f>
        <v>45631</v>
      </c>
      <c r="M115" s="280">
        <f>MAX(M116)</f>
        <v>45631</v>
      </c>
      <c r="N115" s="329">
        <f t="array" ref="N115">MAX(IF(W115:CI115&gt;0,$W$16:$CI$16))</f>
        <v>45632</v>
      </c>
      <c r="O115" s="322">
        <v>0</v>
      </c>
      <c r="P115" s="322">
        <f ca="1">P116</f>
        <v>0</v>
      </c>
      <c r="Q115" s="248">
        <f t="shared" ca="1" si="41"/>
        <v>0</v>
      </c>
      <c r="R115" s="264" t="s">
        <v>38</v>
      </c>
      <c r="S115" s="282"/>
      <c r="T115" s="272"/>
      <c r="U115" s="272"/>
      <c r="V115" s="272"/>
      <c r="W115" s="283"/>
      <c r="X115" s="283"/>
      <c r="Y115" s="283"/>
      <c r="Z115" s="283"/>
      <c r="AA115" s="283"/>
      <c r="AB115" s="283"/>
      <c r="AC115" s="283"/>
      <c r="AD115" s="284"/>
      <c r="AE115" s="283"/>
      <c r="AF115" s="283"/>
      <c r="AG115" s="283"/>
      <c r="AH115" s="283"/>
      <c r="AI115" s="283"/>
      <c r="AJ115" s="283"/>
      <c r="AK115" s="283"/>
      <c r="AL115" s="283"/>
      <c r="AM115" s="283"/>
      <c r="AN115" s="283"/>
      <c r="AO115" s="283"/>
      <c r="AP115" s="283"/>
      <c r="AQ115" s="283"/>
      <c r="AR115" s="283"/>
      <c r="AS115" s="283"/>
      <c r="AT115" s="283"/>
      <c r="AU115" s="283"/>
      <c r="AV115" s="283"/>
      <c r="AW115" s="290"/>
      <c r="AX115" s="283"/>
      <c r="AY115" s="283"/>
      <c r="AZ115" s="283"/>
      <c r="BA115" s="283"/>
      <c r="BB115" s="283"/>
      <c r="BC115" s="286" t="s">
        <v>444</v>
      </c>
      <c r="BD115" s="283"/>
      <c r="BE115" s="283"/>
      <c r="BF115" s="283"/>
      <c r="BG115" s="283"/>
      <c r="BH115" s="283"/>
      <c r="BI115" s="283"/>
      <c r="BJ115" s="283"/>
      <c r="BK115" s="283"/>
      <c r="BL115" s="283"/>
      <c r="BM115" s="283"/>
      <c r="BN115" s="283"/>
      <c r="BO115" s="284"/>
      <c r="BP115" s="284"/>
      <c r="BQ115" s="284"/>
      <c r="BR115" s="284"/>
      <c r="BS115" s="284"/>
      <c r="BT115" s="284"/>
      <c r="BU115" s="284"/>
      <c r="BV115" s="283"/>
      <c r="BW115" s="283"/>
      <c r="BX115" s="283"/>
      <c r="BY115" s="283"/>
      <c r="BZ115" s="283"/>
      <c r="CA115" s="283"/>
      <c r="CB115" s="283"/>
      <c r="CC115" s="283"/>
      <c r="CD115" s="283"/>
      <c r="CE115" s="283"/>
      <c r="CF115" s="283"/>
      <c r="CG115" s="283"/>
      <c r="CH115" s="283"/>
      <c r="CI115" s="283"/>
    </row>
    <row r="116" spans="1:87" ht="16.2" hidden="1" outlineLevel="1">
      <c r="A116" s="276" t="str">
        <f t="shared" ref="A116" si="50">E116&amp;G116</f>
        <v>lt003_entityttl_lblty</v>
      </c>
      <c r="B116" s="142" t="s">
        <v>26</v>
      </c>
      <c r="C116" s="138" t="s">
        <v>26</v>
      </c>
      <c r="D116" s="236" t="s">
        <v>40</v>
      </c>
      <c r="E116" s="239" t="s">
        <v>336</v>
      </c>
      <c r="F116" s="239"/>
      <c r="G116" s="239" t="s">
        <v>362</v>
      </c>
      <c r="H116" s="236" t="str">
        <f>VLOOKUP(A116,'2. Status Detalhe Campos'!$A$7:$G$574,7,0)</f>
        <v>2.1 Em Teste</v>
      </c>
      <c r="I116" s="287">
        <v>45590</v>
      </c>
      <c r="J116" s="330">
        <v>45624</v>
      </c>
      <c r="K116" s="330">
        <v>45624</v>
      </c>
      <c r="L116" s="292">
        <f t="array" ref="L116">MIN(IF(W116:CI116&gt;0,$W$16:$CI$16))</f>
        <v>45631</v>
      </c>
      <c r="M116" s="293">
        <f t="array" ref="M116">MAX(IF(W116:CI116&gt;0,$W$16:$CI$16))</f>
        <v>45631</v>
      </c>
      <c r="N116" s="293"/>
      <c r="O116" s="249">
        <f>VLOOKUP(H116,Auxiliar!$B$16:$E$24,4,0)</f>
        <v>0.25</v>
      </c>
      <c r="P116" s="249">
        <f t="shared" ref="P116" ca="1" si="51">IF(TODAY()&lt;=L116,0,MIN((TODAY()-L116)/(M116-L116+1),100%))</f>
        <v>0</v>
      </c>
      <c r="Q116" s="248">
        <f t="shared" ca="1" si="41"/>
        <v>0.25</v>
      </c>
      <c r="R116" s="264" t="s">
        <v>38</v>
      </c>
      <c r="S116" s="282"/>
      <c r="T116" s="272">
        <v>4.0999999999999996</v>
      </c>
      <c r="U116" s="272">
        <f>ROUND(T116/8,1)</f>
        <v>0.5</v>
      </c>
      <c r="V116" s="272">
        <f>SUM(W116:CI116)-U116</f>
        <v>0</v>
      </c>
      <c r="W116" s="283"/>
      <c r="X116" s="291"/>
      <c r="Y116" s="283"/>
      <c r="Z116" s="291"/>
      <c r="AA116" s="283"/>
      <c r="AB116" s="283"/>
      <c r="AC116" s="283"/>
      <c r="AD116" s="284"/>
      <c r="AE116" s="283"/>
      <c r="AF116" s="283"/>
      <c r="AG116" s="283"/>
      <c r="AH116" s="283"/>
      <c r="AI116" s="283"/>
      <c r="AJ116" s="283"/>
      <c r="AK116" s="283"/>
      <c r="AL116" s="283"/>
      <c r="AM116" s="283"/>
      <c r="AN116" s="283"/>
      <c r="AO116" s="283"/>
      <c r="AP116" s="283"/>
      <c r="AQ116" s="283"/>
      <c r="AR116" s="283"/>
      <c r="AS116" s="283"/>
      <c r="AT116" s="283"/>
      <c r="AU116" s="283"/>
      <c r="AV116" s="283"/>
      <c r="AW116" s="290"/>
      <c r="AX116" s="283"/>
      <c r="AY116" s="283"/>
      <c r="AZ116" s="283"/>
      <c r="BA116" s="283"/>
      <c r="BB116" s="283">
        <v>0.5</v>
      </c>
      <c r="BC116" s="283"/>
      <c r="BD116" s="283"/>
      <c r="BE116" s="283"/>
      <c r="BF116" s="283"/>
      <c r="BG116" s="283"/>
      <c r="BH116" s="283"/>
      <c r="BI116" s="283"/>
      <c r="BJ116" s="283"/>
      <c r="BK116" s="283"/>
      <c r="BL116" s="283"/>
      <c r="BM116" s="283"/>
      <c r="BN116" s="283"/>
      <c r="BO116" s="284"/>
      <c r="BP116" s="284"/>
      <c r="BQ116" s="284"/>
      <c r="BR116" s="284"/>
      <c r="BS116" s="284"/>
      <c r="BT116" s="284"/>
      <c r="BU116" s="284"/>
      <c r="BV116" s="283"/>
      <c r="BW116" s="283"/>
      <c r="BX116" s="283"/>
      <c r="BY116" s="283"/>
      <c r="BZ116" s="283"/>
      <c r="CA116" s="283"/>
      <c r="CB116" s="283"/>
      <c r="CC116" s="283"/>
      <c r="CD116" s="283"/>
      <c r="CE116" s="283"/>
      <c r="CF116" s="283"/>
      <c r="CG116" s="283"/>
      <c r="CH116" s="283"/>
      <c r="CI116" s="283"/>
    </row>
    <row r="117" spans="1:87" ht="16.2" collapsed="1">
      <c r="A117" s="276"/>
      <c r="B117" s="142" t="s">
        <v>26</v>
      </c>
      <c r="C117" s="138" t="s">
        <v>311</v>
      </c>
      <c r="D117" s="134"/>
      <c r="E117" s="240" t="s">
        <v>332</v>
      </c>
      <c r="F117" s="240" t="s">
        <v>2041</v>
      </c>
      <c r="G117" s="241">
        <f>COUNTA(G118:G121)</f>
        <v>4</v>
      </c>
      <c r="H117" s="277" t="s">
        <v>2040</v>
      </c>
      <c r="I117" s="278" t="s">
        <v>38</v>
      </c>
      <c r="J117" s="316">
        <f>MIN(J118:J121)</f>
        <v>45625</v>
      </c>
      <c r="K117" s="279"/>
      <c r="L117" s="279">
        <f>MIN(L118:L121)</f>
        <v>45628</v>
      </c>
      <c r="M117" s="280">
        <f>MAX(M118:M121)</f>
        <v>45632</v>
      </c>
      <c r="N117" s="329">
        <f t="array" ref="N117">MAX(IF(W117:CI117&gt;0,$W$16:$CI$16))</f>
        <v>45632</v>
      </c>
      <c r="O117" s="251">
        <v>0</v>
      </c>
      <c r="P117" s="252">
        <f ca="1">SUMPRODUCT(P118:P121,U118:U121)/SUM(U118:U121)</f>
        <v>0</v>
      </c>
      <c r="Q117" s="318">
        <f t="shared" ca="1" si="41"/>
        <v>0</v>
      </c>
      <c r="R117" s="262" t="s">
        <v>2042</v>
      </c>
      <c r="S117" s="282"/>
      <c r="T117" s="272"/>
      <c r="U117" s="272"/>
      <c r="V117" s="272"/>
      <c r="W117" s="283"/>
      <c r="X117" s="283"/>
      <c r="Y117" s="283"/>
      <c r="Z117" s="283"/>
      <c r="AA117" s="283"/>
      <c r="AB117" s="283"/>
      <c r="AC117" s="283"/>
      <c r="AD117" s="284"/>
      <c r="AE117" s="283"/>
      <c r="AF117" s="283"/>
      <c r="AG117" s="283"/>
      <c r="AH117" s="283"/>
      <c r="AI117" s="283"/>
      <c r="AJ117" s="285"/>
      <c r="AK117" s="283"/>
      <c r="AL117" s="283"/>
      <c r="AM117" s="283"/>
      <c r="AN117" s="283"/>
      <c r="AO117" s="283"/>
      <c r="AP117" s="283"/>
      <c r="AQ117" s="283"/>
      <c r="AR117" s="283"/>
      <c r="AS117" s="283"/>
      <c r="AT117" s="283"/>
      <c r="AU117" s="283"/>
      <c r="AV117" s="283"/>
      <c r="AW117" s="283"/>
      <c r="AX117" s="285"/>
      <c r="AY117" s="283"/>
      <c r="AZ117" s="283"/>
      <c r="BA117" s="283"/>
      <c r="BB117" s="283"/>
      <c r="BC117" s="283" t="s">
        <v>444</v>
      </c>
      <c r="BD117" s="283"/>
      <c r="BE117" s="283"/>
      <c r="BF117" s="283"/>
      <c r="BG117" s="283"/>
      <c r="BH117" s="283"/>
      <c r="BI117" s="283"/>
      <c r="BJ117" s="283"/>
      <c r="BK117" s="283"/>
      <c r="BL117" s="283"/>
      <c r="BM117" s="283"/>
      <c r="BN117" s="283"/>
      <c r="BO117" s="284"/>
      <c r="BP117" s="284"/>
      <c r="BQ117" s="284"/>
      <c r="BR117" s="284"/>
      <c r="BS117" s="284"/>
      <c r="BT117" s="284"/>
      <c r="BU117" s="284"/>
      <c r="BV117" s="283"/>
      <c r="BW117" s="283"/>
      <c r="BX117" s="283"/>
      <c r="BY117" s="283"/>
      <c r="BZ117" s="283"/>
      <c r="CA117" s="283"/>
      <c r="CB117" s="283"/>
      <c r="CC117" s="283"/>
      <c r="CD117" s="283"/>
      <c r="CE117" s="283"/>
      <c r="CF117" s="283"/>
      <c r="CG117" s="283"/>
      <c r="CH117" s="283"/>
      <c r="CI117" s="283"/>
    </row>
    <row r="118" spans="1:87" ht="16.2" hidden="1" outlineLevel="1">
      <c r="A118" s="276" t="str">
        <f>E118&amp;G118</f>
        <v>modesg_out_emss_vclsorigem_scp1_emss</v>
      </c>
      <c r="B118" s="142" t="s">
        <v>26</v>
      </c>
      <c r="C118" s="138" t="s">
        <v>311</v>
      </c>
      <c r="D118" s="236" t="s">
        <v>40</v>
      </c>
      <c r="E118" s="237" t="s">
        <v>332</v>
      </c>
      <c r="F118" s="237"/>
      <c r="G118" s="236" t="s">
        <v>320</v>
      </c>
      <c r="H118" s="236" t="str">
        <f>VLOOKUP(A118,'2. Status Detalhe Campos'!$A$7:$G$574,7,0)</f>
        <v>2.1 Em Teste</v>
      </c>
      <c r="I118" s="278" t="s">
        <v>38</v>
      </c>
      <c r="J118" s="287">
        <v>45625</v>
      </c>
      <c r="K118" s="287"/>
      <c r="L118" s="292">
        <f t="array" ref="L118">MIN(IF(W118:CI118&gt;0,$W$16:$CI$16))</f>
        <v>45628</v>
      </c>
      <c r="M118" s="293">
        <f t="array" ref="M118">MAX(IF(W118:CI118&gt;0,$W$16:$CI$16))</f>
        <v>45628</v>
      </c>
      <c r="N118" s="293"/>
      <c r="O118" s="249">
        <f>VLOOKUP(H118,Auxiliar!$B$16:$E$24,4,0)</f>
        <v>0.25</v>
      </c>
      <c r="P118" s="249">
        <f t="shared" ref="P118:P121" ca="1" si="52">IF(TODAY()&lt;=L118,0,MIN((TODAY()-L118)/(M118-L118+1),100%))</f>
        <v>0</v>
      </c>
      <c r="Q118" s="248">
        <f t="shared" ca="1" si="41"/>
        <v>0.25</v>
      </c>
      <c r="R118" s="264" t="s">
        <v>38</v>
      </c>
      <c r="S118" s="282" t="s">
        <v>1952</v>
      </c>
      <c r="T118" s="303">
        <v>3</v>
      </c>
      <c r="U118" s="272">
        <f>ROUND(T118/8,1)</f>
        <v>0.4</v>
      </c>
      <c r="V118" s="272">
        <f t="shared" ref="V118:V121" si="53">SUM(W118:CI118)-U118</f>
        <v>0</v>
      </c>
      <c r="W118" s="283"/>
      <c r="X118" s="283"/>
      <c r="Y118" s="283"/>
      <c r="Z118" s="283"/>
      <c r="AA118" s="283"/>
      <c r="AB118" s="283"/>
      <c r="AC118" s="283"/>
      <c r="AD118" s="284"/>
      <c r="AE118" s="283"/>
      <c r="AF118" s="283"/>
      <c r="AG118" s="283"/>
      <c r="AH118" s="283"/>
      <c r="AI118" s="283"/>
      <c r="AJ118" s="285"/>
      <c r="AK118" s="283"/>
      <c r="AL118" s="283"/>
      <c r="AM118" s="283"/>
      <c r="AN118" s="283"/>
      <c r="AO118" s="283"/>
      <c r="AP118" s="283"/>
      <c r="AQ118" s="283"/>
      <c r="AR118" s="283"/>
      <c r="AS118" s="283"/>
      <c r="AT118" s="283"/>
      <c r="AU118" s="283"/>
      <c r="AV118" s="283"/>
      <c r="AW118" s="283"/>
      <c r="AX118" s="285"/>
      <c r="AY118" s="283">
        <v>0.4</v>
      </c>
      <c r="AZ118" s="283"/>
      <c r="BA118" s="283"/>
      <c r="BB118" s="283"/>
      <c r="BC118" s="283"/>
      <c r="BD118" s="283"/>
      <c r="BE118" s="283"/>
      <c r="BF118" s="283"/>
      <c r="BG118" s="283"/>
      <c r="BH118" s="283"/>
      <c r="BI118" s="283"/>
      <c r="BJ118" s="283"/>
      <c r="BK118" s="283"/>
      <c r="BL118" s="283"/>
      <c r="BM118" s="283"/>
      <c r="BN118" s="283"/>
      <c r="BO118" s="284"/>
      <c r="BP118" s="284"/>
      <c r="BQ118" s="284"/>
      <c r="BR118" s="284"/>
      <c r="BS118" s="284"/>
      <c r="BT118" s="284"/>
      <c r="BU118" s="284"/>
      <c r="BV118" s="283"/>
      <c r="BW118" s="283"/>
      <c r="BX118" s="283"/>
      <c r="BY118" s="283"/>
      <c r="BZ118" s="283"/>
      <c r="CA118" s="283"/>
      <c r="CB118" s="283"/>
      <c r="CC118" s="283"/>
      <c r="CD118" s="283"/>
      <c r="CE118" s="283"/>
      <c r="CF118" s="283"/>
      <c r="CG118" s="283"/>
      <c r="CH118" s="283"/>
      <c r="CI118" s="283"/>
    </row>
    <row r="119" spans="1:87" ht="16.2" hidden="1" outlineLevel="1">
      <c r="A119" s="276" t="str">
        <f>E119&amp;G119</f>
        <v>modesg_out_emss_vclsorigem_scp2_emss</v>
      </c>
      <c r="B119" s="142" t="s">
        <v>26</v>
      </c>
      <c r="C119" s="138" t="s">
        <v>311</v>
      </c>
      <c r="D119" s="236" t="s">
        <v>40</v>
      </c>
      <c r="E119" s="237" t="s">
        <v>332</v>
      </c>
      <c r="F119" s="237"/>
      <c r="G119" s="236" t="s">
        <v>321</v>
      </c>
      <c r="H119" s="236" t="str">
        <f>VLOOKUP(A119,'2. Status Detalhe Campos'!$A$7:$G$574,7,0)</f>
        <v>2.1 Em Teste</v>
      </c>
      <c r="I119" s="278" t="s">
        <v>38</v>
      </c>
      <c r="J119" s="287">
        <v>45625</v>
      </c>
      <c r="K119" s="287"/>
      <c r="L119" s="292">
        <f t="array" ref="L119">MIN(IF(W119:CI119&gt;0,$W$16:$CI$16))</f>
        <v>45628</v>
      </c>
      <c r="M119" s="293">
        <f t="array" ref="M119">MAX(IF(W119:CI119&gt;0,$W$16:$CI$16))</f>
        <v>45628</v>
      </c>
      <c r="N119" s="293"/>
      <c r="O119" s="249">
        <f>VLOOKUP(H119,Auxiliar!$B$16:$E$24,4,0)</f>
        <v>0.25</v>
      </c>
      <c r="P119" s="249">
        <f t="shared" ca="1" si="52"/>
        <v>0</v>
      </c>
      <c r="Q119" s="248">
        <f t="shared" ca="1" si="41"/>
        <v>0.25</v>
      </c>
      <c r="R119" s="264" t="s">
        <v>38</v>
      </c>
      <c r="S119" s="282" t="s">
        <v>1952</v>
      </c>
      <c r="T119" s="303">
        <v>3</v>
      </c>
      <c r="U119" s="272">
        <f>ROUND(T119/8,1)</f>
        <v>0.4</v>
      </c>
      <c r="V119" s="272">
        <f t="shared" si="53"/>
        <v>0</v>
      </c>
      <c r="W119" s="283"/>
      <c r="X119" s="283"/>
      <c r="Y119" s="283"/>
      <c r="Z119" s="283"/>
      <c r="AA119" s="283"/>
      <c r="AB119" s="283"/>
      <c r="AC119" s="283"/>
      <c r="AD119" s="284"/>
      <c r="AE119" s="283"/>
      <c r="AF119" s="283"/>
      <c r="AG119" s="283"/>
      <c r="AH119" s="283"/>
      <c r="AI119" s="283"/>
      <c r="AJ119" s="285"/>
      <c r="AK119" s="283"/>
      <c r="AL119" s="283"/>
      <c r="AM119" s="283"/>
      <c r="AN119" s="283"/>
      <c r="AO119" s="283"/>
      <c r="AP119" s="283"/>
      <c r="AQ119" s="283"/>
      <c r="AR119" s="283"/>
      <c r="AS119" s="283"/>
      <c r="AT119" s="283"/>
      <c r="AU119" s="283"/>
      <c r="AV119" s="283"/>
      <c r="AW119" s="283"/>
      <c r="AX119" s="285"/>
      <c r="AY119" s="283">
        <v>0.4</v>
      </c>
      <c r="AZ119" s="283"/>
      <c r="BA119" s="283"/>
      <c r="BB119" s="283"/>
      <c r="BC119" s="283"/>
      <c r="BD119" s="283"/>
      <c r="BE119" s="283"/>
      <c r="BF119" s="283"/>
      <c r="BG119" s="283"/>
      <c r="BH119" s="283"/>
      <c r="BI119" s="283"/>
      <c r="BJ119" s="283"/>
      <c r="BK119" s="283"/>
      <c r="BL119" s="283"/>
      <c r="BM119" s="283"/>
      <c r="BN119" s="283"/>
      <c r="BO119" s="284"/>
      <c r="BP119" s="284"/>
      <c r="BQ119" s="284"/>
      <c r="BR119" s="284"/>
      <c r="BS119" s="284"/>
      <c r="BT119" s="284"/>
      <c r="BU119" s="284"/>
      <c r="BV119" s="283"/>
      <c r="BW119" s="283"/>
      <c r="BX119" s="283"/>
      <c r="BY119" s="283"/>
      <c r="BZ119" s="283"/>
      <c r="CA119" s="283"/>
      <c r="CB119" s="283"/>
      <c r="CC119" s="283"/>
      <c r="CD119" s="283"/>
      <c r="CE119" s="283"/>
      <c r="CF119" s="283"/>
      <c r="CG119" s="283"/>
      <c r="CH119" s="283"/>
      <c r="CI119" s="283"/>
    </row>
    <row r="120" spans="1:87" ht="16.2" hidden="1" outlineLevel="1">
      <c r="A120" s="276" t="str">
        <f>E120&amp;G120</f>
        <v>modesg_out_emss_vclsscp1_emss</v>
      </c>
      <c r="B120" s="142" t="s">
        <v>26</v>
      </c>
      <c r="C120" s="138" t="s">
        <v>311</v>
      </c>
      <c r="D120" s="236" t="s">
        <v>40</v>
      </c>
      <c r="E120" s="237" t="s">
        <v>332</v>
      </c>
      <c r="F120" s="237"/>
      <c r="G120" s="236" t="s">
        <v>286</v>
      </c>
      <c r="H120" s="236" t="str">
        <f>VLOOKUP(A120,'2. Status Detalhe Campos'!$A$7:$G$574,7,0)</f>
        <v>2.1 Em Teste</v>
      </c>
      <c r="I120" s="278" t="s">
        <v>38</v>
      </c>
      <c r="J120" s="287">
        <v>45625</v>
      </c>
      <c r="K120" s="287"/>
      <c r="L120" s="292">
        <f t="array" ref="L120">MIN(IF(W120:CI120&gt;0,$W$16:$CI$16))</f>
        <v>45628</v>
      </c>
      <c r="M120" s="293">
        <f t="array" ref="M120">MAX(IF(W120:CI120&gt;0,$W$16:$CI$16))</f>
        <v>45632</v>
      </c>
      <c r="N120" s="293"/>
      <c r="O120" s="249">
        <f>VLOOKUP(H120,Auxiliar!$B$16:$E$24,4,0)</f>
        <v>0.25</v>
      </c>
      <c r="P120" s="249">
        <f t="shared" ca="1" si="52"/>
        <v>0</v>
      </c>
      <c r="Q120" s="248">
        <f t="shared" ca="1" si="41"/>
        <v>0.25</v>
      </c>
      <c r="R120" s="264" t="s">
        <v>38</v>
      </c>
      <c r="S120" s="282" t="s">
        <v>1952</v>
      </c>
      <c r="T120" s="272">
        <v>16.100000000000001</v>
      </c>
      <c r="U120" s="272">
        <v>1.9</v>
      </c>
      <c r="V120" s="272">
        <f t="shared" si="53"/>
        <v>0</v>
      </c>
      <c r="W120" s="283"/>
      <c r="X120" s="283"/>
      <c r="Y120" s="283"/>
      <c r="Z120" s="283"/>
      <c r="AA120" s="283"/>
      <c r="AB120" s="283"/>
      <c r="AC120" s="283"/>
      <c r="AD120" s="284"/>
      <c r="AE120" s="283"/>
      <c r="AF120" s="283"/>
      <c r="AG120" s="283"/>
      <c r="AH120" s="283"/>
      <c r="AI120" s="283"/>
      <c r="AJ120" s="285"/>
      <c r="AK120" s="283"/>
      <c r="AL120" s="283"/>
      <c r="AM120" s="283"/>
      <c r="AN120" s="283"/>
      <c r="AO120" s="283"/>
      <c r="AP120" s="283"/>
      <c r="AQ120" s="283"/>
      <c r="AR120" s="283"/>
      <c r="AS120" s="283"/>
      <c r="AT120" s="283"/>
      <c r="AU120" s="283"/>
      <c r="AV120" s="283"/>
      <c r="AW120" s="283"/>
      <c r="AX120" s="285"/>
      <c r="AY120" s="283">
        <v>0.2</v>
      </c>
      <c r="AZ120" s="283"/>
      <c r="BA120" s="283"/>
      <c r="BB120" s="283">
        <v>0.2</v>
      </c>
      <c r="BC120" s="283">
        <v>1.5</v>
      </c>
      <c r="BD120" s="283"/>
      <c r="BE120" s="283"/>
      <c r="BF120" s="283"/>
      <c r="BG120" s="283"/>
      <c r="BH120" s="283"/>
      <c r="BI120" s="283"/>
      <c r="BJ120" s="283"/>
      <c r="BK120" s="283"/>
      <c r="BL120" s="283"/>
      <c r="BM120" s="283"/>
      <c r="BN120" s="283"/>
      <c r="BO120" s="284"/>
      <c r="BP120" s="284"/>
      <c r="BQ120" s="284"/>
      <c r="BR120" s="284"/>
      <c r="BS120" s="284"/>
      <c r="BT120" s="284"/>
      <c r="BU120" s="284"/>
      <c r="BV120" s="283"/>
      <c r="BW120" s="283"/>
      <c r="BX120" s="283"/>
      <c r="BY120" s="283"/>
      <c r="BZ120" s="283"/>
      <c r="CA120" s="283"/>
      <c r="CB120" s="283"/>
      <c r="CC120" s="283"/>
      <c r="CD120" s="283"/>
      <c r="CE120" s="283"/>
      <c r="CF120" s="283"/>
      <c r="CG120" s="283"/>
      <c r="CH120" s="283"/>
      <c r="CI120" s="283"/>
    </row>
    <row r="121" spans="1:87" ht="16.2" hidden="1" outlineLevel="1">
      <c r="A121" s="276" t="str">
        <f>E121&amp;G121</f>
        <v>modesg_out_emss_vclsscp2_emss</v>
      </c>
      <c r="B121" s="142" t="s">
        <v>26</v>
      </c>
      <c r="C121" s="138" t="s">
        <v>311</v>
      </c>
      <c r="D121" s="236" t="s">
        <v>40</v>
      </c>
      <c r="E121" s="237" t="s">
        <v>332</v>
      </c>
      <c r="F121" s="237"/>
      <c r="G121" s="236" t="s">
        <v>287</v>
      </c>
      <c r="H121" s="236" t="str">
        <f>VLOOKUP(A121,'2. Status Detalhe Campos'!$A$7:$G$574,7,0)</f>
        <v>2.1 Em Teste</v>
      </c>
      <c r="I121" s="278" t="s">
        <v>38</v>
      </c>
      <c r="J121" s="287">
        <v>45625</v>
      </c>
      <c r="K121" s="287"/>
      <c r="L121" s="292">
        <f t="array" ref="L121">MIN(IF(W121:CI121&gt;0,$W$16:$CI$16))</f>
        <v>45632</v>
      </c>
      <c r="M121" s="293">
        <f t="array" ref="M121">MAX(IF(W121:CI121&gt;0,$W$16:$CI$16))</f>
        <v>45632</v>
      </c>
      <c r="N121" s="293"/>
      <c r="O121" s="249">
        <f>VLOOKUP(H121,Auxiliar!$B$16:$E$24,4,0)</f>
        <v>0.25</v>
      </c>
      <c r="P121" s="249">
        <f t="shared" ca="1" si="52"/>
        <v>0</v>
      </c>
      <c r="Q121" s="248">
        <f t="shared" ca="1" si="41"/>
        <v>0.25</v>
      </c>
      <c r="R121" s="264" t="s">
        <v>38</v>
      </c>
      <c r="S121" s="282" t="s">
        <v>1952</v>
      </c>
      <c r="T121" s="272">
        <v>16.100000000000001</v>
      </c>
      <c r="U121" s="272">
        <v>0.1</v>
      </c>
      <c r="V121" s="272">
        <f t="shared" si="53"/>
        <v>0</v>
      </c>
      <c r="W121" s="283"/>
      <c r="X121" s="283"/>
      <c r="Y121" s="283"/>
      <c r="Z121" s="283"/>
      <c r="AA121" s="283"/>
      <c r="AB121" s="283"/>
      <c r="AC121" s="283"/>
      <c r="AD121" s="284"/>
      <c r="AE121" s="283"/>
      <c r="AF121" s="283"/>
      <c r="AG121" s="283"/>
      <c r="AH121" s="283"/>
      <c r="AI121" s="283"/>
      <c r="AJ121" s="285"/>
      <c r="AK121" s="283"/>
      <c r="AL121" s="283"/>
      <c r="AM121" s="283"/>
      <c r="AN121" s="283"/>
      <c r="AO121" s="283"/>
      <c r="AP121" s="283"/>
      <c r="AQ121" s="283"/>
      <c r="AR121" s="283"/>
      <c r="AS121" s="283"/>
      <c r="AT121" s="283"/>
      <c r="AU121" s="283"/>
      <c r="AV121" s="283"/>
      <c r="AW121" s="283"/>
      <c r="AX121" s="285"/>
      <c r="AY121" s="283"/>
      <c r="AZ121" s="283"/>
      <c r="BA121" s="283"/>
      <c r="BB121" s="283"/>
      <c r="BC121" s="283">
        <v>0.1</v>
      </c>
      <c r="BD121" s="283"/>
      <c r="BE121" s="283"/>
      <c r="BF121" s="283"/>
      <c r="BG121" s="283"/>
      <c r="BH121" s="283"/>
      <c r="BI121" s="283"/>
      <c r="BJ121" s="283"/>
      <c r="BK121" s="283"/>
      <c r="BL121" s="283"/>
      <c r="BM121" s="283"/>
      <c r="BN121" s="283"/>
      <c r="BO121" s="284"/>
      <c r="BP121" s="284"/>
      <c r="BQ121" s="284"/>
      <c r="BR121" s="284"/>
      <c r="BS121" s="284"/>
      <c r="BT121" s="284"/>
      <c r="BU121" s="284"/>
      <c r="BV121" s="283"/>
      <c r="BW121" s="283"/>
      <c r="BX121" s="283"/>
      <c r="BY121" s="283"/>
      <c r="BZ121" s="283"/>
      <c r="CA121" s="283"/>
      <c r="CB121" s="283"/>
      <c r="CC121" s="283"/>
      <c r="CD121" s="283"/>
      <c r="CE121" s="283"/>
      <c r="CF121" s="283"/>
      <c r="CG121" s="283"/>
      <c r="CH121" s="283"/>
      <c r="CI121" s="283"/>
    </row>
    <row r="122" spans="1:87" ht="15" customHeight="1" collapsed="1">
      <c r="A122" s="276"/>
      <c r="B122" s="142" t="s">
        <v>26</v>
      </c>
      <c r="C122" s="138" t="s">
        <v>26</v>
      </c>
      <c r="D122" s="134"/>
      <c r="E122" s="242" t="s">
        <v>336</v>
      </c>
      <c r="F122" s="240" t="s">
        <v>2051</v>
      </c>
      <c r="G122" s="241">
        <f>COUNTA(G123:G129)</f>
        <v>7</v>
      </c>
      <c r="H122" s="277" t="s">
        <v>2024</v>
      </c>
      <c r="I122" s="280">
        <f>MAX(I123:I129)</f>
        <v>45589</v>
      </c>
      <c r="J122" s="279">
        <f>MIN(J123:J129)</f>
        <v>45596</v>
      </c>
      <c r="K122" s="280">
        <f>MIN(K123:K129)</f>
        <v>45596</v>
      </c>
      <c r="L122" s="279">
        <f>MIN(L123:L129)</f>
        <v>45623</v>
      </c>
      <c r="M122" s="280">
        <f>MAX(M123:M129)</f>
        <v>45639</v>
      </c>
      <c r="N122" s="329">
        <f t="array" ref="N122">MAX(IF(W122:CI122&gt;0,$W$16:$CI$16))</f>
        <v>45639</v>
      </c>
      <c r="O122" s="251">
        <f>SUMPRODUCT(O123:O129,U123:U129)/SUM(U123:U129)</f>
        <v>0.17857142857142858</v>
      </c>
      <c r="P122" s="251">
        <f ca="1">SUMPRODUCT(P123:P129,U123:U129)/SUM(U123:U129)</f>
        <v>0.14285714285714285</v>
      </c>
      <c r="Q122" s="257">
        <f t="shared" ref="Q122:Q192" ca="1" si="54">O122-P122</f>
        <v>3.5714285714285726E-2</v>
      </c>
      <c r="R122" s="264" t="s">
        <v>38</v>
      </c>
      <c r="S122" s="282"/>
      <c r="T122" s="272"/>
      <c r="U122" s="272"/>
      <c r="V122" s="272"/>
      <c r="W122" s="283"/>
      <c r="X122" s="283"/>
      <c r="Y122" s="283"/>
      <c r="Z122" s="283"/>
      <c r="AA122" s="283"/>
      <c r="AB122" s="283"/>
      <c r="AC122" s="290"/>
      <c r="AD122" s="284"/>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6" t="s">
        <v>444</v>
      </c>
      <c r="BI122" s="283"/>
      <c r="BJ122" s="283"/>
      <c r="BK122" s="283"/>
      <c r="BL122" s="283"/>
      <c r="BM122" s="283"/>
      <c r="BN122" s="283"/>
      <c r="BO122" s="284"/>
      <c r="BP122" s="284"/>
      <c r="BQ122" s="284"/>
      <c r="BR122" s="284"/>
      <c r="BS122" s="284"/>
      <c r="BT122" s="284"/>
      <c r="BU122" s="284"/>
      <c r="BV122" s="283"/>
      <c r="BW122" s="283"/>
      <c r="BX122" s="283"/>
      <c r="BY122" s="283"/>
      <c r="BZ122" s="283"/>
      <c r="CA122" s="283"/>
      <c r="CB122" s="283"/>
      <c r="CC122" s="283"/>
      <c r="CD122" s="283"/>
      <c r="CE122" s="283"/>
      <c r="CF122" s="283"/>
      <c r="CG122" s="283"/>
      <c r="CH122" s="283"/>
      <c r="CI122" s="283"/>
    </row>
    <row r="123" spans="1:87" ht="16.2" hidden="1" outlineLevel="1">
      <c r="A123" s="276" t="str">
        <f>E123&amp;G123</f>
        <v>lt003_entitynace_esg</v>
      </c>
      <c r="B123" s="142" t="s">
        <v>26</v>
      </c>
      <c r="C123" s="138" t="s">
        <v>26</v>
      </c>
      <c r="D123" s="236" t="s">
        <v>40</v>
      </c>
      <c r="E123" s="239" t="s">
        <v>336</v>
      </c>
      <c r="F123" s="239"/>
      <c r="G123" s="239" t="s">
        <v>337</v>
      </c>
      <c r="H123" s="236" t="str">
        <f>VLOOKUP(A123,'2. Status Detalhe Campos'!$A$7:$G$574,7,0)</f>
        <v>2.1 Em Teste</v>
      </c>
      <c r="I123" s="278">
        <v>45583</v>
      </c>
      <c r="J123" s="304">
        <v>45596</v>
      </c>
      <c r="K123" s="287">
        <v>45596</v>
      </c>
      <c r="L123" s="292">
        <f t="array" ref="L123">MIN(IF(W123:CI123&gt;0,$W$16:$CI$16))</f>
        <v>45623</v>
      </c>
      <c r="M123" s="293">
        <f t="array" ref="M123">MAX(IF(W123:CI123&gt;0,$W$16:$CI$16))</f>
        <v>45623</v>
      </c>
      <c r="N123" s="293"/>
      <c r="O123" s="249">
        <f>VLOOKUP(H123,Auxiliar!$B$16:$E$24,4,0)</f>
        <v>0.25</v>
      </c>
      <c r="P123" s="249">
        <f t="shared" ref="P123:P129" ca="1" si="55">IF(TODAY()&lt;=L123,0,MIN((TODAY()-L123)/(M123-L123+1),100%))</f>
        <v>1</v>
      </c>
      <c r="Q123" s="248">
        <f t="shared" ca="1" si="54"/>
        <v>-0.75</v>
      </c>
      <c r="R123" s="263"/>
      <c r="S123" s="282"/>
      <c r="T123" s="272">
        <v>4.0999999999999996</v>
      </c>
      <c r="U123" s="272">
        <f>ROUND(T123/8,1)</f>
        <v>0.5</v>
      </c>
      <c r="V123" s="272">
        <f t="shared" ref="V123:V129" si="56">SUM(W123:CI123)-U123</f>
        <v>0</v>
      </c>
      <c r="W123" s="283"/>
      <c r="X123" s="283"/>
      <c r="Y123" s="283"/>
      <c r="Z123" s="283"/>
      <c r="AA123" s="283"/>
      <c r="AB123" s="283"/>
      <c r="AC123" s="290"/>
      <c r="AD123" s="284"/>
      <c r="AE123" s="283"/>
      <c r="AF123" s="283"/>
      <c r="AG123" s="283"/>
      <c r="AH123" s="283"/>
      <c r="AI123" s="283"/>
      <c r="AJ123" s="283"/>
      <c r="AK123" s="283"/>
      <c r="AL123" s="283"/>
      <c r="AM123" s="283"/>
      <c r="AN123" s="283"/>
      <c r="AO123" s="285"/>
      <c r="AP123" s="283"/>
      <c r="AQ123" s="283"/>
      <c r="AR123" s="283"/>
      <c r="AS123" s="283"/>
      <c r="AT123" s="283"/>
      <c r="AU123" s="283"/>
      <c r="AV123" s="283">
        <v>0.5</v>
      </c>
      <c r="AW123" s="283"/>
      <c r="AX123" s="283"/>
      <c r="AY123" s="283"/>
      <c r="AZ123" s="283"/>
      <c r="BA123" s="283"/>
      <c r="BB123" s="283"/>
      <c r="BC123" s="283"/>
      <c r="BD123" s="283"/>
      <c r="BE123" s="283"/>
      <c r="BF123" s="283"/>
      <c r="BG123" s="283"/>
      <c r="BH123" s="283"/>
      <c r="BI123" s="283"/>
      <c r="BJ123" s="283"/>
      <c r="BK123" s="283"/>
      <c r="BL123" s="283"/>
      <c r="BM123" s="283"/>
      <c r="BN123" s="283"/>
      <c r="BO123" s="284"/>
      <c r="BP123" s="284"/>
      <c r="BQ123" s="284"/>
      <c r="BR123" s="284"/>
      <c r="BS123" s="284"/>
      <c r="BT123" s="284"/>
      <c r="BU123" s="284"/>
      <c r="BV123" s="283"/>
      <c r="BW123" s="283"/>
      <c r="BX123" s="283"/>
      <c r="BY123" s="283"/>
      <c r="BZ123" s="283"/>
      <c r="CA123" s="283"/>
      <c r="CB123" s="283"/>
      <c r="CC123" s="283"/>
      <c r="CD123" s="283"/>
      <c r="CE123" s="283"/>
      <c r="CF123" s="283"/>
      <c r="CG123" s="283"/>
      <c r="CH123" s="283"/>
      <c r="CI123" s="283"/>
    </row>
    <row r="124" spans="1:87" ht="16.2" hidden="1" outlineLevel="1">
      <c r="A124" s="276"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78">
        <v>45589</v>
      </c>
      <c r="J124" s="304">
        <v>45596</v>
      </c>
      <c r="K124" s="287">
        <v>45596</v>
      </c>
      <c r="L124" s="292">
        <f t="array" ref="L124">MIN(IF(W124:CI124&gt;0,$W$16:$CI$16))</f>
        <v>45639</v>
      </c>
      <c r="M124" s="293">
        <f t="array" ref="M124">MAX(IF(W124:CI124&gt;0,$W$16:$CI$16))</f>
        <v>45639</v>
      </c>
      <c r="N124" s="293"/>
      <c r="O124" s="249">
        <f>VLOOKUP(H124,Auxiliar!$B$16:$E$24,4,0)</f>
        <v>0</v>
      </c>
      <c r="P124" s="249">
        <f ca="1">IF(TODAY()&lt;=L124,0,MIN((TODAY()-L124)/(M124-L124+1),100%))</f>
        <v>0</v>
      </c>
      <c r="Q124" s="248">
        <f t="shared" ca="1" si="54"/>
        <v>0</v>
      </c>
      <c r="R124" s="263"/>
      <c r="S124" s="282"/>
      <c r="T124" s="272">
        <v>4.0999999999999996</v>
      </c>
      <c r="U124" s="272">
        <f>ROUND(T124/8,1)</f>
        <v>0.5</v>
      </c>
      <c r="V124" s="272">
        <f>SUM(W124:CI124)-U124</f>
        <v>0</v>
      </c>
      <c r="W124" s="283"/>
      <c r="X124" s="283"/>
      <c r="Y124" s="283"/>
      <c r="Z124" s="283"/>
      <c r="AA124" s="283"/>
      <c r="AB124" s="283"/>
      <c r="AC124" s="290"/>
      <c r="AD124" s="284"/>
      <c r="AE124" s="283"/>
      <c r="AF124" s="283"/>
      <c r="AG124" s="283"/>
      <c r="AH124" s="283"/>
      <c r="AI124" s="283"/>
      <c r="AJ124" s="283"/>
      <c r="AK124" s="283"/>
      <c r="AL124" s="283"/>
      <c r="AM124" s="283"/>
      <c r="AN124" s="283"/>
      <c r="AO124" s="283"/>
      <c r="AP124" s="283"/>
      <c r="AQ124" s="283"/>
      <c r="AR124" s="283"/>
      <c r="AS124" s="283"/>
      <c r="AT124" s="283"/>
      <c r="AU124" s="283"/>
      <c r="AV124" s="283"/>
      <c r="AW124" s="285"/>
      <c r="AX124" s="283"/>
      <c r="AY124" s="283"/>
      <c r="AZ124" s="283"/>
      <c r="BA124" s="283"/>
      <c r="BB124" s="283"/>
      <c r="BC124" s="283"/>
      <c r="BD124" s="283"/>
      <c r="BE124" s="283"/>
      <c r="BF124" s="283"/>
      <c r="BG124" s="283"/>
      <c r="BH124" s="283">
        <v>0.5</v>
      </c>
      <c r="BI124" s="283"/>
      <c r="BJ124" s="283"/>
      <c r="BK124" s="283"/>
      <c r="BL124" s="283"/>
      <c r="BM124" s="283"/>
      <c r="BN124" s="283"/>
      <c r="BO124" s="284"/>
      <c r="BP124" s="284"/>
      <c r="BQ124" s="284"/>
      <c r="BR124" s="284"/>
      <c r="BS124" s="284"/>
      <c r="BT124" s="284"/>
      <c r="BU124" s="284"/>
      <c r="BV124" s="283"/>
      <c r="BW124" s="283"/>
      <c r="BX124" s="283"/>
      <c r="BY124" s="283"/>
      <c r="BZ124" s="283"/>
      <c r="CA124" s="283"/>
      <c r="CB124" s="283"/>
      <c r="CC124" s="283"/>
      <c r="CD124" s="283"/>
      <c r="CE124" s="283"/>
      <c r="CF124" s="283"/>
      <c r="CG124" s="283"/>
      <c r="CH124" s="283"/>
      <c r="CI124" s="283"/>
    </row>
    <row r="125" spans="1:87" ht="16.2" hidden="1" outlineLevel="1">
      <c r="A125" s="276"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78">
        <v>45589</v>
      </c>
      <c r="J125" s="304">
        <v>45596</v>
      </c>
      <c r="K125" s="287">
        <v>45596</v>
      </c>
      <c r="L125" s="292">
        <f t="array" ref="L125">MIN(IF(W125:CI125&gt;0,$W$16:$CI$16))</f>
        <v>45639</v>
      </c>
      <c r="M125" s="293">
        <f t="array" ref="M125">MAX(IF(W125:CI125&gt;0,$W$16:$CI$16))</f>
        <v>45639</v>
      </c>
      <c r="N125" s="293"/>
      <c r="O125" s="249">
        <f>VLOOKUP(H125,Auxiliar!$B$16:$E$24,4,0)</f>
        <v>0</v>
      </c>
      <c r="P125" s="249">
        <f ca="1">IF(TODAY()&lt;=L125,0,MIN((TODAY()-L125)/(M125-L125+1),100%))</f>
        <v>0</v>
      </c>
      <c r="Q125" s="248">
        <f t="shared" ca="1" si="54"/>
        <v>0</v>
      </c>
      <c r="R125" s="263"/>
      <c r="S125" s="282"/>
      <c r="T125" s="272">
        <v>4.0999999999999996</v>
      </c>
      <c r="U125" s="272">
        <f>ROUND(T125/8,1)</f>
        <v>0.5</v>
      </c>
      <c r="V125" s="272">
        <f>SUM(W125:CI125)-U125</f>
        <v>0</v>
      </c>
      <c r="W125" s="283"/>
      <c r="X125" s="283"/>
      <c r="Y125" s="283"/>
      <c r="Z125" s="283"/>
      <c r="AA125" s="283"/>
      <c r="AB125" s="283"/>
      <c r="AC125" s="290"/>
      <c r="AD125" s="284"/>
      <c r="AE125" s="283"/>
      <c r="AF125" s="283"/>
      <c r="AG125" s="283"/>
      <c r="AH125" s="283"/>
      <c r="AI125" s="283"/>
      <c r="AJ125" s="283"/>
      <c r="AK125" s="283"/>
      <c r="AL125" s="283"/>
      <c r="AM125" s="283"/>
      <c r="AN125" s="283"/>
      <c r="AO125" s="283"/>
      <c r="AP125" s="283"/>
      <c r="AQ125" s="283"/>
      <c r="AR125" s="283"/>
      <c r="AS125" s="283"/>
      <c r="AT125" s="283"/>
      <c r="AU125" s="283"/>
      <c r="AV125" s="283"/>
      <c r="AW125" s="285"/>
      <c r="AX125" s="283"/>
      <c r="AY125" s="283"/>
      <c r="AZ125" s="283"/>
      <c r="BA125" s="283"/>
      <c r="BB125" s="283"/>
      <c r="BC125" s="283"/>
      <c r="BD125" s="283"/>
      <c r="BE125" s="283"/>
      <c r="BF125" s="283"/>
      <c r="BG125" s="283"/>
      <c r="BH125" s="283">
        <v>0.5</v>
      </c>
      <c r="BI125" s="283"/>
      <c r="BJ125" s="283"/>
      <c r="BK125" s="283"/>
      <c r="BL125" s="283"/>
      <c r="BM125" s="283"/>
      <c r="BN125" s="283"/>
      <c r="BO125" s="284"/>
      <c r="BP125" s="284"/>
      <c r="BQ125" s="284"/>
      <c r="BR125" s="284"/>
      <c r="BS125" s="284"/>
      <c r="BT125" s="284"/>
      <c r="BU125" s="284"/>
      <c r="BV125" s="283"/>
      <c r="BW125" s="283"/>
      <c r="BX125" s="283"/>
      <c r="BY125" s="283"/>
      <c r="BZ125" s="283"/>
      <c r="CA125" s="283"/>
      <c r="CB125" s="283"/>
      <c r="CC125" s="283"/>
      <c r="CD125" s="283"/>
      <c r="CE125" s="283"/>
      <c r="CF125" s="283"/>
      <c r="CG125" s="283"/>
      <c r="CH125" s="283"/>
      <c r="CI125" s="283"/>
    </row>
    <row r="126" spans="1:87" ht="16.2" hidden="1" outlineLevel="1">
      <c r="A126" s="276" t="str">
        <f t="shared" ref="A126:A129" si="57">E126&amp;G126</f>
        <v>lt003_entityflg_grp_nfrd_applcblty</v>
      </c>
      <c r="B126" s="142" t="s">
        <v>26</v>
      </c>
      <c r="C126" s="138" t="s">
        <v>26</v>
      </c>
      <c r="D126" s="236" t="s">
        <v>40</v>
      </c>
      <c r="E126" s="239" t="s">
        <v>336</v>
      </c>
      <c r="F126" s="239"/>
      <c r="G126" s="239" t="s">
        <v>365</v>
      </c>
      <c r="H126" s="236" t="str">
        <f>VLOOKUP(A126,'2. Status Detalhe Campos'!$A$7:$G$574,7,0)</f>
        <v>2.1 Em Teste</v>
      </c>
      <c r="I126" s="287">
        <v>45588</v>
      </c>
      <c r="J126" s="304">
        <v>45596</v>
      </c>
      <c r="K126" s="287">
        <v>45596</v>
      </c>
      <c r="L126" s="292">
        <f t="array" ref="L126">MIN(IF(W126:CI126&gt;0,$W$16:$CI$16))</f>
        <v>45639</v>
      </c>
      <c r="M126" s="293">
        <f t="array" ref="M126">MAX(IF(W126:CI126&gt;0,$W$16:$CI$16))</f>
        <v>45639</v>
      </c>
      <c r="N126" s="293"/>
      <c r="O126" s="249">
        <f>VLOOKUP(H126,Auxiliar!$B$16:$E$24,4,0)</f>
        <v>0.25</v>
      </c>
      <c r="P126" s="249">
        <f t="shared" ca="1" si="55"/>
        <v>0</v>
      </c>
      <c r="Q126" s="248">
        <f t="shared" ca="1" si="54"/>
        <v>0.25</v>
      </c>
      <c r="R126" s="263"/>
      <c r="S126" s="282"/>
      <c r="T126" s="272">
        <v>4.0999999999999996</v>
      </c>
      <c r="U126" s="272">
        <f t="shared" ref="U126:U129" si="58">ROUND(T126/8,1)</f>
        <v>0.5</v>
      </c>
      <c r="V126" s="272">
        <f t="shared" si="56"/>
        <v>0</v>
      </c>
      <c r="W126" s="291"/>
      <c r="X126" s="283"/>
      <c r="Y126" s="283"/>
      <c r="Z126" s="283"/>
      <c r="AA126" s="283"/>
      <c r="AB126" s="283"/>
      <c r="AC126" s="290"/>
      <c r="AD126" s="284"/>
      <c r="AE126" s="283"/>
      <c r="AF126" s="283"/>
      <c r="AG126" s="283"/>
      <c r="AH126" s="283"/>
      <c r="AI126" s="283"/>
      <c r="AJ126" s="283"/>
      <c r="AK126" s="283"/>
      <c r="AL126" s="283"/>
      <c r="AM126" s="283"/>
      <c r="AN126" s="283"/>
      <c r="AO126" s="285"/>
      <c r="AP126" s="283"/>
      <c r="AQ126" s="283"/>
      <c r="AR126" s="283"/>
      <c r="AS126" s="283"/>
      <c r="AT126" s="283"/>
      <c r="AU126" s="283"/>
      <c r="AV126" s="283"/>
      <c r="AW126" s="283"/>
      <c r="AX126" s="283"/>
      <c r="AY126" s="283"/>
      <c r="AZ126" s="283"/>
      <c r="BA126" s="283"/>
      <c r="BB126" s="283"/>
      <c r="BC126" s="283"/>
      <c r="BD126" s="283"/>
      <c r="BE126" s="283"/>
      <c r="BF126" s="283"/>
      <c r="BG126" s="283"/>
      <c r="BH126" s="283">
        <v>0.5</v>
      </c>
      <c r="BI126" s="283"/>
      <c r="BJ126" s="283"/>
      <c r="BK126" s="283"/>
      <c r="BL126" s="283"/>
      <c r="BM126" s="283"/>
      <c r="BN126" s="283"/>
      <c r="BO126" s="284"/>
      <c r="BP126" s="284"/>
      <c r="BQ126" s="284"/>
      <c r="BR126" s="284"/>
      <c r="BS126" s="284"/>
      <c r="BT126" s="284"/>
      <c r="BU126" s="284"/>
      <c r="BV126" s="283"/>
      <c r="BW126" s="283"/>
      <c r="BX126" s="283"/>
      <c r="BY126" s="283"/>
      <c r="BZ126" s="283"/>
      <c r="CA126" s="283"/>
      <c r="CB126" s="283"/>
      <c r="CC126" s="283"/>
      <c r="CD126" s="283"/>
      <c r="CE126" s="283"/>
      <c r="CF126" s="283"/>
      <c r="CG126" s="283"/>
      <c r="CH126" s="283"/>
      <c r="CI126" s="283"/>
    </row>
    <row r="127" spans="1:87" ht="16.2" hidden="1" outlineLevel="1">
      <c r="A127" s="276" t="str">
        <f t="shared" si="57"/>
        <v>lt003_entitygrp_emssns_scp1</v>
      </c>
      <c r="B127" s="142" t="s">
        <v>26</v>
      </c>
      <c r="C127" s="138" t="s">
        <v>26</v>
      </c>
      <c r="D127" s="236" t="s">
        <v>40</v>
      </c>
      <c r="E127" s="239" t="s">
        <v>336</v>
      </c>
      <c r="F127" s="239"/>
      <c r="G127" s="239" t="s">
        <v>366</v>
      </c>
      <c r="H127" s="236" t="str">
        <f>VLOOKUP(A127,'2. Status Detalhe Campos'!$A$7:$G$574,7,0)</f>
        <v>2.1 Em Teste</v>
      </c>
      <c r="I127" s="287">
        <v>45588</v>
      </c>
      <c r="J127" s="304">
        <v>45596</v>
      </c>
      <c r="K127" s="287">
        <v>45596</v>
      </c>
      <c r="L127" s="292">
        <f t="array" ref="L127">MIN(IF(W127:CI127&gt;0,$W$16:$CI$16))</f>
        <v>45639</v>
      </c>
      <c r="M127" s="293">
        <f t="array" ref="M127">MAX(IF(W127:CI127&gt;0,$W$16:$CI$16))</f>
        <v>45639</v>
      </c>
      <c r="N127" s="293"/>
      <c r="O127" s="249">
        <f>VLOOKUP(H127,Auxiliar!$B$16:$E$24,4,0)</f>
        <v>0.25</v>
      </c>
      <c r="P127" s="249">
        <f t="shared" ca="1" si="55"/>
        <v>0</v>
      </c>
      <c r="Q127" s="248">
        <f t="shared" ca="1" si="54"/>
        <v>0.25</v>
      </c>
      <c r="R127" s="263"/>
      <c r="S127" s="282"/>
      <c r="T127" s="272">
        <v>4.0999999999999996</v>
      </c>
      <c r="U127" s="272">
        <f t="shared" si="58"/>
        <v>0.5</v>
      </c>
      <c r="V127" s="272">
        <f t="shared" si="56"/>
        <v>0</v>
      </c>
      <c r="W127" s="291"/>
      <c r="X127" s="283"/>
      <c r="Y127" s="283"/>
      <c r="Z127" s="283"/>
      <c r="AA127" s="283"/>
      <c r="AB127" s="283"/>
      <c r="AC127" s="290"/>
      <c r="AD127" s="284"/>
      <c r="AE127" s="283"/>
      <c r="AF127" s="283"/>
      <c r="AG127" s="283"/>
      <c r="AH127" s="283"/>
      <c r="AI127" s="283"/>
      <c r="AJ127" s="283"/>
      <c r="AK127" s="283"/>
      <c r="AL127" s="283"/>
      <c r="AM127" s="283"/>
      <c r="AN127" s="283"/>
      <c r="AO127" s="283"/>
      <c r="AP127" s="283"/>
      <c r="AQ127" s="283"/>
      <c r="AR127" s="283"/>
      <c r="AS127" s="283"/>
      <c r="AT127" s="283"/>
      <c r="AU127" s="285"/>
      <c r="AV127" s="283"/>
      <c r="AW127" s="283"/>
      <c r="AX127" s="283"/>
      <c r="AY127" s="283"/>
      <c r="AZ127" s="283"/>
      <c r="BA127" s="283"/>
      <c r="BB127" s="283"/>
      <c r="BC127" s="283"/>
      <c r="BD127" s="283"/>
      <c r="BE127" s="283"/>
      <c r="BF127" s="283"/>
      <c r="BG127" s="283"/>
      <c r="BH127" s="283">
        <v>0.5</v>
      </c>
      <c r="BI127" s="283"/>
      <c r="BJ127" s="283"/>
      <c r="BK127" s="283"/>
      <c r="BL127" s="283"/>
      <c r="BM127" s="283"/>
      <c r="BN127" s="283"/>
      <c r="BO127" s="284"/>
      <c r="BP127" s="284"/>
      <c r="BQ127" s="284"/>
      <c r="BR127" s="284"/>
      <c r="BS127" s="284"/>
      <c r="BT127" s="284"/>
      <c r="BU127" s="284"/>
      <c r="BV127" s="283"/>
      <c r="BW127" s="283"/>
      <c r="BX127" s="283"/>
      <c r="BY127" s="283"/>
      <c r="BZ127" s="283"/>
      <c r="CA127" s="283"/>
      <c r="CB127" s="283"/>
      <c r="CC127" s="283"/>
      <c r="CD127" s="283"/>
      <c r="CE127" s="283"/>
      <c r="CF127" s="283"/>
      <c r="CG127" s="283"/>
      <c r="CH127" s="283"/>
      <c r="CI127" s="283"/>
    </row>
    <row r="128" spans="1:87" ht="16.2" hidden="1" outlineLevel="1">
      <c r="A128" s="276" t="str">
        <f t="shared" si="57"/>
        <v>lt003_entitygrp_emssns_scp2</v>
      </c>
      <c r="B128" s="142" t="s">
        <v>26</v>
      </c>
      <c r="C128" s="138" t="s">
        <v>26</v>
      </c>
      <c r="D128" s="236" t="s">
        <v>40</v>
      </c>
      <c r="E128" s="239" t="s">
        <v>336</v>
      </c>
      <c r="F128" s="239"/>
      <c r="G128" s="239" t="s">
        <v>367</v>
      </c>
      <c r="H128" s="236" t="str">
        <f>VLOOKUP(A128,'2. Status Detalhe Campos'!$A$7:$G$574,7,0)</f>
        <v>2.1 Em Teste</v>
      </c>
      <c r="I128" s="287">
        <v>45588</v>
      </c>
      <c r="J128" s="304">
        <v>45596</v>
      </c>
      <c r="K128" s="287">
        <v>45596</v>
      </c>
      <c r="L128" s="292">
        <f t="array" ref="L128">MIN(IF(W128:CI128&gt;0,$W$16:$CI$16))</f>
        <v>45639</v>
      </c>
      <c r="M128" s="293">
        <f t="array" ref="M128">MAX(IF(W128:CI128&gt;0,$W$16:$CI$16))</f>
        <v>45639</v>
      </c>
      <c r="N128" s="293"/>
      <c r="O128" s="249">
        <f>VLOOKUP(H128,Auxiliar!$B$16:$E$24,4,0)</f>
        <v>0.25</v>
      </c>
      <c r="P128" s="249">
        <f t="shared" ca="1" si="55"/>
        <v>0</v>
      </c>
      <c r="Q128" s="248">
        <f t="shared" ca="1" si="54"/>
        <v>0.25</v>
      </c>
      <c r="R128" s="263"/>
      <c r="S128" s="282"/>
      <c r="T128" s="272">
        <v>4.0999999999999996</v>
      </c>
      <c r="U128" s="272">
        <f t="shared" si="58"/>
        <v>0.5</v>
      </c>
      <c r="V128" s="272">
        <f t="shared" si="56"/>
        <v>0</v>
      </c>
      <c r="W128" s="291"/>
      <c r="X128" s="283"/>
      <c r="Y128" s="283"/>
      <c r="Z128" s="283"/>
      <c r="AA128" s="283"/>
      <c r="AB128" s="283"/>
      <c r="AC128" s="290"/>
      <c r="AD128" s="284"/>
      <c r="AE128" s="283"/>
      <c r="AF128" s="283"/>
      <c r="AG128" s="283"/>
      <c r="AH128" s="283"/>
      <c r="AI128" s="283"/>
      <c r="AJ128" s="283"/>
      <c r="AK128" s="283"/>
      <c r="AL128" s="283"/>
      <c r="AM128" s="283"/>
      <c r="AN128" s="283"/>
      <c r="AO128" s="283"/>
      <c r="AP128" s="283"/>
      <c r="AQ128" s="283"/>
      <c r="AR128" s="283"/>
      <c r="AS128" s="283"/>
      <c r="AT128" s="283"/>
      <c r="AU128" s="285"/>
      <c r="AV128" s="283"/>
      <c r="AW128" s="283"/>
      <c r="AX128" s="283"/>
      <c r="AY128" s="283"/>
      <c r="AZ128" s="283"/>
      <c r="BA128" s="283"/>
      <c r="BB128" s="283"/>
      <c r="BC128" s="283"/>
      <c r="BD128" s="283"/>
      <c r="BE128" s="283"/>
      <c r="BF128" s="283"/>
      <c r="BG128" s="283"/>
      <c r="BH128" s="283">
        <v>0.5</v>
      </c>
      <c r="BI128" s="283"/>
      <c r="BJ128" s="283"/>
      <c r="BK128" s="283"/>
      <c r="BL128" s="283"/>
      <c r="BM128" s="283"/>
      <c r="BN128" s="283"/>
      <c r="BO128" s="284"/>
      <c r="BP128" s="284"/>
      <c r="BQ128" s="284"/>
      <c r="BR128" s="284"/>
      <c r="BS128" s="284"/>
      <c r="BT128" s="284"/>
      <c r="BU128" s="284"/>
      <c r="BV128" s="283"/>
      <c r="BW128" s="283"/>
      <c r="BX128" s="283"/>
      <c r="BY128" s="283"/>
      <c r="BZ128" s="283"/>
      <c r="CA128" s="283"/>
      <c r="CB128" s="283"/>
      <c r="CC128" s="283"/>
      <c r="CD128" s="283"/>
      <c r="CE128" s="283"/>
      <c r="CF128" s="283"/>
      <c r="CG128" s="283"/>
      <c r="CH128" s="283"/>
      <c r="CI128" s="283"/>
    </row>
    <row r="129" spans="1:87" ht="16.2" hidden="1" outlineLevel="1">
      <c r="A129" s="276" t="str">
        <f t="shared" si="57"/>
        <v>lt003_entitygrp_emssns_scp3</v>
      </c>
      <c r="B129" s="142" t="s">
        <v>26</v>
      </c>
      <c r="C129" s="138" t="s">
        <v>26</v>
      </c>
      <c r="D129" s="236" t="s">
        <v>40</v>
      </c>
      <c r="E129" s="239" t="s">
        <v>336</v>
      </c>
      <c r="F129" s="239"/>
      <c r="G129" s="239" t="s">
        <v>368</v>
      </c>
      <c r="H129" s="236" t="str">
        <f>VLOOKUP(A129,'2. Status Detalhe Campos'!$A$7:$G$574,7,0)</f>
        <v>2.1 Em Teste</v>
      </c>
      <c r="I129" s="287">
        <v>45588</v>
      </c>
      <c r="J129" s="304">
        <v>45596</v>
      </c>
      <c r="K129" s="287">
        <v>45596</v>
      </c>
      <c r="L129" s="292">
        <f t="array" ref="L129">MIN(IF(W129:CI129&gt;0,$W$16:$CI$16))</f>
        <v>45639</v>
      </c>
      <c r="M129" s="293">
        <f t="array" ref="M129">MAX(IF(W129:CI129&gt;0,$W$16:$CI$16))</f>
        <v>45639</v>
      </c>
      <c r="N129" s="293"/>
      <c r="O129" s="249">
        <f>VLOOKUP(H129,Auxiliar!$B$16:$E$24,4,0)</f>
        <v>0.25</v>
      </c>
      <c r="P129" s="249">
        <f t="shared" ca="1" si="55"/>
        <v>0</v>
      </c>
      <c r="Q129" s="248">
        <f t="shared" ca="1" si="54"/>
        <v>0.25</v>
      </c>
      <c r="R129" s="263"/>
      <c r="S129" s="282"/>
      <c r="T129" s="272">
        <v>4.0999999999999996</v>
      </c>
      <c r="U129" s="272">
        <f t="shared" si="58"/>
        <v>0.5</v>
      </c>
      <c r="V129" s="272">
        <f t="shared" si="56"/>
        <v>0</v>
      </c>
      <c r="W129" s="291"/>
      <c r="X129" s="283"/>
      <c r="Y129" s="283"/>
      <c r="Z129" s="283"/>
      <c r="AA129" s="283"/>
      <c r="AB129" s="283"/>
      <c r="AC129" s="290"/>
      <c r="AD129" s="284"/>
      <c r="AE129" s="283"/>
      <c r="AF129" s="283"/>
      <c r="AG129" s="283"/>
      <c r="AH129" s="283"/>
      <c r="AI129" s="283"/>
      <c r="AJ129" s="283"/>
      <c r="AK129" s="283"/>
      <c r="AL129" s="283"/>
      <c r="AM129" s="283"/>
      <c r="AN129" s="283"/>
      <c r="AO129" s="283"/>
      <c r="AP129" s="283"/>
      <c r="AQ129" s="283"/>
      <c r="AR129" s="283"/>
      <c r="AS129" s="283"/>
      <c r="AT129" s="283"/>
      <c r="AU129" s="285"/>
      <c r="AV129" s="283"/>
      <c r="AW129" s="283"/>
      <c r="AX129" s="283"/>
      <c r="AY129" s="283"/>
      <c r="AZ129" s="283"/>
      <c r="BA129" s="283"/>
      <c r="BB129" s="283"/>
      <c r="BC129" s="283"/>
      <c r="BD129" s="283"/>
      <c r="BE129" s="283"/>
      <c r="BF129" s="283"/>
      <c r="BG129" s="283"/>
      <c r="BH129" s="283">
        <v>0.5</v>
      </c>
      <c r="BI129" s="283"/>
      <c r="BJ129" s="283"/>
      <c r="BK129" s="283"/>
      <c r="BL129" s="283"/>
      <c r="BM129" s="283"/>
      <c r="BN129" s="283"/>
      <c r="BO129" s="284"/>
      <c r="BP129" s="284"/>
      <c r="BQ129" s="284"/>
      <c r="BR129" s="284"/>
      <c r="BS129" s="284"/>
      <c r="BT129" s="284"/>
      <c r="BU129" s="284"/>
      <c r="BV129" s="283"/>
      <c r="BW129" s="283"/>
      <c r="BX129" s="283"/>
      <c r="BY129" s="283"/>
      <c r="BZ129" s="283"/>
      <c r="CA129" s="283"/>
      <c r="CB129" s="283"/>
      <c r="CC129" s="283"/>
      <c r="CD129" s="283"/>
      <c r="CE129" s="283"/>
      <c r="CF129" s="283"/>
      <c r="CG129" s="283"/>
      <c r="CH129" s="283"/>
      <c r="CI129" s="283"/>
    </row>
    <row r="130" spans="1:87" ht="15" customHeight="1" collapsed="1">
      <c r="A130" s="276"/>
      <c r="B130" s="142" t="s">
        <v>26</v>
      </c>
      <c r="C130" s="138" t="s">
        <v>311</v>
      </c>
      <c r="D130" s="134"/>
      <c r="E130" s="240" t="s">
        <v>326</v>
      </c>
      <c r="F130" s="240" t="s">
        <v>1979</v>
      </c>
      <c r="G130" s="241">
        <f>COUNTA(G131:G136)</f>
        <v>6</v>
      </c>
      <c r="H130" s="301" t="s">
        <v>2023</v>
      </c>
      <c r="I130" s="278" t="s">
        <v>38</v>
      </c>
      <c r="J130" s="279">
        <f>MIN(J131:J136)</f>
        <v>45614</v>
      </c>
      <c r="K130" s="279">
        <f>MIN(K131:K147)</f>
        <v>45596</v>
      </c>
      <c r="L130" s="279">
        <f>MIN(L131:L147)</f>
        <v>45625</v>
      </c>
      <c r="M130" s="280">
        <f>MAX(M131:M147)</f>
        <v>45639</v>
      </c>
      <c r="N130" s="329">
        <f t="array" ref="N130">MAX(IF(W130:CI130&gt;0,$W$16:$CI$16))</f>
        <v>45639</v>
      </c>
      <c r="O130" s="251">
        <v>0</v>
      </c>
      <c r="P130" s="251">
        <f ca="1">SUMPRODUCT(P131:P147,U131:U147)/SUM(U131:U147)</f>
        <v>0</v>
      </c>
      <c r="Q130" s="257">
        <f t="shared" ref="Q130:Q154" ca="1" si="59">O130-P130</f>
        <v>0</v>
      </c>
      <c r="R130" s="264" t="s">
        <v>38</v>
      </c>
      <c r="S130" s="282"/>
      <c r="T130" s="272"/>
      <c r="U130" s="272"/>
      <c r="V130" s="272"/>
      <c r="W130" s="283"/>
      <c r="X130" s="283"/>
      <c r="Y130" s="283"/>
      <c r="Z130" s="283"/>
      <c r="AA130" s="283"/>
      <c r="AB130" s="283"/>
      <c r="AC130" s="283"/>
      <c r="AD130" s="284"/>
      <c r="AE130" s="283"/>
      <c r="AF130" s="283"/>
      <c r="AG130" s="283"/>
      <c r="AH130" s="283"/>
      <c r="AI130" s="283"/>
      <c r="AJ130" s="283"/>
      <c r="AK130" s="283"/>
      <c r="AL130" s="283"/>
      <c r="AM130" s="283"/>
      <c r="AN130" s="283"/>
      <c r="AO130" s="285"/>
      <c r="AP130" s="290"/>
      <c r="AQ130" s="283"/>
      <c r="AR130" s="283"/>
      <c r="AS130" s="283"/>
      <c r="AT130" s="283"/>
      <c r="AU130" s="283"/>
      <c r="AV130" s="283"/>
      <c r="AW130" s="283"/>
      <c r="AX130" s="283"/>
      <c r="AY130" s="283"/>
      <c r="AZ130" s="283"/>
      <c r="BA130" s="283"/>
      <c r="BB130" s="283"/>
      <c r="BC130" s="283"/>
      <c r="BD130" s="283"/>
      <c r="BE130" s="283"/>
      <c r="BF130" s="283"/>
      <c r="BG130" s="283"/>
      <c r="BH130" s="283" t="s">
        <v>444</v>
      </c>
      <c r="BI130" s="283"/>
      <c r="BJ130" s="283"/>
      <c r="BK130" s="283"/>
      <c r="BL130" s="283"/>
      <c r="BM130" s="283"/>
      <c r="BN130" s="283"/>
      <c r="BO130" s="284"/>
      <c r="BP130" s="284"/>
      <c r="BQ130" s="284"/>
      <c r="BR130" s="284"/>
      <c r="BS130" s="284"/>
      <c r="BT130" s="284"/>
      <c r="BU130" s="284"/>
      <c r="BV130" s="283"/>
      <c r="BW130" s="283"/>
      <c r="BX130" s="283"/>
      <c r="BY130" s="283"/>
      <c r="BZ130" s="283"/>
      <c r="CA130" s="283"/>
      <c r="CB130" s="283"/>
      <c r="CC130" s="283"/>
      <c r="CD130" s="283"/>
      <c r="CE130" s="283"/>
      <c r="CF130" s="283"/>
      <c r="CG130" s="283"/>
      <c r="CH130" s="283"/>
      <c r="CI130" s="283"/>
    </row>
    <row r="131" spans="1:87" ht="16.2" hidden="1" outlineLevel="1">
      <c r="A131" s="276" t="str">
        <f t="shared" ref="A131:A136" si="60">E131&amp;G131</f>
        <v>modesg_out_empr_info_nfincod_nace_esg</v>
      </c>
      <c r="B131" s="142" t="s">
        <v>26</v>
      </c>
      <c r="C131" s="138" t="s">
        <v>311</v>
      </c>
      <c r="D131" s="236" t="s">
        <v>40</v>
      </c>
      <c r="E131" s="237" t="s">
        <v>326</v>
      </c>
      <c r="F131" s="237"/>
      <c r="G131" s="238" t="s">
        <v>282</v>
      </c>
      <c r="H131" s="236" t="str">
        <f>VLOOKUP(A131,'2. Status Detalhe Campos'!$A$7:$G$574,7,0)</f>
        <v>2.1 Em Teste</v>
      </c>
      <c r="I131" s="278" t="s">
        <v>38</v>
      </c>
      <c r="J131" s="287">
        <v>45614</v>
      </c>
      <c r="K131" s="287">
        <v>45615</v>
      </c>
      <c r="L131" s="292">
        <f t="array" ref="L131">MIN(IF(W131:CI131&gt;0,$W$16:$CI$16))</f>
        <v>45625</v>
      </c>
      <c r="M131" s="293">
        <f t="array" ref="M131">MAX(IF(W131:CI131&gt;0,$W$16:$CI$16))</f>
        <v>45632</v>
      </c>
      <c r="N131" s="293"/>
      <c r="O131" s="249">
        <f>VLOOKUP(H131,Auxiliar!$B$16:$E$24,4,0)</f>
        <v>0.25</v>
      </c>
      <c r="P131" s="249">
        <f t="shared" ref="P131:P136" ca="1" si="61">IF(TODAY()&lt;=L131,0,MIN((TODAY()-L131)/(M131-L131+1),100%))</f>
        <v>0</v>
      </c>
      <c r="Q131" s="248">
        <f t="shared" ca="1" si="59"/>
        <v>0.25</v>
      </c>
      <c r="R131" s="264" t="s">
        <v>38</v>
      </c>
      <c r="S131" s="282"/>
      <c r="T131" s="272">
        <v>16.100000000000001</v>
      </c>
      <c r="U131" s="272">
        <f t="shared" ref="U131:U136" si="62">ROUND(T131/8,1)</f>
        <v>2</v>
      </c>
      <c r="V131" s="272">
        <f t="shared" ref="V131:V136" si="63">SUM(W131:CI131)-U131</f>
        <v>0</v>
      </c>
      <c r="W131" s="283"/>
      <c r="X131" s="283"/>
      <c r="Y131" s="283"/>
      <c r="Z131" s="283"/>
      <c r="AA131" s="283"/>
      <c r="AB131" s="283"/>
      <c r="AC131" s="283"/>
      <c r="AD131" s="284"/>
      <c r="AE131" s="283"/>
      <c r="AF131" s="283"/>
      <c r="AG131" s="283"/>
      <c r="AH131" s="283"/>
      <c r="AI131" s="283"/>
      <c r="AJ131" s="283"/>
      <c r="AK131" s="283"/>
      <c r="AL131" s="283"/>
      <c r="AM131" s="283"/>
      <c r="AN131" s="283"/>
      <c r="AO131" s="285"/>
      <c r="AP131" s="290"/>
      <c r="AQ131" s="283"/>
      <c r="AR131" s="283"/>
      <c r="AS131" s="283"/>
      <c r="AT131" s="283"/>
      <c r="AU131" s="283"/>
      <c r="AV131" s="283"/>
      <c r="AW131" s="283"/>
      <c r="AX131" s="283">
        <v>0.5</v>
      </c>
      <c r="AY131" s="283"/>
      <c r="AZ131" s="283"/>
      <c r="BA131" s="283"/>
      <c r="BB131" s="283">
        <v>1</v>
      </c>
      <c r="BC131" s="283">
        <v>0.5</v>
      </c>
      <c r="BD131" s="283"/>
      <c r="BE131" s="283"/>
      <c r="BF131" s="283"/>
      <c r="BG131" s="283"/>
      <c r="BH131" s="283"/>
      <c r="BI131" s="283"/>
      <c r="BJ131" s="283"/>
      <c r="BK131" s="283"/>
      <c r="BL131" s="283"/>
      <c r="BM131" s="283"/>
      <c r="BN131" s="283"/>
      <c r="BO131" s="284"/>
      <c r="BP131" s="284"/>
      <c r="BQ131" s="284"/>
      <c r="BR131" s="284"/>
      <c r="BS131" s="284"/>
      <c r="BT131" s="284"/>
      <c r="BU131" s="284"/>
      <c r="BV131" s="283"/>
      <c r="BW131" s="283"/>
      <c r="BX131" s="283"/>
      <c r="BY131" s="283"/>
      <c r="BZ131" s="283"/>
      <c r="CA131" s="283"/>
      <c r="CB131" s="283"/>
      <c r="CC131" s="283"/>
      <c r="CD131" s="283"/>
      <c r="CE131" s="283"/>
      <c r="CF131" s="283"/>
      <c r="CG131" s="283"/>
      <c r="CH131" s="283"/>
      <c r="CI131" s="283"/>
    </row>
    <row r="132" spans="1:87" ht="16.2" hidden="1" outlineLevel="1">
      <c r="A132" s="276" t="str">
        <f t="shared" si="60"/>
        <v>modesg_out_empr_info_nfinflg_emprs_excl_paris</v>
      </c>
      <c r="B132" s="142" t="s">
        <v>26</v>
      </c>
      <c r="C132" s="138" t="s">
        <v>311</v>
      </c>
      <c r="D132" s="236" t="s">
        <v>40</v>
      </c>
      <c r="E132" s="237" t="s">
        <v>326</v>
      </c>
      <c r="F132" s="237"/>
      <c r="G132" s="236" t="s">
        <v>328</v>
      </c>
      <c r="H132" s="236" t="str">
        <f>VLOOKUP(A132,'2. Status Detalhe Campos'!$A$7:$G$574,7,0)</f>
        <v>2.1 Em Teste</v>
      </c>
      <c r="I132" s="278" t="s">
        <v>38</v>
      </c>
      <c r="J132" s="287">
        <v>45614</v>
      </c>
      <c r="K132" s="287">
        <v>45615</v>
      </c>
      <c r="L132" s="292">
        <f t="array" ref="L132">MIN(IF(W132:CI132&gt;0,$W$16:$CI$16))</f>
        <v>45635</v>
      </c>
      <c r="M132" s="293">
        <f t="array" ref="M132">MAX(IF(W132:CI132&gt;0,$W$16:$CI$16))</f>
        <v>45635</v>
      </c>
      <c r="N132" s="293"/>
      <c r="O132" s="249">
        <f>VLOOKUP(H132,Auxiliar!$B$16:$E$24,4,0)</f>
        <v>0.25</v>
      </c>
      <c r="P132" s="249">
        <f t="shared" ca="1" si="61"/>
        <v>0</v>
      </c>
      <c r="Q132" s="248">
        <f t="shared" ca="1" si="59"/>
        <v>0.25</v>
      </c>
      <c r="R132" s="264" t="s">
        <v>38</v>
      </c>
      <c r="S132" s="282"/>
      <c r="T132" s="272">
        <v>8.1</v>
      </c>
      <c r="U132" s="272">
        <f t="shared" si="62"/>
        <v>1</v>
      </c>
      <c r="V132" s="272">
        <f t="shared" si="63"/>
        <v>0</v>
      </c>
      <c r="W132" s="283"/>
      <c r="X132" s="283"/>
      <c r="Y132" s="283"/>
      <c r="Z132" s="283"/>
      <c r="AA132" s="283"/>
      <c r="AB132" s="283"/>
      <c r="AC132" s="283"/>
      <c r="AD132" s="284"/>
      <c r="AE132" s="283"/>
      <c r="AF132" s="283"/>
      <c r="AG132" s="283"/>
      <c r="AH132" s="283"/>
      <c r="AI132" s="283"/>
      <c r="AJ132" s="283"/>
      <c r="AK132" s="283"/>
      <c r="AL132" s="283"/>
      <c r="AM132" s="283"/>
      <c r="AN132" s="283"/>
      <c r="AO132" s="285"/>
      <c r="AP132" s="290"/>
      <c r="AQ132" s="283"/>
      <c r="AR132" s="283"/>
      <c r="AS132" s="283"/>
      <c r="AT132" s="283"/>
      <c r="AU132" s="283"/>
      <c r="AV132" s="283"/>
      <c r="AW132" s="283"/>
      <c r="AX132" s="283"/>
      <c r="AY132" s="283"/>
      <c r="AZ132" s="283"/>
      <c r="BA132" s="283"/>
      <c r="BB132" s="283"/>
      <c r="BC132" s="283"/>
      <c r="BD132" s="283">
        <v>1</v>
      </c>
      <c r="BE132" s="283"/>
      <c r="BF132" s="283"/>
      <c r="BG132" s="283"/>
      <c r="BH132" s="283"/>
      <c r="BI132" s="283"/>
      <c r="BJ132" s="283"/>
      <c r="BK132" s="283"/>
      <c r="BL132" s="283"/>
      <c r="BM132" s="283"/>
      <c r="BN132" s="283"/>
      <c r="BO132" s="284"/>
      <c r="BP132" s="284"/>
      <c r="BQ132" s="284"/>
      <c r="BR132" s="284"/>
      <c r="BS132" s="284"/>
      <c r="BT132" s="284"/>
      <c r="BU132" s="284"/>
      <c r="BV132" s="283"/>
      <c r="BW132" s="283"/>
      <c r="BX132" s="283"/>
      <c r="BY132" s="283"/>
      <c r="BZ132" s="283"/>
      <c r="CA132" s="283"/>
      <c r="CB132" s="283"/>
      <c r="CC132" s="283"/>
      <c r="CD132" s="283"/>
      <c r="CE132" s="283"/>
      <c r="CF132" s="283"/>
      <c r="CG132" s="283"/>
      <c r="CH132" s="283"/>
      <c r="CI132" s="283"/>
    </row>
    <row r="133" spans="1:87" ht="16.2" hidden="1" outlineLevel="1">
      <c r="A133" s="276" t="str">
        <f t="shared" si="60"/>
        <v>modesg_out_empr_info_nfinflg_nfrd</v>
      </c>
      <c r="B133" s="142" t="s">
        <v>26</v>
      </c>
      <c r="C133" s="138" t="s">
        <v>311</v>
      </c>
      <c r="D133" s="236" t="s">
        <v>40</v>
      </c>
      <c r="E133" s="237" t="s">
        <v>326</v>
      </c>
      <c r="F133" s="237"/>
      <c r="G133" s="236" t="s">
        <v>245</v>
      </c>
      <c r="H133" s="236" t="str">
        <f>VLOOKUP(A133,'2. Status Detalhe Campos'!$A$7:$G$574,7,0)</f>
        <v>2.1 Em Teste</v>
      </c>
      <c r="I133" s="278" t="s">
        <v>38</v>
      </c>
      <c r="J133" s="287">
        <v>45614</v>
      </c>
      <c r="K133" s="287">
        <v>45615</v>
      </c>
      <c r="L133" s="292">
        <f t="array" ref="L133">MIN(IF(W133:CI133&gt;0,$W$16:$CI$16))</f>
        <v>45636</v>
      </c>
      <c r="M133" s="293">
        <f t="array" ref="M133">MAX(IF(W133:CI133&gt;0,$W$16:$CI$16))</f>
        <v>45636</v>
      </c>
      <c r="N133" s="293"/>
      <c r="O133" s="249">
        <f>VLOOKUP(H133,Auxiliar!$B$16:$E$24,4,0)</f>
        <v>0.25</v>
      </c>
      <c r="P133" s="249">
        <f t="shared" ca="1" si="61"/>
        <v>0</v>
      </c>
      <c r="Q133" s="248">
        <f t="shared" ca="1" si="59"/>
        <v>0.25</v>
      </c>
      <c r="R133" s="264" t="s">
        <v>38</v>
      </c>
      <c r="S133" s="282"/>
      <c r="T133" s="272">
        <v>8.1</v>
      </c>
      <c r="U133" s="272">
        <f t="shared" si="62"/>
        <v>1</v>
      </c>
      <c r="V133" s="272">
        <f t="shared" si="63"/>
        <v>0</v>
      </c>
      <c r="W133" s="283"/>
      <c r="X133" s="283"/>
      <c r="Y133" s="283"/>
      <c r="Z133" s="283"/>
      <c r="AA133" s="283"/>
      <c r="AB133" s="283"/>
      <c r="AC133" s="283"/>
      <c r="AD133" s="284"/>
      <c r="AE133" s="283"/>
      <c r="AF133" s="283"/>
      <c r="AG133" s="283"/>
      <c r="AH133" s="283"/>
      <c r="AI133" s="283"/>
      <c r="AJ133" s="283"/>
      <c r="AK133" s="283"/>
      <c r="AL133" s="283"/>
      <c r="AM133" s="283"/>
      <c r="AN133" s="283"/>
      <c r="AO133" s="285"/>
      <c r="AP133" s="290"/>
      <c r="AQ133" s="283"/>
      <c r="AR133" s="283"/>
      <c r="AS133" s="283"/>
      <c r="AT133" s="283"/>
      <c r="AU133" s="283"/>
      <c r="AV133" s="283"/>
      <c r="AW133" s="283"/>
      <c r="AX133" s="283"/>
      <c r="AY133" s="283"/>
      <c r="AZ133" s="283"/>
      <c r="BA133" s="283"/>
      <c r="BB133" s="283"/>
      <c r="BC133" s="283"/>
      <c r="BD133" s="283"/>
      <c r="BE133" s="283">
        <v>1</v>
      </c>
      <c r="BF133" s="283"/>
      <c r="BG133" s="283"/>
      <c r="BH133" s="283"/>
      <c r="BI133" s="283"/>
      <c r="BJ133" s="283"/>
      <c r="BK133" s="283"/>
      <c r="BL133" s="283"/>
      <c r="BM133" s="283"/>
      <c r="BN133" s="283"/>
      <c r="BO133" s="284"/>
      <c r="BP133" s="284"/>
      <c r="BQ133" s="284"/>
      <c r="BR133" s="284"/>
      <c r="BS133" s="284"/>
      <c r="BT133" s="284"/>
      <c r="BU133" s="284"/>
      <c r="BV133" s="283"/>
      <c r="BW133" s="283"/>
      <c r="BX133" s="283"/>
      <c r="BY133" s="283"/>
      <c r="BZ133" s="283"/>
      <c r="CA133" s="283"/>
      <c r="CB133" s="283"/>
      <c r="CC133" s="283"/>
      <c r="CD133" s="283"/>
      <c r="CE133" s="283"/>
      <c r="CF133" s="283"/>
      <c r="CG133" s="283"/>
      <c r="CH133" s="283"/>
      <c r="CI133" s="283"/>
    </row>
    <row r="134" spans="1:87" ht="16.2" hidden="1" outlineLevel="1">
      <c r="A134" s="276" t="str">
        <f t="shared" si="60"/>
        <v>modesg_out_empr_info_nfinorigem_alinhamentos</v>
      </c>
      <c r="B134" s="142" t="s">
        <v>26</v>
      </c>
      <c r="C134" s="138" t="s">
        <v>311</v>
      </c>
      <c r="D134" s="236" t="s">
        <v>40</v>
      </c>
      <c r="E134" s="237" t="s">
        <v>326</v>
      </c>
      <c r="F134" s="237"/>
      <c r="G134" s="236" t="s">
        <v>329</v>
      </c>
      <c r="H134" s="236" t="str">
        <f>VLOOKUP(A134,'2. Status Detalhe Campos'!$A$7:$G$574,7,0)</f>
        <v>2.1 Em Teste</v>
      </c>
      <c r="I134" s="278" t="s">
        <v>38</v>
      </c>
      <c r="J134" s="287">
        <v>45614</v>
      </c>
      <c r="K134" s="287">
        <v>45615</v>
      </c>
      <c r="L134" s="292">
        <f t="array" ref="L134">MIN(IF(W134:CI134&gt;0,$W$16:$CI$16))</f>
        <v>45637</v>
      </c>
      <c r="M134" s="293">
        <f t="array" ref="M134">MAX(IF(W134:CI134&gt;0,$W$16:$CI$16))</f>
        <v>45637</v>
      </c>
      <c r="N134" s="293"/>
      <c r="O134" s="249">
        <f>VLOOKUP(H134,Auxiliar!$B$16:$E$24,4,0)</f>
        <v>0.25</v>
      </c>
      <c r="P134" s="249">
        <f t="shared" ca="1" si="61"/>
        <v>0</v>
      </c>
      <c r="Q134" s="248">
        <f t="shared" ca="1" si="59"/>
        <v>0.25</v>
      </c>
      <c r="R134" s="264" t="s">
        <v>38</v>
      </c>
      <c r="S134" s="282"/>
      <c r="T134" s="272">
        <v>4.0999999999999996</v>
      </c>
      <c r="U134" s="272">
        <f t="shared" si="62"/>
        <v>0.5</v>
      </c>
      <c r="V134" s="272">
        <f t="shared" si="63"/>
        <v>0</v>
      </c>
      <c r="W134" s="283"/>
      <c r="X134" s="283"/>
      <c r="Y134" s="283"/>
      <c r="Z134" s="283"/>
      <c r="AA134" s="283"/>
      <c r="AB134" s="283"/>
      <c r="AC134" s="283"/>
      <c r="AD134" s="284"/>
      <c r="AE134" s="283"/>
      <c r="AF134" s="283"/>
      <c r="AG134" s="283"/>
      <c r="AH134" s="283"/>
      <c r="AI134" s="283"/>
      <c r="AJ134" s="283"/>
      <c r="AK134" s="283"/>
      <c r="AL134" s="283"/>
      <c r="AM134" s="283"/>
      <c r="AN134" s="283"/>
      <c r="AO134" s="285"/>
      <c r="AP134" s="290"/>
      <c r="AQ134" s="283"/>
      <c r="AR134" s="283"/>
      <c r="AS134" s="283"/>
      <c r="AT134" s="283"/>
      <c r="AU134" s="283"/>
      <c r="AV134" s="283"/>
      <c r="AW134" s="283"/>
      <c r="AX134" s="283"/>
      <c r="AY134" s="283"/>
      <c r="AZ134" s="283"/>
      <c r="BA134" s="283"/>
      <c r="BB134" s="283"/>
      <c r="BC134" s="283"/>
      <c r="BD134" s="283"/>
      <c r="BE134" s="283"/>
      <c r="BF134" s="283">
        <v>0.5</v>
      </c>
      <c r="BG134" s="283"/>
      <c r="BH134" s="283"/>
      <c r="BI134" s="283"/>
      <c r="BJ134" s="283"/>
      <c r="BK134" s="283"/>
      <c r="BL134" s="283"/>
      <c r="BM134" s="283"/>
      <c r="BN134" s="283"/>
      <c r="BO134" s="284"/>
      <c r="BP134" s="284"/>
      <c r="BQ134" s="284"/>
      <c r="BR134" s="284"/>
      <c r="BS134" s="284"/>
      <c r="BT134" s="284"/>
      <c r="BU134" s="284"/>
      <c r="BV134" s="283"/>
      <c r="BW134" s="283"/>
      <c r="BX134" s="283"/>
      <c r="BY134" s="283"/>
      <c r="BZ134" s="283"/>
      <c r="CA134" s="283"/>
      <c r="CB134" s="283"/>
      <c r="CC134" s="283"/>
      <c r="CD134" s="283"/>
      <c r="CE134" s="283"/>
      <c r="CF134" s="283"/>
      <c r="CG134" s="283"/>
      <c r="CH134" s="283"/>
      <c r="CI134" s="283"/>
    </row>
    <row r="135" spans="1:87" ht="16.2" hidden="1" outlineLevel="1">
      <c r="A135" s="276" t="str">
        <f t="shared" si="60"/>
        <v>modesg_out_empr_info_nfinorigem_flg_emprs_excl_paris</v>
      </c>
      <c r="B135" s="142" t="s">
        <v>26</v>
      </c>
      <c r="C135" s="138" t="s">
        <v>311</v>
      </c>
      <c r="D135" s="236" t="s">
        <v>40</v>
      </c>
      <c r="E135" s="237" t="s">
        <v>326</v>
      </c>
      <c r="F135" s="237"/>
      <c r="G135" s="236" t="s">
        <v>330</v>
      </c>
      <c r="H135" s="236" t="str">
        <f>VLOOKUP(A135,'2. Status Detalhe Campos'!$A$7:$G$574,7,0)</f>
        <v>2.1 Em Teste</v>
      </c>
      <c r="I135" s="278" t="s">
        <v>38</v>
      </c>
      <c r="J135" s="287">
        <v>45614</v>
      </c>
      <c r="K135" s="287">
        <v>45615</v>
      </c>
      <c r="L135" s="292">
        <f t="array" ref="L135">MIN(IF(W135:CI135&gt;0,$W$16:$CI$16))</f>
        <v>45637</v>
      </c>
      <c r="M135" s="293">
        <f t="array" ref="M135">MAX(IF(W135:CI135&gt;0,$W$16:$CI$16))</f>
        <v>45637</v>
      </c>
      <c r="N135" s="293"/>
      <c r="O135" s="249">
        <f>VLOOKUP(H135,Auxiliar!$B$16:$E$24,4,0)</f>
        <v>0.25</v>
      </c>
      <c r="P135" s="249">
        <f t="shared" ca="1" si="61"/>
        <v>0</v>
      </c>
      <c r="Q135" s="248">
        <f t="shared" ca="1" si="59"/>
        <v>0.25</v>
      </c>
      <c r="R135" s="264" t="s">
        <v>38</v>
      </c>
      <c r="S135" s="282"/>
      <c r="T135" s="272">
        <v>4.0999999999999996</v>
      </c>
      <c r="U135" s="272">
        <f t="shared" si="62"/>
        <v>0.5</v>
      </c>
      <c r="V135" s="272">
        <f t="shared" si="63"/>
        <v>0</v>
      </c>
      <c r="W135" s="283"/>
      <c r="X135" s="283"/>
      <c r="Y135" s="283"/>
      <c r="Z135" s="283"/>
      <c r="AA135" s="283"/>
      <c r="AB135" s="283"/>
      <c r="AC135" s="283"/>
      <c r="AD135" s="284"/>
      <c r="AE135" s="283"/>
      <c r="AF135" s="283"/>
      <c r="AG135" s="283"/>
      <c r="AH135" s="283"/>
      <c r="AI135" s="283"/>
      <c r="AJ135" s="283"/>
      <c r="AK135" s="283"/>
      <c r="AL135" s="283"/>
      <c r="AM135" s="283"/>
      <c r="AN135" s="283"/>
      <c r="AO135" s="285"/>
      <c r="AP135" s="290"/>
      <c r="AQ135" s="283"/>
      <c r="AR135" s="283"/>
      <c r="AS135" s="283"/>
      <c r="AT135" s="283"/>
      <c r="AU135" s="283"/>
      <c r="AV135" s="283"/>
      <c r="AW135" s="283"/>
      <c r="AX135" s="283"/>
      <c r="AY135" s="283"/>
      <c r="AZ135" s="283"/>
      <c r="BA135" s="283"/>
      <c r="BB135" s="283"/>
      <c r="BC135" s="283"/>
      <c r="BD135" s="283"/>
      <c r="BE135" s="283"/>
      <c r="BF135" s="283">
        <v>0.5</v>
      </c>
      <c r="BG135" s="283"/>
      <c r="BH135" s="283"/>
      <c r="BI135" s="283"/>
      <c r="BJ135" s="283"/>
      <c r="BK135" s="283"/>
      <c r="BL135" s="283"/>
      <c r="BM135" s="283"/>
      <c r="BN135" s="283"/>
      <c r="BO135" s="284"/>
      <c r="BP135" s="284"/>
      <c r="BQ135" s="284"/>
      <c r="BR135" s="284"/>
      <c r="BS135" s="284"/>
      <c r="BT135" s="284"/>
      <c r="BU135" s="284"/>
      <c r="BV135" s="283"/>
      <c r="BW135" s="283"/>
      <c r="BX135" s="283"/>
      <c r="BY135" s="283"/>
      <c r="BZ135" s="283"/>
      <c r="CA135" s="283"/>
      <c r="CB135" s="283"/>
      <c r="CC135" s="283"/>
      <c r="CD135" s="283"/>
      <c r="CE135" s="283"/>
      <c r="CF135" s="283"/>
      <c r="CG135" s="283"/>
      <c r="CH135" s="283"/>
      <c r="CI135" s="283"/>
    </row>
    <row r="136" spans="1:87" ht="16.2" hidden="1" outlineLevel="1">
      <c r="A136" s="276" t="str">
        <f t="shared" si="60"/>
        <v>modesg_out_empr_info_nfinorigem_flg_nfrd</v>
      </c>
      <c r="B136" s="142" t="s">
        <v>26</v>
      </c>
      <c r="C136" s="138" t="s">
        <v>311</v>
      </c>
      <c r="D136" s="236" t="s">
        <v>40</v>
      </c>
      <c r="E136" s="237" t="s">
        <v>326</v>
      </c>
      <c r="F136" s="237"/>
      <c r="G136" s="236" t="s">
        <v>331</v>
      </c>
      <c r="H136" s="236" t="str">
        <f>VLOOKUP(A136,'2. Status Detalhe Campos'!$A$7:$G$574,7,0)</f>
        <v>2.1 Em Teste</v>
      </c>
      <c r="I136" s="278" t="s">
        <v>38</v>
      </c>
      <c r="J136" s="287">
        <v>45614</v>
      </c>
      <c r="K136" s="287">
        <v>45615</v>
      </c>
      <c r="L136" s="292">
        <f t="array" ref="L136">MIN(IF(W136:CI136&gt;0,$W$16:$CI$16))</f>
        <v>45638</v>
      </c>
      <c r="M136" s="293">
        <f t="array" ref="M136">MAX(IF(W136:CI136&gt;0,$W$16:$CI$16))</f>
        <v>45638</v>
      </c>
      <c r="N136" s="293"/>
      <c r="O136" s="249">
        <f>VLOOKUP(H136,Auxiliar!$B$16:$E$24,4,0)</f>
        <v>0.25</v>
      </c>
      <c r="P136" s="249">
        <f t="shared" ca="1" si="61"/>
        <v>0</v>
      </c>
      <c r="Q136" s="248">
        <f t="shared" ca="1" si="59"/>
        <v>0.25</v>
      </c>
      <c r="R136" s="264" t="s">
        <v>38</v>
      </c>
      <c r="S136" s="282"/>
      <c r="T136" s="272">
        <v>4.0999999999999996</v>
      </c>
      <c r="U136" s="272">
        <f t="shared" si="62"/>
        <v>0.5</v>
      </c>
      <c r="V136" s="272">
        <f t="shared" si="63"/>
        <v>0</v>
      </c>
      <c r="W136" s="283"/>
      <c r="X136" s="283"/>
      <c r="Y136" s="283"/>
      <c r="Z136" s="283"/>
      <c r="AA136" s="283"/>
      <c r="AB136" s="283"/>
      <c r="AC136" s="283"/>
      <c r="AD136" s="284"/>
      <c r="AE136" s="283"/>
      <c r="AF136" s="283"/>
      <c r="AG136" s="283"/>
      <c r="AH136" s="283"/>
      <c r="AI136" s="283"/>
      <c r="AJ136" s="283"/>
      <c r="AK136" s="283"/>
      <c r="AL136" s="283"/>
      <c r="AM136" s="283"/>
      <c r="AN136" s="283"/>
      <c r="AO136" s="285"/>
      <c r="AP136" s="290"/>
      <c r="AQ136" s="283"/>
      <c r="AR136" s="283"/>
      <c r="AS136" s="283"/>
      <c r="AT136" s="283"/>
      <c r="AU136" s="283"/>
      <c r="AV136" s="283"/>
      <c r="AW136" s="283"/>
      <c r="AX136" s="283"/>
      <c r="AY136" s="283"/>
      <c r="AZ136" s="283"/>
      <c r="BA136" s="283"/>
      <c r="BB136" s="283"/>
      <c r="BC136" s="283"/>
      <c r="BD136" s="283"/>
      <c r="BE136" s="283"/>
      <c r="BF136" s="283"/>
      <c r="BG136" s="283">
        <v>0.5</v>
      </c>
      <c r="BH136" s="283"/>
      <c r="BI136" s="283"/>
      <c r="BJ136" s="283"/>
      <c r="BK136" s="283"/>
      <c r="BL136" s="283"/>
      <c r="BM136" s="283"/>
      <c r="BN136" s="283"/>
      <c r="BO136" s="284"/>
      <c r="BP136" s="284"/>
      <c r="BQ136" s="284"/>
      <c r="BR136" s="284"/>
      <c r="BS136" s="284"/>
      <c r="BT136" s="284"/>
      <c r="BU136" s="284"/>
      <c r="BV136" s="283"/>
      <c r="BW136" s="283"/>
      <c r="BX136" s="283"/>
      <c r="BY136" s="283"/>
      <c r="BZ136" s="283"/>
      <c r="CA136" s="283"/>
      <c r="CB136" s="283"/>
      <c r="CC136" s="283"/>
      <c r="CD136" s="283"/>
      <c r="CE136" s="283"/>
      <c r="CF136" s="283"/>
      <c r="CG136" s="283"/>
      <c r="CH136" s="283"/>
      <c r="CI136" s="283"/>
    </row>
    <row r="137" spans="1:87" ht="15" customHeight="1" collapsed="1">
      <c r="A137" s="276"/>
      <c r="B137" s="142" t="s">
        <v>26</v>
      </c>
      <c r="C137" s="138" t="s">
        <v>26</v>
      </c>
      <c r="D137" s="134"/>
      <c r="E137" s="242" t="s">
        <v>336</v>
      </c>
      <c r="F137" s="240" t="s">
        <v>2001</v>
      </c>
      <c r="G137" s="241">
        <f>COUNTA(G138:G140)</f>
        <v>3</v>
      </c>
      <c r="H137" s="301" t="s">
        <v>2023</v>
      </c>
      <c r="I137" s="280" t="s">
        <v>38</v>
      </c>
      <c r="J137" s="279">
        <f>MIN(J138:J140)</f>
        <v>45621</v>
      </c>
      <c r="K137" s="280">
        <f>MIN(K138:K140)</f>
        <v>45596</v>
      </c>
      <c r="L137" s="279">
        <f>MIN(L138:L140)</f>
        <v>45625</v>
      </c>
      <c r="M137" s="280">
        <f>MAX(M138:M140)</f>
        <v>45638</v>
      </c>
      <c r="N137" s="329">
        <f t="array" ref="N137">MAX(IF(W137:CI137&gt;0,$W$16:$CI$16))</f>
        <v>45639</v>
      </c>
      <c r="O137" s="251">
        <v>0</v>
      </c>
      <c r="P137" s="251">
        <f ca="1">SUMPRODUCT(P138:P140,U138:U140)/SUM(U138:U140)</f>
        <v>0</v>
      </c>
      <c r="Q137" s="248">
        <f t="shared" ca="1" si="59"/>
        <v>0</v>
      </c>
      <c r="R137" s="264" t="s">
        <v>38</v>
      </c>
      <c r="S137" s="282"/>
      <c r="T137" s="272"/>
      <c r="U137" s="272"/>
      <c r="V137" s="272"/>
      <c r="W137" s="283"/>
      <c r="X137" s="291"/>
      <c r="Y137" s="283"/>
      <c r="Z137" s="283"/>
      <c r="AA137" s="283"/>
      <c r="AB137" s="283"/>
      <c r="AC137" s="290"/>
      <c r="AD137" s="284"/>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332"/>
      <c r="BD137" s="283"/>
      <c r="BE137" s="283"/>
      <c r="BF137" s="283"/>
      <c r="BG137" s="283"/>
      <c r="BH137" s="283" t="s">
        <v>444</v>
      </c>
      <c r="BI137" s="283"/>
      <c r="BJ137" s="283"/>
      <c r="BK137" s="283"/>
      <c r="BL137" s="283"/>
      <c r="BM137" s="283"/>
      <c r="BN137" s="283"/>
      <c r="BO137" s="284"/>
      <c r="BP137" s="284"/>
      <c r="BQ137" s="284"/>
      <c r="BR137" s="284"/>
      <c r="BS137" s="284"/>
      <c r="BT137" s="284"/>
      <c r="BU137" s="284"/>
      <c r="BV137" s="283"/>
      <c r="BW137" s="283"/>
      <c r="BX137" s="283"/>
      <c r="BY137" s="283"/>
      <c r="BZ137" s="283"/>
      <c r="CA137" s="283"/>
      <c r="CB137" s="283"/>
      <c r="CC137" s="283"/>
      <c r="CD137" s="283"/>
      <c r="CE137" s="283"/>
      <c r="CF137" s="283"/>
      <c r="CG137" s="283"/>
      <c r="CH137" s="283"/>
      <c r="CI137" s="283"/>
    </row>
    <row r="138" spans="1:87" ht="16.2" hidden="1" outlineLevel="1">
      <c r="A138" s="276" t="str">
        <f>E138&amp;G138</f>
        <v>lt003_entitycntrprty_emssns_scp1</v>
      </c>
      <c r="B138" s="142" t="s">
        <v>26</v>
      </c>
      <c r="C138" s="138" t="s">
        <v>26</v>
      </c>
      <c r="D138" s="236" t="s">
        <v>40</v>
      </c>
      <c r="E138" s="239" t="s">
        <v>336</v>
      </c>
      <c r="F138" s="239"/>
      <c r="G138" s="239" t="s">
        <v>354</v>
      </c>
      <c r="H138" s="236" t="str">
        <f>VLOOKUP(A138,'2. Status Detalhe Campos'!$A$7:$G$574,7,0)</f>
        <v>2.1 Em Teste</v>
      </c>
      <c r="I138" s="278" t="s">
        <v>38</v>
      </c>
      <c r="J138" s="287">
        <v>45621</v>
      </c>
      <c r="K138" s="287">
        <v>45596</v>
      </c>
      <c r="L138" s="292">
        <f t="array" ref="L138">MIN(IF(W138:CI138&gt;0,$W$16:$CI$16))</f>
        <v>45625</v>
      </c>
      <c r="M138" s="293">
        <f t="array" ref="M138">MAX(IF(W138:CI138&gt;0,$W$16:$CI$16))</f>
        <v>45625</v>
      </c>
      <c r="N138" s="293"/>
      <c r="O138" s="249">
        <f>VLOOKUP(H138,Auxiliar!$B$16:$E$24,4,0)</f>
        <v>0.25</v>
      </c>
      <c r="P138" s="249">
        <f t="shared" ref="P138:P140" ca="1" si="64">IF(TODAY()&lt;=L138,0,MIN((TODAY()-L138)/(M138-L138+1),100%))</f>
        <v>0</v>
      </c>
      <c r="Q138" s="248">
        <f t="shared" ca="1" si="59"/>
        <v>0.25</v>
      </c>
      <c r="R138" s="264" t="s">
        <v>38</v>
      </c>
      <c r="S138" s="282"/>
      <c r="T138" s="272">
        <v>4.0999999999999996</v>
      </c>
      <c r="U138" s="272">
        <f>ROUND(T138/8,1)</f>
        <v>0.5</v>
      </c>
      <c r="V138" s="272">
        <f>SUM(W138:CI138)-U138</f>
        <v>0</v>
      </c>
      <c r="W138" s="283"/>
      <c r="X138" s="291"/>
      <c r="Y138" s="283"/>
      <c r="Z138" s="283"/>
      <c r="AA138" s="283"/>
      <c r="AB138" s="283"/>
      <c r="AC138" s="290"/>
      <c r="AD138" s="284"/>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v>0.5</v>
      </c>
      <c r="AY138" s="283"/>
      <c r="AZ138" s="283"/>
      <c r="BA138" s="283"/>
      <c r="BB138" s="283"/>
      <c r="BC138" s="283"/>
      <c r="BD138" s="283"/>
      <c r="BE138" s="283"/>
      <c r="BF138" s="283"/>
      <c r="BG138" s="283"/>
      <c r="BH138" s="283"/>
      <c r="BI138" s="283"/>
      <c r="BJ138" s="283"/>
      <c r="BK138" s="283"/>
      <c r="BL138" s="283"/>
      <c r="BM138" s="283"/>
      <c r="BN138" s="283"/>
      <c r="BO138" s="284"/>
      <c r="BP138" s="284"/>
      <c r="BQ138" s="284"/>
      <c r="BR138" s="284"/>
      <c r="BS138" s="284"/>
      <c r="BT138" s="284"/>
      <c r="BU138" s="284"/>
      <c r="BV138" s="283"/>
      <c r="BW138" s="283"/>
      <c r="BX138" s="283"/>
      <c r="BY138" s="283"/>
      <c r="BZ138" s="283"/>
      <c r="CA138" s="283"/>
      <c r="CB138" s="283"/>
      <c r="CC138" s="283"/>
      <c r="CD138" s="283"/>
      <c r="CE138" s="283"/>
      <c r="CF138" s="283"/>
      <c r="CG138" s="283"/>
      <c r="CH138" s="283"/>
      <c r="CI138" s="283"/>
    </row>
    <row r="139" spans="1:87" ht="16.2" hidden="1" outlineLevel="1">
      <c r="A139" s="276" t="str">
        <f>E139&amp;G139</f>
        <v>lt003_entitycntrprty_emssns_scp2</v>
      </c>
      <c r="B139" s="142" t="s">
        <v>26</v>
      </c>
      <c r="C139" s="138" t="s">
        <v>26</v>
      </c>
      <c r="D139" s="236" t="s">
        <v>40</v>
      </c>
      <c r="E139" s="239" t="s">
        <v>336</v>
      </c>
      <c r="F139" s="239"/>
      <c r="G139" s="239" t="s">
        <v>355</v>
      </c>
      <c r="H139" s="236" t="str">
        <f>VLOOKUP(A139,'2. Status Detalhe Campos'!$A$7:$G$574,7,0)</f>
        <v>2.1 Em Teste</v>
      </c>
      <c r="I139" s="278" t="s">
        <v>38</v>
      </c>
      <c r="J139" s="287">
        <v>45621</v>
      </c>
      <c r="K139" s="287">
        <v>45596</v>
      </c>
      <c r="L139" s="292">
        <f t="array" ref="L139">MIN(IF(W139:CI139&gt;0,$W$16:$CI$16))</f>
        <v>45625</v>
      </c>
      <c r="M139" s="293">
        <f t="array" ref="M139">MAX(IF(W139:CI139&gt;0,$W$16:$CI$16))</f>
        <v>45625</v>
      </c>
      <c r="N139" s="293"/>
      <c r="O139" s="249">
        <f>VLOOKUP(H139,Auxiliar!$B$16:$E$24,4,0)</f>
        <v>0.25</v>
      </c>
      <c r="P139" s="249">
        <f t="shared" ca="1" si="64"/>
        <v>0</v>
      </c>
      <c r="Q139" s="248">
        <f t="shared" ca="1" si="59"/>
        <v>0.25</v>
      </c>
      <c r="R139" s="264" t="s">
        <v>38</v>
      </c>
      <c r="S139" s="282"/>
      <c r="T139" s="272">
        <v>4.0999999999999996</v>
      </c>
      <c r="U139" s="272">
        <f>ROUND(T139/8,1)</f>
        <v>0.5</v>
      </c>
      <c r="V139" s="272">
        <f>SUM(W139:CI139)-U139</f>
        <v>0</v>
      </c>
      <c r="W139" s="283"/>
      <c r="X139" s="291"/>
      <c r="Y139" s="283"/>
      <c r="Z139" s="283"/>
      <c r="AA139" s="283"/>
      <c r="AB139" s="283"/>
      <c r="AC139" s="290"/>
      <c r="AD139" s="284"/>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v>0.5</v>
      </c>
      <c r="AY139" s="283"/>
      <c r="AZ139" s="283"/>
      <c r="BA139" s="283"/>
      <c r="BB139" s="283"/>
      <c r="BC139" s="283"/>
      <c r="BD139" s="283"/>
      <c r="BE139" s="283"/>
      <c r="BF139" s="283"/>
      <c r="BG139" s="283"/>
      <c r="BH139" s="283"/>
      <c r="BI139" s="283"/>
      <c r="BJ139" s="283"/>
      <c r="BK139" s="283"/>
      <c r="BL139" s="283"/>
      <c r="BM139" s="283"/>
      <c r="BN139" s="283"/>
      <c r="BO139" s="284"/>
      <c r="BP139" s="284"/>
      <c r="BQ139" s="284"/>
      <c r="BR139" s="284"/>
      <c r="BS139" s="284"/>
      <c r="BT139" s="284"/>
      <c r="BU139" s="284"/>
      <c r="BV139" s="283"/>
      <c r="BW139" s="283"/>
      <c r="BX139" s="283"/>
      <c r="BY139" s="283"/>
      <c r="BZ139" s="283"/>
      <c r="CA139" s="283"/>
      <c r="CB139" s="283"/>
      <c r="CC139" s="283"/>
      <c r="CD139" s="283"/>
      <c r="CE139" s="283"/>
      <c r="CF139" s="283"/>
      <c r="CG139" s="283"/>
      <c r="CH139" s="283"/>
      <c r="CI139" s="283"/>
    </row>
    <row r="140" spans="1:87" ht="16.2" hidden="1" outlineLevel="1">
      <c r="A140" s="276" t="str">
        <f>E140&amp;G140</f>
        <v>lt003_entitycntrprty_emssns_scp3</v>
      </c>
      <c r="B140" s="142" t="s">
        <v>26</v>
      </c>
      <c r="C140" s="138" t="s">
        <v>26</v>
      </c>
      <c r="D140" s="236" t="s">
        <v>40</v>
      </c>
      <c r="E140" s="239" t="s">
        <v>336</v>
      </c>
      <c r="F140" s="239"/>
      <c r="G140" s="239" t="s">
        <v>356</v>
      </c>
      <c r="H140" s="236" t="str">
        <f>VLOOKUP(A140,'2. Status Detalhe Campos'!$A$7:$G$574,7,0)</f>
        <v>2.1 Em Teste</v>
      </c>
      <c r="I140" s="278" t="s">
        <v>38</v>
      </c>
      <c r="J140" s="287">
        <v>45621</v>
      </c>
      <c r="K140" s="287">
        <v>45596</v>
      </c>
      <c r="L140" s="292">
        <f t="array" ref="L140">MIN(IF(W140:CI140&gt;0,$W$16:$CI$16))</f>
        <v>45638</v>
      </c>
      <c r="M140" s="293">
        <f t="array" ref="M140">MAX(IF(W140:CI140&gt;0,$W$16:$CI$16))</f>
        <v>45638</v>
      </c>
      <c r="N140" s="293"/>
      <c r="O140" s="249">
        <f>VLOOKUP(H140,Auxiliar!$B$16:$E$24,4,0)</f>
        <v>0.25</v>
      </c>
      <c r="P140" s="249">
        <f t="shared" ca="1" si="64"/>
        <v>0</v>
      </c>
      <c r="Q140" s="248">
        <f t="shared" ca="1" si="59"/>
        <v>0.25</v>
      </c>
      <c r="R140" s="264" t="s">
        <v>38</v>
      </c>
      <c r="S140" s="282"/>
      <c r="T140" s="272">
        <v>4.0999999999999996</v>
      </c>
      <c r="U140" s="272">
        <f>ROUND(T140/8,1)</f>
        <v>0.5</v>
      </c>
      <c r="V140" s="272">
        <f>SUM(W140:CI140)-U140</f>
        <v>0</v>
      </c>
      <c r="W140" s="283"/>
      <c r="X140" s="291"/>
      <c r="Y140" s="283"/>
      <c r="Z140" s="283"/>
      <c r="AA140" s="283"/>
      <c r="AB140" s="283"/>
      <c r="AC140" s="290"/>
      <c r="AD140" s="284"/>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v>0.5</v>
      </c>
      <c r="BH140" s="283"/>
      <c r="BI140" s="283"/>
      <c r="BJ140" s="283"/>
      <c r="BK140" s="283"/>
      <c r="BL140" s="283"/>
      <c r="BM140" s="283"/>
      <c r="BN140" s="283"/>
      <c r="BO140" s="284"/>
      <c r="BP140" s="284"/>
      <c r="BQ140" s="284"/>
      <c r="BR140" s="284"/>
      <c r="BS140" s="284"/>
      <c r="BT140" s="284"/>
      <c r="BU140" s="284"/>
      <c r="BV140" s="283"/>
      <c r="BW140" s="283"/>
      <c r="BX140" s="283"/>
      <c r="BY140" s="283"/>
      <c r="BZ140" s="283"/>
      <c r="CA140" s="283"/>
      <c r="CB140" s="283"/>
      <c r="CC140" s="283"/>
      <c r="CD140" s="283"/>
      <c r="CE140" s="283"/>
      <c r="CF140" s="283"/>
      <c r="CG140" s="283"/>
      <c r="CH140" s="283"/>
      <c r="CI140" s="283"/>
    </row>
    <row r="141" spans="1:87" ht="15" customHeight="1" collapsed="1">
      <c r="A141" s="276"/>
      <c r="B141" s="142" t="s">
        <v>26</v>
      </c>
      <c r="C141" s="138" t="s">
        <v>311</v>
      </c>
      <c r="D141" s="134"/>
      <c r="E141" s="240" t="s">
        <v>326</v>
      </c>
      <c r="F141" s="240" t="s">
        <v>2000</v>
      </c>
      <c r="G141" s="241">
        <f>COUNTA(G142:G147)</f>
        <v>6</v>
      </c>
      <c r="H141" s="301" t="s">
        <v>2023</v>
      </c>
      <c r="I141" s="278" t="s">
        <v>38</v>
      </c>
      <c r="J141" s="279">
        <f>MIN(J142:J147)</f>
        <v>45621</v>
      </c>
      <c r="K141" s="365">
        <f>MIN(K142:K147)</f>
        <v>45622</v>
      </c>
      <c r="L141" s="279">
        <f>MIN(L142:L147)</f>
        <v>45635</v>
      </c>
      <c r="M141" s="280">
        <f>MAX(M142:M147)</f>
        <v>45639</v>
      </c>
      <c r="N141" s="329">
        <f t="array" ref="N141">MAX(IF(W141:CI141&gt;0,$W$16:$CI$16))</f>
        <v>45639</v>
      </c>
      <c r="O141" s="251">
        <v>0</v>
      </c>
      <c r="P141" s="251">
        <f ca="1">SUMPRODUCT(P142:P147,U142:U147)/SUM(U142:U147)</f>
        <v>0</v>
      </c>
      <c r="Q141" s="248">
        <f t="shared" ca="1" si="59"/>
        <v>0</v>
      </c>
      <c r="R141" s="264" t="s">
        <v>38</v>
      </c>
      <c r="S141" s="282"/>
      <c r="T141" s="272"/>
      <c r="U141" s="272"/>
      <c r="V141" s="272"/>
      <c r="W141" s="283"/>
      <c r="X141" s="283"/>
      <c r="Y141" s="283"/>
      <c r="Z141" s="283"/>
      <c r="AA141" s="283"/>
      <c r="AB141" s="283"/>
      <c r="AC141" s="283"/>
      <c r="AD141" s="284"/>
      <c r="AE141" s="283"/>
      <c r="AF141" s="283"/>
      <c r="AG141" s="283"/>
      <c r="AH141" s="283"/>
      <c r="AI141" s="283"/>
      <c r="AJ141" s="283"/>
      <c r="AK141" s="283"/>
      <c r="AL141" s="283"/>
      <c r="AM141" s="283"/>
      <c r="AN141" s="283"/>
      <c r="AO141" s="283"/>
      <c r="AP141" s="283"/>
      <c r="AQ141" s="283"/>
      <c r="AR141" s="283"/>
      <c r="AS141" s="283"/>
      <c r="AT141" s="285"/>
      <c r="AU141" s="271"/>
      <c r="AV141" s="283"/>
      <c r="AW141" s="283"/>
      <c r="AX141" s="283"/>
      <c r="AY141" s="283"/>
      <c r="AZ141" s="283"/>
      <c r="BA141" s="283"/>
      <c r="BB141" s="283"/>
      <c r="BC141" s="283"/>
      <c r="BD141" s="283"/>
      <c r="BE141" s="283"/>
      <c r="BF141" s="283"/>
      <c r="BG141" s="283"/>
      <c r="BH141" s="283" t="s">
        <v>444</v>
      </c>
      <c r="BI141" s="283"/>
      <c r="BJ141" s="283"/>
      <c r="BK141" s="283"/>
      <c r="BL141" s="283"/>
      <c r="BM141" s="283"/>
      <c r="BN141" s="283"/>
      <c r="BO141" s="284"/>
      <c r="BP141" s="284"/>
      <c r="BQ141" s="284"/>
      <c r="BR141" s="284"/>
      <c r="BS141" s="284"/>
      <c r="BT141" s="284"/>
      <c r="BU141" s="284"/>
      <c r="BV141" s="283"/>
      <c r="BW141" s="283"/>
      <c r="BX141" s="283"/>
      <c r="BY141" s="283"/>
      <c r="BZ141" s="283"/>
      <c r="CA141" s="283"/>
      <c r="CB141" s="283"/>
      <c r="CC141" s="283"/>
      <c r="CD141" s="283"/>
      <c r="CE141" s="283"/>
      <c r="CF141" s="283"/>
      <c r="CG141" s="283"/>
      <c r="CH141" s="283"/>
      <c r="CI141" s="283"/>
    </row>
    <row r="142" spans="1:87" ht="16.2" hidden="1" outlineLevel="1">
      <c r="A142" s="276" t="str">
        <f t="shared" ref="A142:A147" si="65">E142&amp;G142</f>
        <v>modesg_out_empr_info_nfinorigem_scp1_emss</v>
      </c>
      <c r="B142" s="142" t="s">
        <v>26</v>
      </c>
      <c r="C142" s="138" t="s">
        <v>311</v>
      </c>
      <c r="D142" s="236" t="s">
        <v>40</v>
      </c>
      <c r="E142" s="237" t="s">
        <v>326</v>
      </c>
      <c r="F142" s="237"/>
      <c r="G142" s="236" t="s">
        <v>320</v>
      </c>
      <c r="H142" s="236" t="str">
        <f>VLOOKUP(A142,'2. Status Detalhe Campos'!$A$7:$G$574,7,0)</f>
        <v>2.1 Em Teste</v>
      </c>
      <c r="I142" s="278" t="s">
        <v>38</v>
      </c>
      <c r="J142" s="287">
        <v>45621</v>
      </c>
      <c r="K142" s="287">
        <v>45622</v>
      </c>
      <c r="L142" s="292">
        <f t="array" ref="L142">MIN(IF(W142:CI142&gt;0,$W$16:$CI$16))</f>
        <v>45635</v>
      </c>
      <c r="M142" s="293">
        <f t="array" ref="M142">MAX(IF(W142:CI142&gt;0,$W$16:$CI$16))</f>
        <v>45635</v>
      </c>
      <c r="N142" s="293"/>
      <c r="O142" s="249">
        <f>VLOOKUP(H142,Auxiliar!$B$16:$E$24,4,0)</f>
        <v>0.25</v>
      </c>
      <c r="P142" s="249">
        <f t="shared" ref="P142:P147" ca="1" si="66">IF(TODAY()&lt;=L142,0,MIN((TODAY()-L142)/(M142-L142+1),100%))</f>
        <v>0</v>
      </c>
      <c r="Q142" s="248">
        <f t="shared" ca="1" si="59"/>
        <v>0.25</v>
      </c>
      <c r="R142" s="264" t="s">
        <v>38</v>
      </c>
      <c r="S142" s="282"/>
      <c r="T142" s="272">
        <v>4.0999999999999996</v>
      </c>
      <c r="U142" s="272">
        <f t="shared" ref="U142:U147" si="67">ROUND(T142/8,1)</f>
        <v>0.5</v>
      </c>
      <c r="V142" s="272">
        <f t="shared" ref="V142:V147" si="68">SUM(W142:CI142)-U142</f>
        <v>0</v>
      </c>
      <c r="W142" s="283"/>
      <c r="X142" s="283"/>
      <c r="Y142" s="283"/>
      <c r="Z142" s="283"/>
      <c r="AA142" s="283"/>
      <c r="AB142" s="283"/>
      <c r="AC142" s="283"/>
      <c r="AD142" s="284"/>
      <c r="AE142" s="283"/>
      <c r="AF142" s="283"/>
      <c r="AG142" s="283"/>
      <c r="AH142" s="283"/>
      <c r="AI142" s="283"/>
      <c r="AJ142" s="283"/>
      <c r="AK142" s="283"/>
      <c r="AL142" s="283"/>
      <c r="AM142" s="283"/>
      <c r="AN142" s="283"/>
      <c r="AO142" s="283"/>
      <c r="AP142" s="283"/>
      <c r="AQ142" s="283"/>
      <c r="AR142" s="283"/>
      <c r="AS142" s="283"/>
      <c r="AT142" s="285"/>
      <c r="AU142" s="271"/>
      <c r="AV142" s="283"/>
      <c r="AW142" s="283"/>
      <c r="AX142" s="283"/>
      <c r="AY142" s="283"/>
      <c r="AZ142" s="283"/>
      <c r="BA142" s="283"/>
      <c r="BB142" s="283"/>
      <c r="BC142" s="283"/>
      <c r="BD142" s="283">
        <v>0.5</v>
      </c>
      <c r="BE142" s="283"/>
      <c r="BF142" s="283"/>
      <c r="BG142" s="283"/>
      <c r="BH142" s="283"/>
      <c r="BI142" s="283"/>
      <c r="BJ142" s="283"/>
      <c r="BK142" s="283"/>
      <c r="BL142" s="283"/>
      <c r="BM142" s="283"/>
      <c r="BN142" s="283"/>
      <c r="BO142" s="284"/>
      <c r="BP142" s="284"/>
      <c r="BQ142" s="284"/>
      <c r="BR142" s="284"/>
      <c r="BS142" s="284"/>
      <c r="BT142" s="284"/>
      <c r="BU142" s="284"/>
      <c r="BV142" s="283"/>
      <c r="BW142" s="283"/>
      <c r="BX142" s="283"/>
      <c r="BY142" s="283"/>
      <c r="BZ142" s="283"/>
      <c r="CA142" s="283"/>
      <c r="CB142" s="283"/>
      <c r="CC142" s="283"/>
      <c r="CD142" s="283"/>
      <c r="CE142" s="283"/>
      <c r="CF142" s="283"/>
      <c r="CG142" s="283"/>
      <c r="CH142" s="283"/>
      <c r="CI142" s="283"/>
    </row>
    <row r="143" spans="1:87" ht="16.2" hidden="1" outlineLevel="1">
      <c r="A143" s="276" t="str">
        <f t="shared" si="65"/>
        <v>modesg_out_empr_info_nfinorigem_scp2_emss</v>
      </c>
      <c r="B143" s="142" t="s">
        <v>26</v>
      </c>
      <c r="C143" s="138" t="s">
        <v>311</v>
      </c>
      <c r="D143" s="236" t="s">
        <v>40</v>
      </c>
      <c r="E143" s="237" t="s">
        <v>326</v>
      </c>
      <c r="F143" s="237"/>
      <c r="G143" s="236" t="s">
        <v>321</v>
      </c>
      <c r="H143" s="236" t="str">
        <f>VLOOKUP(A143,'2. Status Detalhe Campos'!$A$7:$G$574,7,0)</f>
        <v>2.1 Em Teste</v>
      </c>
      <c r="I143" s="278" t="s">
        <v>38</v>
      </c>
      <c r="J143" s="287">
        <v>45621</v>
      </c>
      <c r="K143" s="287">
        <v>45622</v>
      </c>
      <c r="L143" s="292">
        <f t="array" ref="L143">MIN(IF(W143:CI143&gt;0,$W$16:$CI$16))</f>
        <v>45635</v>
      </c>
      <c r="M143" s="293">
        <f t="array" ref="M143">MAX(IF(W143:CI143&gt;0,$W$16:$CI$16))</f>
        <v>45635</v>
      </c>
      <c r="N143" s="293"/>
      <c r="O143" s="249">
        <f>VLOOKUP(H143,Auxiliar!$B$16:$E$24,4,0)</f>
        <v>0.25</v>
      </c>
      <c r="P143" s="249">
        <f t="shared" ca="1" si="66"/>
        <v>0</v>
      </c>
      <c r="Q143" s="248">
        <f t="shared" ca="1" si="59"/>
        <v>0.25</v>
      </c>
      <c r="R143" s="264" t="s">
        <v>38</v>
      </c>
      <c r="S143" s="282"/>
      <c r="T143" s="272">
        <v>4.0999999999999996</v>
      </c>
      <c r="U143" s="272">
        <f t="shared" si="67"/>
        <v>0.5</v>
      </c>
      <c r="V143" s="272">
        <f t="shared" si="68"/>
        <v>0</v>
      </c>
      <c r="W143" s="283"/>
      <c r="X143" s="283"/>
      <c r="Y143" s="283"/>
      <c r="Z143" s="283"/>
      <c r="AA143" s="283"/>
      <c r="AB143" s="283"/>
      <c r="AC143" s="283"/>
      <c r="AD143" s="284"/>
      <c r="AE143" s="283"/>
      <c r="AF143" s="283"/>
      <c r="AG143" s="283"/>
      <c r="AH143" s="283"/>
      <c r="AI143" s="283"/>
      <c r="AJ143" s="283"/>
      <c r="AK143" s="283"/>
      <c r="AL143" s="283"/>
      <c r="AM143" s="283"/>
      <c r="AN143" s="283"/>
      <c r="AO143" s="283"/>
      <c r="AP143" s="283"/>
      <c r="AQ143" s="283"/>
      <c r="AR143" s="283"/>
      <c r="AS143" s="283"/>
      <c r="AT143" s="285"/>
      <c r="AU143" s="271"/>
      <c r="AV143" s="283"/>
      <c r="AW143" s="283"/>
      <c r="AX143" s="283"/>
      <c r="AY143" s="283"/>
      <c r="AZ143" s="283"/>
      <c r="BA143" s="283"/>
      <c r="BB143" s="283"/>
      <c r="BC143" s="283"/>
      <c r="BD143" s="283">
        <v>0.5</v>
      </c>
      <c r="BE143" s="283"/>
      <c r="BF143" s="283"/>
      <c r="BG143" s="283"/>
      <c r="BH143" s="283"/>
      <c r="BI143" s="283"/>
      <c r="BJ143" s="283"/>
      <c r="BK143" s="283"/>
      <c r="BL143" s="283"/>
      <c r="BM143" s="283"/>
      <c r="BN143" s="283"/>
      <c r="BO143" s="284"/>
      <c r="BP143" s="284"/>
      <c r="BQ143" s="284"/>
      <c r="BR143" s="284"/>
      <c r="BS143" s="284"/>
      <c r="BT143" s="284"/>
      <c r="BU143" s="284"/>
      <c r="BV143" s="283"/>
      <c r="BW143" s="283"/>
      <c r="BX143" s="283"/>
      <c r="BY143" s="283"/>
      <c r="BZ143" s="283"/>
      <c r="CA143" s="283"/>
      <c r="CB143" s="283"/>
      <c r="CC143" s="283"/>
      <c r="CD143" s="283"/>
      <c r="CE143" s="283"/>
      <c r="CF143" s="283"/>
      <c r="CG143" s="283"/>
      <c r="CH143" s="283"/>
      <c r="CI143" s="283"/>
    </row>
    <row r="144" spans="1:87" ht="16.2" hidden="1" outlineLevel="1">
      <c r="A144" s="276" t="str">
        <f t="shared" si="65"/>
        <v>modesg_out_empr_info_nfinorigem_scp3_emss</v>
      </c>
      <c r="B144" s="142" t="s">
        <v>26</v>
      </c>
      <c r="C144" s="138" t="s">
        <v>311</v>
      </c>
      <c r="D144" s="236" t="s">
        <v>40</v>
      </c>
      <c r="E144" s="237" t="s">
        <v>326</v>
      </c>
      <c r="F144" s="237"/>
      <c r="G144" s="236" t="s">
        <v>322</v>
      </c>
      <c r="H144" s="236" t="str">
        <f>VLOOKUP(A144,'2. Status Detalhe Campos'!$A$7:$G$574,7,0)</f>
        <v>2.1 Em Teste</v>
      </c>
      <c r="I144" s="278" t="s">
        <v>38</v>
      </c>
      <c r="J144" s="287">
        <v>45621</v>
      </c>
      <c r="K144" s="287">
        <v>45622</v>
      </c>
      <c r="L144" s="292">
        <f t="array" ref="L144">MIN(IF(W144:CI144&gt;0,$W$16:$CI$16))</f>
        <v>45636</v>
      </c>
      <c r="M144" s="293">
        <f t="array" ref="M144">MAX(IF(W144:CI144&gt;0,$W$16:$CI$16))</f>
        <v>45636</v>
      </c>
      <c r="N144" s="293"/>
      <c r="O144" s="249">
        <f>VLOOKUP(H144,Auxiliar!$B$16:$E$24,4,0)</f>
        <v>0.25</v>
      </c>
      <c r="P144" s="249">
        <f t="shared" ca="1" si="66"/>
        <v>0</v>
      </c>
      <c r="Q144" s="248">
        <f t="shared" ca="1" si="59"/>
        <v>0.25</v>
      </c>
      <c r="R144" s="264" t="s">
        <v>38</v>
      </c>
      <c r="S144" s="282"/>
      <c r="T144" s="272">
        <v>4.0999999999999996</v>
      </c>
      <c r="U144" s="272">
        <f t="shared" si="67"/>
        <v>0.5</v>
      </c>
      <c r="V144" s="272">
        <f t="shared" si="68"/>
        <v>0</v>
      </c>
      <c r="W144" s="283"/>
      <c r="X144" s="283"/>
      <c r="Y144" s="283"/>
      <c r="Z144" s="283"/>
      <c r="AA144" s="283"/>
      <c r="AB144" s="283"/>
      <c r="AC144" s="283"/>
      <c r="AD144" s="284"/>
      <c r="AE144" s="283"/>
      <c r="AF144" s="283"/>
      <c r="AG144" s="283"/>
      <c r="AH144" s="283"/>
      <c r="AI144" s="283"/>
      <c r="AJ144" s="283"/>
      <c r="AK144" s="283"/>
      <c r="AL144" s="283"/>
      <c r="AM144" s="283"/>
      <c r="AN144" s="283"/>
      <c r="AO144" s="283"/>
      <c r="AP144" s="283"/>
      <c r="AQ144" s="283"/>
      <c r="AR144" s="283"/>
      <c r="AS144" s="283"/>
      <c r="AT144" s="285"/>
      <c r="AU144" s="271"/>
      <c r="AV144" s="283"/>
      <c r="AW144" s="283"/>
      <c r="AX144" s="283"/>
      <c r="AY144" s="283"/>
      <c r="AZ144" s="283"/>
      <c r="BA144" s="283"/>
      <c r="BB144" s="283"/>
      <c r="BC144" s="283"/>
      <c r="BD144" s="283"/>
      <c r="BE144" s="283">
        <v>0.5</v>
      </c>
      <c r="BF144" s="283"/>
      <c r="BG144" s="283"/>
      <c r="BH144" s="283"/>
      <c r="BI144" s="283"/>
      <c r="BJ144" s="283"/>
      <c r="BK144" s="283"/>
      <c r="BL144" s="283"/>
      <c r="BM144" s="283"/>
      <c r="BN144" s="283"/>
      <c r="BO144" s="284"/>
      <c r="BP144" s="284"/>
      <c r="BQ144" s="284"/>
      <c r="BR144" s="284"/>
      <c r="BS144" s="284"/>
      <c r="BT144" s="284"/>
      <c r="BU144" s="284"/>
      <c r="BV144" s="283"/>
      <c r="BW144" s="283"/>
      <c r="BX144" s="283"/>
      <c r="BY144" s="283"/>
      <c r="BZ144" s="283"/>
      <c r="CA144" s="283"/>
      <c r="CB144" s="283"/>
      <c r="CC144" s="283"/>
      <c r="CD144" s="283"/>
      <c r="CE144" s="283"/>
      <c r="CF144" s="283"/>
      <c r="CG144" s="283"/>
      <c r="CH144" s="283"/>
      <c r="CI144" s="283"/>
    </row>
    <row r="145" spans="1:87" ht="16.2" hidden="1" outlineLevel="1">
      <c r="A145" s="276" t="str">
        <f t="shared" si="65"/>
        <v>modesg_out_empr_info_nfinscp1_emss</v>
      </c>
      <c r="B145" s="142" t="s">
        <v>26</v>
      </c>
      <c r="C145" s="138" t="s">
        <v>311</v>
      </c>
      <c r="D145" s="236" t="s">
        <v>40</v>
      </c>
      <c r="E145" s="237" t="s">
        <v>326</v>
      </c>
      <c r="F145" s="237"/>
      <c r="G145" s="236" t="s">
        <v>286</v>
      </c>
      <c r="H145" s="236" t="str">
        <f>VLOOKUP(A145,'2. Status Detalhe Campos'!$A$7:$G$574,7,0)</f>
        <v>2.1 Em Teste</v>
      </c>
      <c r="I145" s="278" t="s">
        <v>38</v>
      </c>
      <c r="J145" s="287">
        <v>45621</v>
      </c>
      <c r="K145" s="287">
        <v>45622</v>
      </c>
      <c r="L145" s="292">
        <f t="array" ref="L145">MIN(IF(W145:CI145&gt;0,$W$16:$CI$16))</f>
        <v>45636</v>
      </c>
      <c r="M145" s="293">
        <f t="array" ref="M145">MAX(IF(W145:CI145&gt;0,$W$16:$CI$16))</f>
        <v>45637</v>
      </c>
      <c r="N145" s="293"/>
      <c r="O145" s="249">
        <f>VLOOKUP(H145,Auxiliar!$B$16:$E$24,4,0)</f>
        <v>0.25</v>
      </c>
      <c r="P145" s="249">
        <f t="shared" ca="1" si="66"/>
        <v>0</v>
      </c>
      <c r="Q145" s="248">
        <f t="shared" ca="1" si="59"/>
        <v>0.25</v>
      </c>
      <c r="R145" s="264" t="s">
        <v>38</v>
      </c>
      <c r="S145" s="282"/>
      <c r="T145" s="272">
        <v>8.1</v>
      </c>
      <c r="U145" s="272">
        <f t="shared" si="67"/>
        <v>1</v>
      </c>
      <c r="V145" s="272">
        <f t="shared" si="68"/>
        <v>0</v>
      </c>
      <c r="W145" s="283"/>
      <c r="X145" s="283"/>
      <c r="Y145" s="283"/>
      <c r="Z145" s="283"/>
      <c r="AA145" s="283"/>
      <c r="AB145" s="283"/>
      <c r="AC145" s="283"/>
      <c r="AD145" s="284"/>
      <c r="AE145" s="283"/>
      <c r="AF145" s="283"/>
      <c r="AG145" s="283"/>
      <c r="AH145" s="283"/>
      <c r="AI145" s="283"/>
      <c r="AJ145" s="283"/>
      <c r="AK145" s="283"/>
      <c r="AL145" s="283"/>
      <c r="AM145" s="283"/>
      <c r="AN145" s="283"/>
      <c r="AO145" s="283"/>
      <c r="AP145" s="283"/>
      <c r="AQ145" s="283"/>
      <c r="AR145" s="283"/>
      <c r="AS145" s="283"/>
      <c r="AT145" s="285"/>
      <c r="AU145" s="271"/>
      <c r="AV145" s="283"/>
      <c r="AW145" s="283"/>
      <c r="AX145" s="283"/>
      <c r="AY145" s="283"/>
      <c r="AZ145" s="283"/>
      <c r="BA145" s="283"/>
      <c r="BB145" s="283"/>
      <c r="BC145" s="283"/>
      <c r="BD145" s="283"/>
      <c r="BE145" s="283">
        <v>0.5</v>
      </c>
      <c r="BF145" s="283">
        <v>0.5</v>
      </c>
      <c r="BG145" s="283"/>
      <c r="BH145" s="283"/>
      <c r="BI145" s="283"/>
      <c r="BJ145" s="283"/>
      <c r="BK145" s="283"/>
      <c r="BL145" s="283"/>
      <c r="BM145" s="283"/>
      <c r="BN145" s="283"/>
      <c r="BO145" s="284"/>
      <c r="BP145" s="284"/>
      <c r="BQ145" s="284"/>
      <c r="BR145" s="284"/>
      <c r="BS145" s="284"/>
      <c r="BT145" s="284"/>
      <c r="BU145" s="284"/>
      <c r="BV145" s="283"/>
      <c r="BW145" s="283"/>
      <c r="BX145" s="283"/>
      <c r="BY145" s="283"/>
      <c r="BZ145" s="283"/>
      <c r="CA145" s="283"/>
      <c r="CB145" s="283"/>
      <c r="CC145" s="283"/>
      <c r="CD145" s="283"/>
      <c r="CE145" s="283"/>
      <c r="CF145" s="283"/>
      <c r="CG145" s="283"/>
      <c r="CH145" s="283"/>
      <c r="CI145" s="283"/>
    </row>
    <row r="146" spans="1:87" ht="16.2" hidden="1" outlineLevel="1">
      <c r="A146" s="276" t="str">
        <f t="shared" si="65"/>
        <v>modesg_out_empr_info_nfinscp2_emss</v>
      </c>
      <c r="B146" s="142" t="s">
        <v>26</v>
      </c>
      <c r="C146" s="138" t="s">
        <v>311</v>
      </c>
      <c r="D146" s="236" t="s">
        <v>40</v>
      </c>
      <c r="E146" s="237" t="s">
        <v>326</v>
      </c>
      <c r="F146" s="237"/>
      <c r="G146" s="236" t="s">
        <v>287</v>
      </c>
      <c r="H146" s="236" t="str">
        <f>VLOOKUP(A146,'2. Status Detalhe Campos'!$A$7:$G$574,7,0)</f>
        <v>2.1 Em Teste</v>
      </c>
      <c r="I146" s="278" t="s">
        <v>38</v>
      </c>
      <c r="J146" s="287">
        <v>45621</v>
      </c>
      <c r="K146" s="287">
        <v>45622</v>
      </c>
      <c r="L146" s="292">
        <f t="array" ref="L146">MIN(IF(W146:CI146&gt;0,$W$16:$CI$16))</f>
        <v>45637</v>
      </c>
      <c r="M146" s="293">
        <f t="array" ref="M146">MAX(IF(W146:CI146&gt;0,$W$16:$CI$16))</f>
        <v>45639</v>
      </c>
      <c r="N146" s="293"/>
      <c r="O146" s="249">
        <f>VLOOKUP(H146,Auxiliar!$B$16:$E$24,4,0)</f>
        <v>0.25</v>
      </c>
      <c r="P146" s="249">
        <f t="shared" ca="1" si="66"/>
        <v>0</v>
      </c>
      <c r="Q146" s="248">
        <f t="shared" ca="1" si="59"/>
        <v>0.25</v>
      </c>
      <c r="R146" s="264" t="s">
        <v>38</v>
      </c>
      <c r="S146" s="282"/>
      <c r="T146" s="272">
        <v>8.1</v>
      </c>
      <c r="U146" s="272">
        <f t="shared" si="67"/>
        <v>1</v>
      </c>
      <c r="V146" s="272">
        <f t="shared" si="68"/>
        <v>0</v>
      </c>
      <c r="W146" s="283"/>
      <c r="X146" s="283"/>
      <c r="Y146" s="283"/>
      <c r="Z146" s="283"/>
      <c r="AA146" s="283"/>
      <c r="AB146" s="283"/>
      <c r="AC146" s="283"/>
      <c r="AD146" s="284"/>
      <c r="AE146" s="283"/>
      <c r="AF146" s="283"/>
      <c r="AG146" s="283"/>
      <c r="AH146" s="283"/>
      <c r="AI146" s="283"/>
      <c r="AJ146" s="283"/>
      <c r="AK146" s="283"/>
      <c r="AL146" s="283"/>
      <c r="AM146" s="283"/>
      <c r="AN146" s="283"/>
      <c r="AO146" s="283"/>
      <c r="AP146" s="283"/>
      <c r="AQ146" s="283"/>
      <c r="AR146" s="283"/>
      <c r="AS146" s="283"/>
      <c r="AT146" s="285"/>
      <c r="AU146" s="271"/>
      <c r="AV146" s="283"/>
      <c r="AW146" s="283"/>
      <c r="AX146" s="283"/>
      <c r="AY146" s="283"/>
      <c r="AZ146" s="283"/>
      <c r="BA146" s="283"/>
      <c r="BB146" s="283"/>
      <c r="BC146" s="283"/>
      <c r="BD146" s="283"/>
      <c r="BE146" s="283"/>
      <c r="BF146" s="283">
        <v>0.5</v>
      </c>
      <c r="BG146" s="283"/>
      <c r="BH146" s="283">
        <v>0.5</v>
      </c>
      <c r="BI146" s="283"/>
      <c r="BJ146" s="283"/>
      <c r="BK146" s="283"/>
      <c r="BL146" s="283"/>
      <c r="BM146" s="283"/>
      <c r="BN146" s="283"/>
      <c r="BO146" s="284"/>
      <c r="BP146" s="284"/>
      <c r="BQ146" s="284"/>
      <c r="BR146" s="284"/>
      <c r="BS146" s="284"/>
      <c r="BT146" s="284"/>
      <c r="BU146" s="284"/>
      <c r="BV146" s="283"/>
      <c r="BW146" s="283"/>
      <c r="BX146" s="283"/>
      <c r="BY146" s="283"/>
      <c r="BZ146" s="283"/>
      <c r="CA146" s="283"/>
      <c r="CB146" s="283"/>
      <c r="CC146" s="283"/>
      <c r="CD146" s="283"/>
      <c r="CE146" s="283"/>
      <c r="CF146" s="283"/>
      <c r="CG146" s="283"/>
      <c r="CH146" s="283"/>
      <c r="CI146" s="283"/>
    </row>
    <row r="147" spans="1:87" ht="16.2" hidden="1" outlineLevel="1">
      <c r="A147" s="276" t="str">
        <f t="shared" si="65"/>
        <v>modesg_out_empr_info_nfinscp3_emss</v>
      </c>
      <c r="B147" s="142" t="s">
        <v>26</v>
      </c>
      <c r="C147" s="138" t="s">
        <v>311</v>
      </c>
      <c r="D147" s="236" t="s">
        <v>40</v>
      </c>
      <c r="E147" s="237" t="s">
        <v>326</v>
      </c>
      <c r="F147" s="237"/>
      <c r="G147" s="236" t="s">
        <v>288</v>
      </c>
      <c r="H147" s="236" t="str">
        <f>VLOOKUP(A147,'2. Status Detalhe Campos'!$A$7:$G$574,7,0)</f>
        <v>2.1 Em Teste</v>
      </c>
      <c r="I147" s="278" t="s">
        <v>38</v>
      </c>
      <c r="J147" s="287">
        <v>45621</v>
      </c>
      <c r="K147" s="287">
        <v>45622</v>
      </c>
      <c r="L147" s="292">
        <f t="array" ref="L147">MIN(IF(W147:CI147&gt;0,$W$16:$CI$16))</f>
        <v>45639</v>
      </c>
      <c r="M147" s="293">
        <f t="array" ref="M147">MAX(IF(W147:CI147&gt;0,$W$16:$CI$16))</f>
        <v>45639</v>
      </c>
      <c r="N147" s="293"/>
      <c r="O147" s="249">
        <f>VLOOKUP(H147,Auxiliar!$B$16:$E$24,4,0)</f>
        <v>0.25</v>
      </c>
      <c r="P147" s="249">
        <f t="shared" ca="1" si="66"/>
        <v>0</v>
      </c>
      <c r="Q147" s="248">
        <f t="shared" ca="1" si="59"/>
        <v>0.25</v>
      </c>
      <c r="R147" s="264" t="s">
        <v>38</v>
      </c>
      <c r="S147" s="282"/>
      <c r="T147" s="272">
        <v>8.1</v>
      </c>
      <c r="U147" s="272">
        <f t="shared" si="67"/>
        <v>1</v>
      </c>
      <c r="V147" s="272">
        <f t="shared" si="68"/>
        <v>0</v>
      </c>
      <c r="W147" s="283"/>
      <c r="X147" s="283"/>
      <c r="Y147" s="283"/>
      <c r="Z147" s="283"/>
      <c r="AA147" s="283"/>
      <c r="AB147" s="283"/>
      <c r="AC147" s="283"/>
      <c r="AD147" s="284"/>
      <c r="AE147" s="283"/>
      <c r="AF147" s="283"/>
      <c r="AG147" s="283"/>
      <c r="AH147" s="283"/>
      <c r="AI147" s="283"/>
      <c r="AJ147" s="283"/>
      <c r="AK147" s="283"/>
      <c r="AL147" s="283"/>
      <c r="AM147" s="283"/>
      <c r="AN147" s="283"/>
      <c r="AO147" s="283"/>
      <c r="AP147" s="283"/>
      <c r="AQ147" s="283"/>
      <c r="AR147" s="283"/>
      <c r="AS147" s="283"/>
      <c r="AT147" s="285"/>
      <c r="AU147" s="271"/>
      <c r="AV147" s="283"/>
      <c r="AW147" s="283"/>
      <c r="AX147" s="283"/>
      <c r="AY147" s="283"/>
      <c r="AZ147" s="283"/>
      <c r="BA147" s="283"/>
      <c r="BB147" s="283"/>
      <c r="BC147" s="283"/>
      <c r="BD147" s="283"/>
      <c r="BE147" s="283"/>
      <c r="BF147" s="283"/>
      <c r="BG147" s="283"/>
      <c r="BH147" s="283">
        <v>1</v>
      </c>
      <c r="BI147" s="283"/>
      <c r="BJ147" s="283"/>
      <c r="BK147" s="283"/>
      <c r="BL147" s="283"/>
      <c r="BM147" s="283"/>
      <c r="BN147" s="283"/>
      <c r="BO147" s="284"/>
      <c r="BP147" s="284"/>
      <c r="BQ147" s="284"/>
      <c r="BR147" s="284"/>
      <c r="BS147" s="284"/>
      <c r="BT147" s="284"/>
      <c r="BU147" s="284"/>
      <c r="BV147" s="283"/>
      <c r="BW147" s="283"/>
      <c r="BX147" s="283"/>
      <c r="BY147" s="283"/>
      <c r="BZ147" s="283"/>
      <c r="CA147" s="283"/>
      <c r="CB147" s="283"/>
      <c r="CC147" s="283"/>
      <c r="CD147" s="283"/>
      <c r="CE147" s="283"/>
      <c r="CF147" s="283"/>
      <c r="CG147" s="283"/>
      <c r="CH147" s="283"/>
      <c r="CI147" s="283"/>
    </row>
    <row r="148" spans="1:87" ht="15" customHeight="1" collapsed="1">
      <c r="A148" s="276"/>
      <c r="B148" s="142" t="s">
        <v>26</v>
      </c>
      <c r="C148" s="138" t="s">
        <v>26</v>
      </c>
      <c r="D148" s="134"/>
      <c r="E148" s="242" t="s">
        <v>380</v>
      </c>
      <c r="F148" s="240" t="s">
        <v>2001</v>
      </c>
      <c r="G148" s="241">
        <f>COUNTA(G149:G149)</f>
        <v>1</v>
      </c>
      <c r="H148" s="301" t="s">
        <v>2023</v>
      </c>
      <c r="I148" s="280">
        <f>MAX(I149)</f>
        <v>45595</v>
      </c>
      <c r="J148" s="279">
        <f>MIN(J149)</f>
        <v>45624</v>
      </c>
      <c r="K148" s="365">
        <f>MIN(K149)</f>
        <v>45624</v>
      </c>
      <c r="L148" s="279">
        <f>MIN(L149:L149)</f>
        <v>45639</v>
      </c>
      <c r="M148" s="280">
        <f>MAX(M149:M149)</f>
        <v>45639</v>
      </c>
      <c r="N148" s="329">
        <f t="array" ref="N148">MAX(IF(W148:CI148&gt;0,$W$16:$CI$16))</f>
        <v>45639</v>
      </c>
      <c r="O148" s="251">
        <v>0</v>
      </c>
      <c r="P148" s="251">
        <f ca="1">SUMPRODUCT(P149:P149,U149:U149)/SUM(U149:U149)</f>
        <v>0</v>
      </c>
      <c r="Q148" s="257">
        <f t="shared" ca="1" si="59"/>
        <v>0</v>
      </c>
      <c r="R148" s="264" t="s">
        <v>38</v>
      </c>
      <c r="S148" s="282"/>
      <c r="T148" s="272"/>
      <c r="U148" s="272"/>
      <c r="V148" s="272"/>
      <c r="W148" s="283"/>
      <c r="X148" s="283"/>
      <c r="Y148" s="283"/>
      <c r="Z148" s="283"/>
      <c r="AA148" s="283"/>
      <c r="AB148" s="291"/>
      <c r="AC148" s="283"/>
      <c r="AD148" s="284"/>
      <c r="AE148" s="283"/>
      <c r="AF148" s="283"/>
      <c r="AG148" s="283"/>
      <c r="AH148" s="283"/>
      <c r="AI148" s="283"/>
      <c r="AJ148" s="283"/>
      <c r="AK148" s="283"/>
      <c r="AL148" s="283"/>
      <c r="AM148" s="283"/>
      <c r="AN148" s="283"/>
      <c r="AO148" s="283"/>
      <c r="AP148" s="283"/>
      <c r="AQ148" s="283"/>
      <c r="AR148" s="283"/>
      <c r="AS148" s="283"/>
      <c r="AT148" s="283"/>
      <c r="AU148" s="283"/>
      <c r="AV148" s="283"/>
      <c r="AW148" s="271"/>
      <c r="AX148" s="283"/>
      <c r="AY148" s="283"/>
      <c r="AZ148" s="283"/>
      <c r="BA148" s="283"/>
      <c r="BB148" s="283"/>
      <c r="BC148" s="283"/>
      <c r="BD148" s="283"/>
      <c r="BE148" s="283"/>
      <c r="BF148" s="283"/>
      <c r="BG148" s="283"/>
      <c r="BH148" s="283" t="s">
        <v>444</v>
      </c>
      <c r="BI148" s="283"/>
      <c r="BJ148" s="283"/>
      <c r="BK148" s="283"/>
      <c r="BL148" s="283"/>
      <c r="BM148" s="283"/>
      <c r="BN148" s="283"/>
      <c r="BO148" s="284"/>
      <c r="BP148" s="284"/>
      <c r="BQ148" s="284"/>
      <c r="BR148" s="284"/>
      <c r="BS148" s="284"/>
      <c r="BT148" s="284"/>
      <c r="BU148" s="284"/>
      <c r="BV148" s="283"/>
      <c r="BW148" s="283"/>
      <c r="BX148" s="283"/>
      <c r="BY148" s="283"/>
      <c r="BZ148" s="283"/>
      <c r="CA148" s="283"/>
      <c r="CB148" s="283"/>
      <c r="CC148" s="283"/>
      <c r="CD148" s="283"/>
      <c r="CE148" s="283"/>
      <c r="CF148" s="283"/>
      <c r="CG148" s="283"/>
      <c r="CH148" s="283"/>
      <c r="CI148" s="283"/>
    </row>
    <row r="149" spans="1:87" ht="16.2" hidden="1" outlineLevel="1">
      <c r="A149" s="276" t="str">
        <f>E149&amp;G149</f>
        <v>lt002_instrumentrsk_mtgtd_ccp</v>
      </c>
      <c r="B149" s="142" t="s">
        <v>26</v>
      </c>
      <c r="C149" s="138" t="s">
        <v>26</v>
      </c>
      <c r="D149" s="236" t="s">
        <v>40</v>
      </c>
      <c r="E149" s="239" t="s">
        <v>380</v>
      </c>
      <c r="F149" s="239"/>
      <c r="G149" s="239" t="s">
        <v>382</v>
      </c>
      <c r="H149" s="236" t="str">
        <f>VLOOKUP(A149,'2. Status Detalhe Campos'!$A$7:$G$574,7,0)</f>
        <v>2.1 Em Teste</v>
      </c>
      <c r="I149" s="287">
        <v>45595</v>
      </c>
      <c r="J149" s="330">
        <v>45624</v>
      </c>
      <c r="K149" s="366">
        <v>45624</v>
      </c>
      <c r="L149" s="292">
        <f t="array" ref="L149">MIN(IF(W149:CI149&gt;0,$W$16:$CI$16))</f>
        <v>45639</v>
      </c>
      <c r="M149" s="293">
        <f t="array" ref="M149">MAX(IF(W149:CI149&gt;0,$W$16:$CI$16))</f>
        <v>45639</v>
      </c>
      <c r="N149" s="293"/>
      <c r="O149" s="249">
        <f>VLOOKUP(H149,Auxiliar!$B$16:$E$24,4,0)</f>
        <v>0.25</v>
      </c>
      <c r="P149" s="249">
        <f t="shared" ref="P149" ca="1" si="69">IF(TODAY()&lt;=L149,0,MIN((TODAY()-L149)/(M149-L149+1),100%))</f>
        <v>0</v>
      </c>
      <c r="Q149" s="249">
        <f t="shared" ca="1" si="59"/>
        <v>0.25</v>
      </c>
      <c r="R149" s="263"/>
      <c r="S149" s="282"/>
      <c r="T149" s="272">
        <v>4.0999999999999996</v>
      </c>
      <c r="U149" s="272">
        <f>ROUND(T149/8,1)</f>
        <v>0.5</v>
      </c>
      <c r="V149" s="272">
        <f>SUM(W149:CI149)-U149</f>
        <v>0</v>
      </c>
      <c r="W149" s="283"/>
      <c r="X149" s="283"/>
      <c r="Y149" s="283"/>
      <c r="Z149" s="283"/>
      <c r="AA149" s="283"/>
      <c r="AB149" s="291"/>
      <c r="AC149" s="283"/>
      <c r="AD149" s="284"/>
      <c r="AE149" s="283"/>
      <c r="AF149" s="283"/>
      <c r="AG149" s="283"/>
      <c r="AH149" s="283"/>
      <c r="AI149" s="283"/>
      <c r="AJ149" s="283"/>
      <c r="AK149" s="283"/>
      <c r="AL149" s="283"/>
      <c r="AM149" s="283"/>
      <c r="AN149" s="283"/>
      <c r="AO149" s="283"/>
      <c r="AP149" s="283"/>
      <c r="AQ149" s="283"/>
      <c r="AR149" s="283"/>
      <c r="AS149" s="283"/>
      <c r="AT149" s="283"/>
      <c r="AU149" s="283"/>
      <c r="AV149" s="283"/>
      <c r="AW149" s="271"/>
      <c r="AX149" s="283"/>
      <c r="AY149" s="283"/>
      <c r="AZ149" s="283"/>
      <c r="BA149" s="283"/>
      <c r="BB149" s="283"/>
      <c r="BC149" s="283"/>
      <c r="BD149" s="283"/>
      <c r="BE149" s="283"/>
      <c r="BF149" s="283"/>
      <c r="BG149" s="283"/>
      <c r="BH149" s="283">
        <v>0.5</v>
      </c>
      <c r="BI149" s="283"/>
      <c r="BJ149" s="283"/>
      <c r="BK149" s="283"/>
      <c r="BL149" s="283"/>
      <c r="BM149" s="283"/>
      <c r="BN149" s="283"/>
      <c r="BO149" s="284"/>
      <c r="BP149" s="284"/>
      <c r="BQ149" s="284"/>
      <c r="BR149" s="284"/>
      <c r="BS149" s="284"/>
      <c r="BT149" s="284"/>
      <c r="BU149" s="284"/>
      <c r="BV149" s="283"/>
      <c r="BW149" s="283"/>
      <c r="BX149" s="283"/>
      <c r="BY149" s="283"/>
      <c r="BZ149" s="283"/>
      <c r="CA149" s="283"/>
      <c r="CB149" s="283"/>
      <c r="CC149" s="283"/>
      <c r="CD149" s="283"/>
      <c r="CE149" s="283"/>
      <c r="CF149" s="283"/>
      <c r="CG149" s="283"/>
      <c r="CH149" s="283"/>
      <c r="CI149" s="283"/>
    </row>
    <row r="150" spans="1:87" ht="15" customHeight="1" collapsed="1">
      <c r="A150" s="276"/>
      <c r="B150" s="142" t="s">
        <v>26</v>
      </c>
      <c r="C150" s="138" t="s">
        <v>26</v>
      </c>
      <c r="D150" s="134"/>
      <c r="E150" s="242" t="s">
        <v>1955</v>
      </c>
      <c r="F150" s="240" t="s">
        <v>1979</v>
      </c>
      <c r="G150" s="241">
        <f>COUNTA(G151:G154)</f>
        <v>4</v>
      </c>
      <c r="H150" s="301" t="s">
        <v>2023</v>
      </c>
      <c r="I150" s="280">
        <f>MAX(I151:I154)</f>
        <v>45593</v>
      </c>
      <c r="J150" s="279">
        <f>MIN(J151:J154)</f>
        <v>45624</v>
      </c>
      <c r="K150" s="365">
        <f>MIN(K151:K154)</f>
        <v>45624</v>
      </c>
      <c r="L150" s="280">
        <f>MIN(L151:L154)</f>
        <v>45642</v>
      </c>
      <c r="M150" s="280">
        <f>MAX(M151:M154)</f>
        <v>45644</v>
      </c>
      <c r="N150" s="329">
        <f t="array" ref="N150">MAX(IF(W150:CI150&gt;0,$W$16:$CI$16))</f>
        <v>45646</v>
      </c>
      <c r="O150" s="251">
        <v>0</v>
      </c>
      <c r="P150" s="251">
        <f ca="1">SUMPRODUCT(P151:P154,U151:U154)/SUM(U151:U154)</f>
        <v>0</v>
      </c>
      <c r="Q150" s="248">
        <f t="shared" ca="1" si="59"/>
        <v>0</v>
      </c>
      <c r="R150" s="264" t="s">
        <v>38</v>
      </c>
      <c r="S150" s="282"/>
      <c r="T150" s="272"/>
      <c r="U150" s="272"/>
      <c r="V150" s="272"/>
      <c r="W150" s="283"/>
      <c r="X150" s="283"/>
      <c r="Y150" s="283"/>
      <c r="Z150" s="291"/>
      <c r="AA150" s="283"/>
      <c r="AB150" s="283"/>
      <c r="AC150" s="283"/>
      <c r="AD150" s="284"/>
      <c r="AE150" s="283"/>
      <c r="AF150" s="283"/>
      <c r="AG150" s="283"/>
      <c r="AH150" s="291"/>
      <c r="AI150" s="283"/>
      <c r="AJ150" s="283"/>
      <c r="AK150" s="283"/>
      <c r="AL150" s="283"/>
      <c r="AM150" s="283"/>
      <c r="AN150" s="283"/>
      <c r="AO150" s="283"/>
      <c r="AP150" s="283"/>
      <c r="AQ150" s="283"/>
      <c r="AR150" s="283"/>
      <c r="AS150" s="283"/>
      <c r="AT150" s="283"/>
      <c r="AU150" s="283"/>
      <c r="AV150" s="283"/>
      <c r="AW150" s="271"/>
      <c r="AX150" s="283"/>
      <c r="AY150" s="283"/>
      <c r="AZ150" s="283"/>
      <c r="BA150" s="283"/>
      <c r="BB150" s="283"/>
      <c r="BC150" s="283"/>
      <c r="BD150" s="283"/>
      <c r="BE150" s="283"/>
      <c r="BF150" s="283"/>
      <c r="BG150" s="283"/>
      <c r="BH150" s="283"/>
      <c r="BI150" s="283"/>
      <c r="BJ150" s="283"/>
      <c r="BK150" s="283"/>
      <c r="BL150" s="283"/>
      <c r="BM150" s="283" t="s">
        <v>444</v>
      </c>
      <c r="BN150" s="283"/>
      <c r="BO150" s="284"/>
      <c r="BP150" s="284"/>
      <c r="BQ150" s="284"/>
      <c r="BR150" s="284"/>
      <c r="BS150" s="284"/>
      <c r="BT150" s="284"/>
      <c r="BU150" s="284"/>
      <c r="BV150" s="283"/>
      <c r="BW150" s="283"/>
      <c r="BX150" s="283"/>
      <c r="BY150" s="283"/>
      <c r="BZ150" s="283"/>
      <c r="CA150" s="283"/>
      <c r="CB150" s="283"/>
      <c r="CC150" s="283"/>
      <c r="CD150" s="283"/>
      <c r="CE150" s="283"/>
      <c r="CF150" s="283"/>
      <c r="CG150" s="283"/>
      <c r="CH150" s="283"/>
      <c r="CI150" s="283"/>
    </row>
    <row r="151" spans="1:87" ht="16.2" hidden="1" outlineLevel="1">
      <c r="A151" s="276" t="str">
        <f>E151&amp;G151</f>
        <v>lt007_instr_activityenvrnmntl_objctv</v>
      </c>
      <c r="B151" s="142" t="s">
        <v>26</v>
      </c>
      <c r="C151" s="138" t="s">
        <v>26</v>
      </c>
      <c r="D151" s="236" t="s">
        <v>40</v>
      </c>
      <c r="E151" s="239" t="s">
        <v>1955</v>
      </c>
      <c r="F151" s="239"/>
      <c r="G151" s="239" t="s">
        <v>383</v>
      </c>
      <c r="H151" s="236" t="str">
        <f>VLOOKUP(A151,'2. Status Detalhe Campos'!$A$7:$G$574,7,0)</f>
        <v>2.1 Em Teste</v>
      </c>
      <c r="I151" s="287">
        <v>45593</v>
      </c>
      <c r="J151" s="330">
        <v>45624</v>
      </c>
      <c r="K151" s="366">
        <v>45624</v>
      </c>
      <c r="L151" s="292">
        <f t="array" ref="L151">MIN(IF(W151:CI151&gt;0,$W$16:$CI$16))</f>
        <v>45642</v>
      </c>
      <c r="M151" s="293">
        <f t="array" ref="M151">MAX(IF(W151:CI151&gt;0,$W$16:$CI$16))</f>
        <v>45642</v>
      </c>
      <c r="N151" s="293"/>
      <c r="O151" s="249">
        <f>VLOOKUP(H151,Auxiliar!$B$16:$E$24,4,0)</f>
        <v>0.25</v>
      </c>
      <c r="P151" s="249">
        <f ca="1">IF(TODAY()&lt;=L151,0,MIN((TODAY()-L151)/(M151-L151+1),100%))</f>
        <v>0</v>
      </c>
      <c r="Q151" s="248">
        <f t="shared" ca="1" si="59"/>
        <v>0.25</v>
      </c>
      <c r="R151" s="264" t="s">
        <v>38</v>
      </c>
      <c r="S151" s="282"/>
      <c r="T151" s="272">
        <v>4.0999999999999996</v>
      </c>
      <c r="U151" s="272">
        <f>ROUND(T151/8,1)</f>
        <v>0.5</v>
      </c>
      <c r="V151" s="272">
        <f>SUM(W151:CI151)-U151</f>
        <v>0</v>
      </c>
      <c r="W151" s="283"/>
      <c r="X151" s="283"/>
      <c r="Y151" s="283"/>
      <c r="Z151" s="291"/>
      <c r="AA151" s="283"/>
      <c r="AB151" s="283"/>
      <c r="AC151" s="283"/>
      <c r="AD151" s="284"/>
      <c r="AE151" s="283"/>
      <c r="AF151" s="283"/>
      <c r="AG151" s="283"/>
      <c r="AH151" s="291"/>
      <c r="AI151" s="283"/>
      <c r="AJ151" s="283"/>
      <c r="AK151" s="283"/>
      <c r="AL151" s="283"/>
      <c r="AM151" s="283"/>
      <c r="AN151" s="283"/>
      <c r="AO151" s="283"/>
      <c r="AP151" s="283"/>
      <c r="AQ151" s="283"/>
      <c r="AR151" s="283"/>
      <c r="AS151" s="283"/>
      <c r="AT151" s="283"/>
      <c r="AU151" s="283"/>
      <c r="AV151" s="283"/>
      <c r="AW151" s="271"/>
      <c r="AX151" s="283"/>
      <c r="AY151" s="283"/>
      <c r="AZ151" s="283"/>
      <c r="BA151" s="283"/>
      <c r="BB151" s="283"/>
      <c r="BC151" s="283"/>
      <c r="BD151" s="283"/>
      <c r="BE151" s="283"/>
      <c r="BF151" s="283"/>
      <c r="BG151" s="283"/>
      <c r="BH151" s="283"/>
      <c r="BI151" s="283">
        <v>0.5</v>
      </c>
      <c r="BJ151" s="283"/>
      <c r="BK151" s="283"/>
      <c r="BL151" s="283"/>
      <c r="BM151" s="283"/>
      <c r="BN151" s="283"/>
      <c r="BO151" s="284"/>
      <c r="BP151" s="284"/>
      <c r="BQ151" s="284"/>
      <c r="BR151" s="284"/>
      <c r="BS151" s="284"/>
      <c r="BT151" s="284"/>
      <c r="BU151" s="284"/>
      <c r="BV151" s="283"/>
      <c r="BW151" s="283"/>
      <c r="BX151" s="283"/>
      <c r="BY151" s="283"/>
      <c r="BZ151" s="283"/>
      <c r="CA151" s="283"/>
      <c r="CB151" s="283"/>
      <c r="CC151" s="283"/>
      <c r="CD151" s="283"/>
      <c r="CE151" s="283"/>
      <c r="CF151" s="283"/>
      <c r="CG151" s="283"/>
      <c r="CH151" s="283"/>
      <c r="CI151" s="283"/>
    </row>
    <row r="152" spans="1:87" ht="16.2" hidden="1" outlineLevel="1">
      <c r="A152" s="276" t="str">
        <f>E152&amp;G152</f>
        <v>lt007_instr_activitytyp_actvty</v>
      </c>
      <c r="B152" s="142" t="s">
        <v>26</v>
      </c>
      <c r="C152" s="138" t="s">
        <v>26</v>
      </c>
      <c r="D152" s="236" t="s">
        <v>40</v>
      </c>
      <c r="E152" s="239" t="s">
        <v>1955</v>
      </c>
      <c r="F152" s="239"/>
      <c r="G152" s="239" t="s">
        <v>384</v>
      </c>
      <c r="H152" s="236" t="str">
        <f>VLOOKUP(A152,'2. Status Detalhe Campos'!$A$7:$G$574,7,0)</f>
        <v>2.1 Em Teste</v>
      </c>
      <c r="I152" s="287">
        <v>45593</v>
      </c>
      <c r="J152" s="330">
        <v>45624</v>
      </c>
      <c r="K152" s="366">
        <v>45624</v>
      </c>
      <c r="L152" s="292">
        <f t="array" ref="L152">MIN(IF(W152:CI152&gt;0,$W$16:$CI$16))</f>
        <v>45642</v>
      </c>
      <c r="M152" s="293">
        <f t="array" ref="M152">MAX(IF(W152:CI152&gt;0,$W$16:$CI$16))</f>
        <v>45642</v>
      </c>
      <c r="N152" s="293"/>
      <c r="O152" s="249">
        <f>VLOOKUP(H152,Auxiliar!$B$16:$E$24,4,0)</f>
        <v>0.25</v>
      </c>
      <c r="P152" s="249">
        <f ca="1">IF(TODAY()&lt;=L152,0,MIN((TODAY()-L152)/(M152-L152+1),100%))</f>
        <v>0</v>
      </c>
      <c r="Q152" s="248">
        <f t="shared" ca="1" si="59"/>
        <v>0.25</v>
      </c>
      <c r="R152" s="264" t="s">
        <v>38</v>
      </c>
      <c r="S152" s="282"/>
      <c r="T152" s="272">
        <v>4.0999999999999996</v>
      </c>
      <c r="U152" s="272">
        <f>ROUND(T152/8,1)</f>
        <v>0.5</v>
      </c>
      <c r="V152" s="272">
        <f>SUM(W152:CI152)-U152</f>
        <v>0</v>
      </c>
      <c r="W152" s="283"/>
      <c r="X152" s="283"/>
      <c r="Y152" s="283"/>
      <c r="Z152" s="291"/>
      <c r="AA152" s="283"/>
      <c r="AB152" s="283"/>
      <c r="AC152" s="283"/>
      <c r="AD152" s="284"/>
      <c r="AE152" s="283"/>
      <c r="AF152" s="283"/>
      <c r="AG152" s="283"/>
      <c r="AH152" s="283"/>
      <c r="AI152" s="283"/>
      <c r="AJ152" s="283"/>
      <c r="AK152" s="283"/>
      <c r="AL152" s="283"/>
      <c r="AM152" s="283"/>
      <c r="AN152" s="283"/>
      <c r="AO152" s="283"/>
      <c r="AP152" s="283"/>
      <c r="AQ152" s="283"/>
      <c r="AR152" s="283"/>
      <c r="AS152" s="283"/>
      <c r="AT152" s="283"/>
      <c r="AU152" s="283"/>
      <c r="AV152" s="283"/>
      <c r="AW152" s="271"/>
      <c r="AX152" s="283"/>
      <c r="AY152" s="283"/>
      <c r="AZ152" s="283"/>
      <c r="BA152" s="283"/>
      <c r="BB152" s="283"/>
      <c r="BC152" s="283"/>
      <c r="BD152" s="283"/>
      <c r="BE152" s="283"/>
      <c r="BF152" s="283"/>
      <c r="BG152" s="283"/>
      <c r="BH152" s="283"/>
      <c r="BI152" s="283">
        <v>0.5</v>
      </c>
      <c r="BJ152" s="283"/>
      <c r="BK152" s="283"/>
      <c r="BL152" s="283"/>
      <c r="BM152" s="283"/>
      <c r="BN152" s="283"/>
      <c r="BO152" s="284"/>
      <c r="BP152" s="284"/>
      <c r="BQ152" s="284"/>
      <c r="BR152" s="284"/>
      <c r="BS152" s="284"/>
      <c r="BT152" s="284"/>
      <c r="BU152" s="284"/>
      <c r="BV152" s="283"/>
      <c r="BW152" s="283"/>
      <c r="BX152" s="283"/>
      <c r="BY152" s="283"/>
      <c r="BZ152" s="283"/>
      <c r="CA152" s="283"/>
      <c r="CB152" s="283"/>
      <c r="CC152" s="283"/>
      <c r="CD152" s="283"/>
      <c r="CE152" s="283"/>
      <c r="CF152" s="283"/>
      <c r="CG152" s="283"/>
      <c r="CH152" s="283"/>
      <c r="CI152" s="283"/>
    </row>
    <row r="153" spans="1:87" ht="16.2" hidden="1" outlineLevel="1">
      <c r="A153" s="276" t="str">
        <f>E153&amp;G153</f>
        <v>lt007_instr_activitysstnbl_indctr</v>
      </c>
      <c r="B153" s="142" t="s">
        <v>26</v>
      </c>
      <c r="C153" s="138" t="s">
        <v>26</v>
      </c>
      <c r="D153" s="236" t="s">
        <v>40</v>
      </c>
      <c r="E153" s="239" t="s">
        <v>1955</v>
      </c>
      <c r="F153" s="239"/>
      <c r="G153" s="239" t="s">
        <v>419</v>
      </c>
      <c r="H153" s="236" t="str">
        <f>VLOOKUP(A153,'2. Status Detalhe Campos'!$A$7:$G$574,7,0)</f>
        <v>2.1 Em Teste</v>
      </c>
      <c r="I153" s="287">
        <v>45593</v>
      </c>
      <c r="J153" s="330">
        <v>45624</v>
      </c>
      <c r="K153" s="366">
        <v>45624</v>
      </c>
      <c r="L153" s="292">
        <f t="array" ref="L153">MIN(IF(W153:CI153&gt;0,$W$16:$CI$16))</f>
        <v>45644</v>
      </c>
      <c r="M153" s="293">
        <f t="array" ref="M153">MAX(IF(W153:CI153&gt;0,$W$16:$CI$16))</f>
        <v>45644</v>
      </c>
      <c r="N153" s="293"/>
      <c r="O153" s="249">
        <f>VLOOKUP(H153,Auxiliar!$B$16:$E$24,4,0)</f>
        <v>0.25</v>
      </c>
      <c r="P153" s="249">
        <f ca="1">IF(TODAY()&lt;=L153,0,MIN((TODAY()-L153)/(M153-L153+1),100%))</f>
        <v>0</v>
      </c>
      <c r="Q153" s="248">
        <f t="shared" ca="1" si="59"/>
        <v>0.25</v>
      </c>
      <c r="R153" s="264" t="s">
        <v>38</v>
      </c>
      <c r="S153" s="282"/>
      <c r="T153" s="302">
        <v>4.0999999999999996</v>
      </c>
      <c r="U153" s="272">
        <f>ROUND(T153/8,1)</f>
        <v>0.5</v>
      </c>
      <c r="V153" s="272">
        <f>SUM(W153:CI153)-U153</f>
        <v>0</v>
      </c>
      <c r="W153" s="283"/>
      <c r="X153" s="283"/>
      <c r="Y153" s="283"/>
      <c r="Z153" s="291"/>
      <c r="AA153" s="283"/>
      <c r="AB153" s="283"/>
      <c r="AC153" s="283"/>
      <c r="AD153" s="284"/>
      <c r="AE153" s="283"/>
      <c r="AF153" s="283"/>
      <c r="AG153" s="283"/>
      <c r="AH153" s="283"/>
      <c r="AI153" s="283"/>
      <c r="AJ153" s="283"/>
      <c r="AK153" s="283"/>
      <c r="AL153" s="283"/>
      <c r="AM153" s="283"/>
      <c r="AN153" s="283"/>
      <c r="AO153" s="283"/>
      <c r="AP153" s="283"/>
      <c r="AQ153" s="283"/>
      <c r="AR153" s="283"/>
      <c r="AS153" s="283"/>
      <c r="AT153" s="283"/>
      <c r="AU153" s="283"/>
      <c r="AV153" s="283"/>
      <c r="AW153" s="271"/>
      <c r="AX153" s="283"/>
      <c r="AY153" s="283"/>
      <c r="AZ153" s="283"/>
      <c r="BA153" s="283"/>
      <c r="BB153" s="283"/>
      <c r="BC153" s="283"/>
      <c r="BD153" s="283"/>
      <c r="BE153" s="283"/>
      <c r="BF153" s="283"/>
      <c r="BG153" s="283"/>
      <c r="BH153" s="283"/>
      <c r="BI153" s="283"/>
      <c r="BJ153" s="283"/>
      <c r="BK153" s="283">
        <v>0.5</v>
      </c>
      <c r="BL153" s="283"/>
      <c r="BM153" s="283"/>
      <c r="BN153" s="283"/>
      <c r="BO153" s="284"/>
      <c r="BP153" s="284"/>
      <c r="BQ153" s="284"/>
      <c r="BR153" s="284"/>
      <c r="BS153" s="284"/>
      <c r="BT153" s="284"/>
      <c r="BU153" s="284"/>
      <c r="BV153" s="283"/>
      <c r="BW153" s="283"/>
      <c r="BX153" s="283"/>
      <c r="BY153" s="283"/>
      <c r="BZ153" s="283"/>
      <c r="CA153" s="283"/>
      <c r="CB153" s="283"/>
      <c r="CC153" s="283"/>
      <c r="CD153" s="283"/>
      <c r="CE153" s="283"/>
      <c r="CF153" s="283"/>
      <c r="CG153" s="283"/>
      <c r="CH153" s="283"/>
      <c r="CI153" s="283"/>
    </row>
    <row r="154" spans="1:87" ht="16.2" hidden="1" outlineLevel="1">
      <c r="A154" s="276" t="str">
        <f>E154&amp;G154</f>
        <v>lt007_instr_activitysstnbl_ctgry</v>
      </c>
      <c r="B154" s="142" t="s">
        <v>26</v>
      </c>
      <c r="C154" s="138" t="s">
        <v>26</v>
      </c>
      <c r="D154" s="236" t="s">
        <v>40</v>
      </c>
      <c r="E154" s="239" t="s">
        <v>1955</v>
      </c>
      <c r="F154" s="239"/>
      <c r="G154" s="239" t="s">
        <v>420</v>
      </c>
      <c r="H154" s="236" t="str">
        <f>VLOOKUP(A154,'2. Status Detalhe Campos'!$A$7:$G$574,7,0)</f>
        <v>2.1 Em Teste</v>
      </c>
      <c r="I154" s="287">
        <v>45593</v>
      </c>
      <c r="J154" s="330">
        <v>45624</v>
      </c>
      <c r="K154" s="366">
        <v>45624</v>
      </c>
      <c r="L154" s="292">
        <f t="array" ref="L154">MIN(IF(W154:CI154&gt;0,$W$16:$CI$16))</f>
        <v>45644</v>
      </c>
      <c r="M154" s="293">
        <f t="array" ref="M154">MAX(IF(W154:CI154&gt;0,$W$16:$CI$16))</f>
        <v>45644</v>
      </c>
      <c r="N154" s="293"/>
      <c r="O154" s="249">
        <f>VLOOKUP(H154,Auxiliar!$B$16:$E$24,4,0)</f>
        <v>0.25</v>
      </c>
      <c r="P154" s="249">
        <f ca="1">IF(TODAY()&lt;=L154,0,MIN((TODAY()-L154)/(M154-L154+1),100%))</f>
        <v>0</v>
      </c>
      <c r="Q154" s="248">
        <f t="shared" ca="1" si="59"/>
        <v>0.25</v>
      </c>
      <c r="R154" s="264" t="s">
        <v>38</v>
      </c>
      <c r="S154" s="282"/>
      <c r="T154" s="302">
        <v>4.0999999999999996</v>
      </c>
      <c r="U154" s="272">
        <f>ROUND(T154/8,1)</f>
        <v>0.5</v>
      </c>
      <c r="V154" s="272">
        <f>SUM(W154:CI154)-U154</f>
        <v>0</v>
      </c>
      <c r="W154" s="283"/>
      <c r="X154" s="283"/>
      <c r="Y154" s="283"/>
      <c r="Z154" s="291"/>
      <c r="AA154" s="283"/>
      <c r="AB154" s="283"/>
      <c r="AC154" s="283"/>
      <c r="AD154" s="284"/>
      <c r="AE154" s="283"/>
      <c r="AF154" s="283"/>
      <c r="AG154" s="283"/>
      <c r="AH154" s="283"/>
      <c r="AI154" s="283"/>
      <c r="AJ154" s="283"/>
      <c r="AK154" s="283"/>
      <c r="AL154" s="283"/>
      <c r="AM154" s="283"/>
      <c r="AN154" s="283"/>
      <c r="AO154" s="283"/>
      <c r="AP154" s="283"/>
      <c r="AQ154" s="283"/>
      <c r="AR154" s="283"/>
      <c r="AS154" s="283"/>
      <c r="AT154" s="283"/>
      <c r="AU154" s="283"/>
      <c r="AV154" s="283"/>
      <c r="AW154" s="271"/>
      <c r="AX154" s="283"/>
      <c r="AY154" s="283"/>
      <c r="AZ154" s="283"/>
      <c r="BA154" s="283"/>
      <c r="BB154" s="283"/>
      <c r="BC154" s="283"/>
      <c r="BD154" s="283"/>
      <c r="BE154" s="283"/>
      <c r="BF154" s="283"/>
      <c r="BG154" s="283"/>
      <c r="BH154" s="283"/>
      <c r="BI154" s="283"/>
      <c r="BJ154" s="283"/>
      <c r="BK154" s="283">
        <v>0.5</v>
      </c>
      <c r="BL154" s="283"/>
      <c r="BM154" s="283"/>
      <c r="BN154" s="283"/>
      <c r="BO154" s="284"/>
      <c r="BP154" s="284"/>
      <c r="BQ154" s="284"/>
      <c r="BR154" s="284"/>
      <c r="BS154" s="284"/>
      <c r="BT154" s="284"/>
      <c r="BU154" s="284"/>
      <c r="BV154" s="283"/>
      <c r="BW154" s="283"/>
      <c r="BX154" s="283"/>
      <c r="BY154" s="283"/>
      <c r="BZ154" s="283"/>
      <c r="CA154" s="283"/>
      <c r="CB154" s="283"/>
      <c r="CC154" s="283"/>
      <c r="CD154" s="283"/>
      <c r="CE154" s="283"/>
      <c r="CF154" s="283"/>
      <c r="CG154" s="283"/>
      <c r="CH154" s="283"/>
      <c r="CI154" s="283"/>
    </row>
    <row r="155" spans="1:87" ht="15" customHeight="1" collapsed="1">
      <c r="A155" s="276"/>
      <c r="B155" s="142" t="s">
        <v>26</v>
      </c>
      <c r="C155" s="138" t="s">
        <v>26</v>
      </c>
      <c r="D155" s="134"/>
      <c r="E155" s="242" t="s">
        <v>369</v>
      </c>
      <c r="F155" s="240" t="s">
        <v>2001</v>
      </c>
      <c r="G155" s="241">
        <f>COUNTA(G156:G160)</f>
        <v>5</v>
      </c>
      <c r="H155" s="301" t="s">
        <v>2023</v>
      </c>
      <c r="I155" s="280">
        <f>MAX(I156:I160)</f>
        <v>45593</v>
      </c>
      <c r="J155" s="279">
        <f>MIN(J156:J160)</f>
        <v>45624</v>
      </c>
      <c r="K155" s="365">
        <f>MIN(K156:K160)</f>
        <v>45624</v>
      </c>
      <c r="L155" s="279">
        <f>MIN(L156:L160)</f>
        <v>45642</v>
      </c>
      <c r="M155" s="280">
        <f>MAX(M156:M160)</f>
        <v>45646</v>
      </c>
      <c r="N155" s="329">
        <f t="array" ref="N155">MAX(IF(W155:CI155&gt;0,$W$16:$CI$16))</f>
        <v>45646</v>
      </c>
      <c r="O155" s="251">
        <v>0</v>
      </c>
      <c r="P155" s="251">
        <f ca="1">SUMPRODUCT(P156:P160,U156:U160)/SUM(U156:U160)</f>
        <v>0</v>
      </c>
      <c r="Q155" s="248">
        <f t="shared" ref="Q155:Q175" ca="1" si="70">O155-P155</f>
        <v>0</v>
      </c>
      <c r="R155" s="264" t="s">
        <v>38</v>
      </c>
      <c r="S155" s="282"/>
      <c r="T155" s="272"/>
      <c r="U155" s="272"/>
      <c r="V155" s="272"/>
      <c r="W155" s="283"/>
      <c r="X155" s="283"/>
      <c r="Y155" s="283"/>
      <c r="Z155" s="283"/>
      <c r="AA155" s="283"/>
      <c r="AB155" s="283"/>
      <c r="AC155" s="283"/>
      <c r="AD155" s="284"/>
      <c r="AE155" s="283"/>
      <c r="AF155" s="283"/>
      <c r="AG155" s="283"/>
      <c r="AH155" s="283"/>
      <c r="AI155" s="283"/>
      <c r="AJ155" s="283"/>
      <c r="AK155" s="283"/>
      <c r="AL155" s="283"/>
      <c r="AM155" s="283"/>
      <c r="AN155" s="283"/>
      <c r="AO155" s="283"/>
      <c r="AP155" s="283"/>
      <c r="AQ155" s="283"/>
      <c r="AR155" s="283"/>
      <c r="AS155" s="283"/>
      <c r="AT155" s="283"/>
      <c r="AU155" s="283"/>
      <c r="AV155" s="283"/>
      <c r="AW155" s="271"/>
      <c r="AX155" s="283"/>
      <c r="AY155" s="283"/>
      <c r="AZ155" s="283"/>
      <c r="BA155" s="283"/>
      <c r="BB155" s="283"/>
      <c r="BC155" s="283"/>
      <c r="BD155" s="283"/>
      <c r="BE155" s="283"/>
      <c r="BF155" s="283"/>
      <c r="BG155" s="283"/>
      <c r="BH155" s="283"/>
      <c r="BI155" s="283"/>
      <c r="BJ155" s="283"/>
      <c r="BK155" s="283"/>
      <c r="BL155" s="283"/>
      <c r="BM155" s="283" t="s">
        <v>444</v>
      </c>
      <c r="BN155" s="332"/>
      <c r="BO155" s="284"/>
      <c r="BP155" s="284"/>
      <c r="BQ155" s="284"/>
      <c r="BR155" s="284"/>
      <c r="BS155" s="284"/>
      <c r="BT155" s="284"/>
      <c r="BU155" s="284"/>
      <c r="BV155" s="283"/>
      <c r="BW155" s="283"/>
      <c r="BX155" s="283"/>
      <c r="BY155" s="283"/>
      <c r="BZ155" s="283"/>
      <c r="CA155" s="283"/>
      <c r="CB155" s="283"/>
      <c r="CC155" s="283"/>
      <c r="CD155" s="283"/>
      <c r="CE155" s="283"/>
      <c r="CF155" s="283"/>
      <c r="CG155" s="283"/>
      <c r="CH155" s="283"/>
      <c r="CI155" s="283"/>
    </row>
    <row r="156" spans="1:87" ht="16.2" hidden="1" outlineLevel="1">
      <c r="A156" s="276" t="str">
        <f t="shared" ref="A156:A160" si="71">E156&amp;G156</f>
        <v>lt004_protectionprtctn_vl</v>
      </c>
      <c r="B156" s="142" t="s">
        <v>26</v>
      </c>
      <c r="C156" s="138" t="s">
        <v>26</v>
      </c>
      <c r="D156" s="236" t="s">
        <v>40</v>
      </c>
      <c r="E156" s="239" t="s">
        <v>369</v>
      </c>
      <c r="F156" s="239"/>
      <c r="G156" s="239" t="s">
        <v>439</v>
      </c>
      <c r="H156" s="236" t="str">
        <f>VLOOKUP(A156,'2. Status Detalhe Campos'!$A$7:$G$574,7,0)</f>
        <v>2.1 Em Teste</v>
      </c>
      <c r="I156" s="287">
        <v>45588</v>
      </c>
      <c r="J156" s="330">
        <v>45624</v>
      </c>
      <c r="K156" s="366">
        <v>45624</v>
      </c>
      <c r="L156" s="292">
        <f t="array" ref="L156">MIN(IF(W156:CI156&gt;0,$W$16:$CI$16))</f>
        <v>45642</v>
      </c>
      <c r="M156" s="293">
        <f t="array" ref="M156">MAX(IF(W156:CI156&gt;0,$W$16:$CI$16))</f>
        <v>45642</v>
      </c>
      <c r="N156" s="293"/>
      <c r="O156" s="249">
        <f>VLOOKUP(H156,Auxiliar!$B$16:$E$24,4,0)</f>
        <v>0.25</v>
      </c>
      <c r="P156" s="249">
        <f t="shared" ref="P156:P160" ca="1" si="72">IF(TODAY()&lt;=L156,0,MIN((TODAY()-L156)/(M156-L156+1),100%))</f>
        <v>0</v>
      </c>
      <c r="Q156" s="248">
        <f t="shared" ca="1" si="70"/>
        <v>0.25</v>
      </c>
      <c r="R156" s="264" t="s">
        <v>38</v>
      </c>
      <c r="S156" s="282"/>
      <c r="T156" s="302">
        <v>4.0999999999999996</v>
      </c>
      <c r="U156" s="272">
        <f t="shared" ref="U156:U160" si="73">ROUND(T156/8,1)</f>
        <v>0.5</v>
      </c>
      <c r="V156" s="272">
        <f>SUM(W156:CI156)-U156</f>
        <v>0</v>
      </c>
      <c r="W156" s="299"/>
      <c r="X156" s="291"/>
      <c r="Y156" s="283"/>
      <c r="Z156" s="283"/>
      <c r="AA156" s="283"/>
      <c r="AB156" s="283"/>
      <c r="AC156" s="283"/>
      <c r="AD156" s="284"/>
      <c r="AE156" s="283"/>
      <c r="AF156" s="283"/>
      <c r="AG156" s="283"/>
      <c r="AH156" s="283"/>
      <c r="AI156" s="283"/>
      <c r="AJ156" s="283"/>
      <c r="AK156" s="283"/>
      <c r="AL156" s="283"/>
      <c r="AM156" s="283"/>
      <c r="AN156" s="283"/>
      <c r="AO156" s="283"/>
      <c r="AP156" s="283"/>
      <c r="AQ156" s="283"/>
      <c r="AR156" s="283"/>
      <c r="AS156" s="283"/>
      <c r="AT156" s="283"/>
      <c r="AU156" s="283"/>
      <c r="AV156" s="283"/>
      <c r="AW156" s="271"/>
      <c r="AX156" s="283"/>
      <c r="AY156" s="283"/>
      <c r="AZ156" s="283"/>
      <c r="BA156" s="283"/>
      <c r="BB156" s="283"/>
      <c r="BC156" s="283"/>
      <c r="BD156" s="283"/>
      <c r="BE156" s="283"/>
      <c r="BF156" s="283"/>
      <c r="BG156" s="283"/>
      <c r="BH156" s="283"/>
      <c r="BI156" s="283">
        <v>0.5</v>
      </c>
      <c r="BJ156" s="283"/>
      <c r="BK156" s="283"/>
      <c r="BL156" s="283"/>
      <c r="BM156" s="283"/>
      <c r="BN156" s="283"/>
      <c r="BO156" s="284"/>
      <c r="BP156" s="284"/>
      <c r="BQ156" s="284"/>
      <c r="BR156" s="284"/>
      <c r="BS156" s="284"/>
      <c r="BT156" s="284"/>
      <c r="BU156" s="284"/>
      <c r="BV156" s="283"/>
      <c r="BW156" s="283"/>
      <c r="BX156" s="283"/>
      <c r="BY156" s="283"/>
      <c r="BZ156" s="283"/>
      <c r="CA156" s="283"/>
      <c r="CB156" s="283"/>
      <c r="CC156" s="283"/>
      <c r="CD156" s="283"/>
      <c r="CE156" s="283"/>
      <c r="CF156" s="283"/>
      <c r="CG156" s="283"/>
      <c r="CH156" s="283"/>
      <c r="CI156" s="283"/>
    </row>
    <row r="157" spans="1:87" ht="16.2" hidden="1" outlineLevel="1">
      <c r="A157" s="276" t="str">
        <f t="shared" si="71"/>
        <v>lt004_protectionflg_fin</v>
      </c>
      <c r="B157" s="142" t="s">
        <v>26</v>
      </c>
      <c r="C157" s="138" t="s">
        <v>26</v>
      </c>
      <c r="D157" s="236" t="s">
        <v>40</v>
      </c>
      <c r="E157" s="239" t="s">
        <v>369</v>
      </c>
      <c r="F157" s="239"/>
      <c r="G157" s="239" t="s">
        <v>481</v>
      </c>
      <c r="H157" s="236" t="str">
        <f>VLOOKUP(A157,'2. Status Detalhe Campos'!$A$7:$G$574,7,0)</f>
        <v>2.1 Em Teste</v>
      </c>
      <c r="I157" s="278">
        <v>45593</v>
      </c>
      <c r="J157" s="330">
        <v>45624</v>
      </c>
      <c r="K157" s="366">
        <v>45624</v>
      </c>
      <c r="L157" s="292">
        <f t="array" ref="L157">MIN(IF(W157:CI157&gt;0,$W$16:$CI$16))</f>
        <v>45645</v>
      </c>
      <c r="M157" s="293">
        <f t="array" ref="M157">MAX(IF(W157:CI157&gt;0,$W$16:$CI$16))</f>
        <v>45645</v>
      </c>
      <c r="N157" s="293"/>
      <c r="O157" s="249">
        <f>VLOOKUP(H157,Auxiliar!$B$16:$E$24,4,0)</f>
        <v>0.25</v>
      </c>
      <c r="P157" s="249">
        <f t="shared" ca="1" si="72"/>
        <v>0</v>
      </c>
      <c r="Q157" s="248">
        <f t="shared" ca="1" si="70"/>
        <v>0.25</v>
      </c>
      <c r="R157" s="264" t="s">
        <v>38</v>
      </c>
      <c r="S157" s="282"/>
      <c r="T157" s="272">
        <v>4.0999999999999996</v>
      </c>
      <c r="U157" s="272">
        <f t="shared" si="73"/>
        <v>0.5</v>
      </c>
      <c r="V157" s="272">
        <f>SUM(W157:CI157)-U157</f>
        <v>0</v>
      </c>
      <c r="W157" s="283"/>
      <c r="X157" s="283"/>
      <c r="Y157" s="283"/>
      <c r="Z157" s="283"/>
      <c r="AA157" s="283"/>
      <c r="AB157" s="283"/>
      <c r="AC157" s="283"/>
      <c r="AD157" s="284"/>
      <c r="AE157" s="283"/>
      <c r="AF157" s="283"/>
      <c r="AG157" s="283"/>
      <c r="AH157" s="283"/>
      <c r="AI157" s="283"/>
      <c r="AJ157" s="283"/>
      <c r="AK157" s="283"/>
      <c r="AL157" s="283"/>
      <c r="AM157" s="283"/>
      <c r="AN157" s="283"/>
      <c r="AO157" s="283"/>
      <c r="AP157" s="283"/>
      <c r="AQ157" s="283"/>
      <c r="AR157" s="283"/>
      <c r="AS157" s="283"/>
      <c r="AT157" s="283"/>
      <c r="AU157" s="283"/>
      <c r="AV157" s="283"/>
      <c r="AW157" s="271"/>
      <c r="AX157" s="283"/>
      <c r="AY157" s="283"/>
      <c r="AZ157" s="283"/>
      <c r="BA157" s="283"/>
      <c r="BB157" s="283"/>
      <c r="BC157" s="283"/>
      <c r="BD157" s="283"/>
      <c r="BE157" s="283"/>
      <c r="BF157" s="283"/>
      <c r="BG157" s="283"/>
      <c r="BH157" s="283"/>
      <c r="BI157" s="283"/>
      <c r="BJ157" s="283"/>
      <c r="BK157" s="283"/>
      <c r="BL157" s="283">
        <v>0.5</v>
      </c>
      <c r="BM157" s="283"/>
      <c r="BN157" s="283"/>
      <c r="BO157" s="284"/>
      <c r="BP157" s="284"/>
      <c r="BQ157" s="284"/>
      <c r="BR157" s="284"/>
      <c r="BS157" s="284"/>
      <c r="BT157" s="284"/>
      <c r="BU157" s="284"/>
      <c r="BV157" s="283"/>
      <c r="BW157" s="283"/>
      <c r="BX157" s="283"/>
      <c r="BY157" s="283"/>
      <c r="BZ157" s="283"/>
      <c r="CA157" s="283"/>
      <c r="CB157" s="283"/>
      <c r="CC157" s="283"/>
      <c r="CD157" s="283"/>
      <c r="CE157" s="283"/>
      <c r="CF157" s="283"/>
      <c r="CG157" s="283"/>
      <c r="CH157" s="283"/>
      <c r="CI157" s="283"/>
    </row>
    <row r="158" spans="1:87" ht="16.2" hidden="1" outlineLevel="1">
      <c r="A158" s="276" t="str">
        <f t="shared" si="71"/>
        <v>lt004_protectionflg_exec</v>
      </c>
      <c r="B158" s="142" t="s">
        <v>26</v>
      </c>
      <c r="C158" s="138" t="s">
        <v>26</v>
      </c>
      <c r="D158" s="236" t="s">
        <v>40</v>
      </c>
      <c r="E158" s="239" t="s">
        <v>369</v>
      </c>
      <c r="F158" s="239"/>
      <c r="G158" s="239" t="s">
        <v>1361</v>
      </c>
      <c r="H158" s="236" t="str">
        <f>VLOOKUP(A158,'2. Status Detalhe Campos'!$A$7:$G$574,7,0)</f>
        <v>2.1 Em Teste</v>
      </c>
      <c r="I158" s="278">
        <v>45593</v>
      </c>
      <c r="J158" s="330">
        <v>45624</v>
      </c>
      <c r="K158" s="366">
        <v>45624</v>
      </c>
      <c r="L158" s="292">
        <f t="array" ref="L158">MIN(IF(W158:CI158&gt;0,$W$16:$CI$16))</f>
        <v>45645</v>
      </c>
      <c r="M158" s="293">
        <f t="array" ref="M158">MAX(IF(W158:CI158&gt;0,$W$16:$CI$16))</f>
        <v>45645</v>
      </c>
      <c r="N158" s="293"/>
      <c r="O158" s="249">
        <f>VLOOKUP(H158,Auxiliar!$B$16:$E$24,4,0)</f>
        <v>0.25</v>
      </c>
      <c r="P158" s="249">
        <f t="shared" ca="1" si="72"/>
        <v>0</v>
      </c>
      <c r="Q158" s="248">
        <f t="shared" ca="1" si="70"/>
        <v>0.25</v>
      </c>
      <c r="R158" s="264" t="s">
        <v>38</v>
      </c>
      <c r="S158" s="282"/>
      <c r="T158" s="272">
        <v>4.0999999999999996</v>
      </c>
      <c r="U158" s="272">
        <f t="shared" si="73"/>
        <v>0.5</v>
      </c>
      <c r="V158" s="272">
        <f>SUM(W158:CI158)-U158</f>
        <v>0</v>
      </c>
      <c r="W158" s="283"/>
      <c r="X158" s="283"/>
      <c r="Y158" s="283"/>
      <c r="Z158" s="283"/>
      <c r="AA158" s="283"/>
      <c r="AB158" s="283"/>
      <c r="AC158" s="283"/>
      <c r="AD158" s="284"/>
      <c r="AE158" s="283"/>
      <c r="AF158" s="283"/>
      <c r="AG158" s="283"/>
      <c r="AH158" s="283"/>
      <c r="AI158" s="283"/>
      <c r="AJ158" s="283"/>
      <c r="AK158" s="283"/>
      <c r="AL158" s="283"/>
      <c r="AM158" s="283"/>
      <c r="AN158" s="283"/>
      <c r="AO158" s="283"/>
      <c r="AP158" s="283"/>
      <c r="AQ158" s="283"/>
      <c r="AR158" s="283"/>
      <c r="AS158" s="283"/>
      <c r="AT158" s="283"/>
      <c r="AU158" s="283"/>
      <c r="AV158" s="283"/>
      <c r="AW158" s="271"/>
      <c r="AX158" s="283"/>
      <c r="AY158" s="283"/>
      <c r="AZ158" s="283"/>
      <c r="BA158" s="283"/>
      <c r="BB158" s="283"/>
      <c r="BC158" s="283"/>
      <c r="BD158" s="283"/>
      <c r="BE158" s="283"/>
      <c r="BF158" s="283"/>
      <c r="BG158" s="283"/>
      <c r="BH158" s="283"/>
      <c r="BI158" s="283"/>
      <c r="BJ158" s="283"/>
      <c r="BK158" s="283"/>
      <c r="BL158" s="283">
        <v>0.5</v>
      </c>
      <c r="BM158" s="283"/>
      <c r="BN158" s="283"/>
      <c r="BO158" s="284"/>
      <c r="BP158" s="284"/>
      <c r="BQ158" s="284"/>
      <c r="BR158" s="284"/>
      <c r="BS158" s="284"/>
      <c r="BT158" s="284"/>
      <c r="BU158" s="284"/>
      <c r="BV158" s="283"/>
      <c r="BW158" s="283"/>
      <c r="BX158" s="283"/>
      <c r="BY158" s="283"/>
      <c r="BZ158" s="283"/>
      <c r="CA158" s="283"/>
      <c r="CB158" s="283"/>
      <c r="CC158" s="283"/>
      <c r="CD158" s="283"/>
      <c r="CE158" s="283"/>
      <c r="CF158" s="283"/>
      <c r="CG158" s="283"/>
      <c r="CH158" s="283"/>
      <c r="CI158" s="283"/>
    </row>
    <row r="159" spans="1:87" ht="16.2" hidden="1" outlineLevel="1">
      <c r="A159" s="276" t="str">
        <f t="shared" si="71"/>
        <v>lt004_protectionflg_col</v>
      </c>
      <c r="B159" s="142" t="s">
        <v>26</v>
      </c>
      <c r="C159" s="138" t="s">
        <v>26</v>
      </c>
      <c r="D159" s="236" t="s">
        <v>40</v>
      </c>
      <c r="E159" s="239" t="s">
        <v>369</v>
      </c>
      <c r="F159" s="239"/>
      <c r="G159" s="239" t="s">
        <v>480</v>
      </c>
      <c r="H159" s="236" t="str">
        <f>VLOOKUP(A159,'2. Status Detalhe Campos'!$A$7:$G$574,7,0)</f>
        <v>2.1 Em Teste</v>
      </c>
      <c r="I159" s="278">
        <v>45593</v>
      </c>
      <c r="J159" s="330">
        <v>45624</v>
      </c>
      <c r="K159" s="366">
        <v>45624</v>
      </c>
      <c r="L159" s="292">
        <f t="array" ref="L159">MIN(IF(W159:CI159&gt;0,$W$16:$CI$16))</f>
        <v>45646</v>
      </c>
      <c r="M159" s="293">
        <f t="array" ref="M159">MAX(IF(W159:CI159&gt;0,$W$16:$CI$16))</f>
        <v>45646</v>
      </c>
      <c r="N159" s="293"/>
      <c r="O159" s="249">
        <f>VLOOKUP(H159,Auxiliar!$B$16:$E$24,4,0)</f>
        <v>0.25</v>
      </c>
      <c r="P159" s="249">
        <f t="shared" ca="1" si="72"/>
        <v>0</v>
      </c>
      <c r="Q159" s="248">
        <f t="shared" ca="1" si="70"/>
        <v>0.25</v>
      </c>
      <c r="R159" s="264" t="s">
        <v>38</v>
      </c>
      <c r="S159" s="282"/>
      <c r="T159" s="272">
        <v>4.0999999999999996</v>
      </c>
      <c r="U159" s="272">
        <f t="shared" si="73"/>
        <v>0.5</v>
      </c>
      <c r="V159" s="272">
        <f>SUM(W159:CI159)-U159</f>
        <v>0</v>
      </c>
      <c r="W159" s="283"/>
      <c r="X159" s="283"/>
      <c r="Y159" s="283"/>
      <c r="Z159" s="283"/>
      <c r="AA159" s="283"/>
      <c r="AB159" s="283"/>
      <c r="AC159" s="283"/>
      <c r="AD159" s="284"/>
      <c r="AE159" s="283"/>
      <c r="AF159" s="283"/>
      <c r="AG159" s="283"/>
      <c r="AH159" s="283"/>
      <c r="AI159" s="283"/>
      <c r="AJ159" s="283"/>
      <c r="AK159" s="283"/>
      <c r="AL159" s="283"/>
      <c r="AM159" s="283"/>
      <c r="AN159" s="283"/>
      <c r="AO159" s="283"/>
      <c r="AP159" s="283"/>
      <c r="AQ159" s="283"/>
      <c r="AR159" s="283"/>
      <c r="AS159" s="283"/>
      <c r="AT159" s="283"/>
      <c r="AU159" s="283"/>
      <c r="AV159" s="283"/>
      <c r="AW159" s="271"/>
      <c r="AX159" s="283"/>
      <c r="AY159" s="283"/>
      <c r="AZ159" s="283"/>
      <c r="BA159" s="283"/>
      <c r="BB159" s="283"/>
      <c r="BC159" s="283"/>
      <c r="BD159" s="283"/>
      <c r="BE159" s="283"/>
      <c r="BF159" s="283"/>
      <c r="BG159" s="283"/>
      <c r="BH159" s="283"/>
      <c r="BI159" s="283"/>
      <c r="BJ159" s="283"/>
      <c r="BK159" s="283"/>
      <c r="BL159" s="283"/>
      <c r="BM159" s="283">
        <v>0.5</v>
      </c>
      <c r="BN159" s="283"/>
      <c r="BO159" s="284"/>
      <c r="BP159" s="284"/>
      <c r="BQ159" s="284"/>
      <c r="BR159" s="284"/>
      <c r="BS159" s="284"/>
      <c r="BT159" s="284"/>
      <c r="BU159" s="284"/>
      <c r="BV159" s="283"/>
      <c r="BW159" s="283"/>
      <c r="BX159" s="283"/>
      <c r="BY159" s="283"/>
      <c r="BZ159" s="283"/>
      <c r="CA159" s="283"/>
      <c r="CB159" s="283"/>
      <c r="CC159" s="283"/>
      <c r="CD159" s="283"/>
      <c r="CE159" s="283"/>
      <c r="CF159" s="283"/>
      <c r="CG159" s="283"/>
      <c r="CH159" s="283"/>
      <c r="CI159" s="283"/>
    </row>
    <row r="160" spans="1:87" ht="16.2" hidden="1" outlineLevel="1">
      <c r="A160" s="276" t="str">
        <f t="shared" si="71"/>
        <v>lt004_protectionflg_pro</v>
      </c>
      <c r="B160" s="142" t="s">
        <v>26</v>
      </c>
      <c r="C160" s="138" t="s">
        <v>26</v>
      </c>
      <c r="D160" s="236" t="s">
        <v>40</v>
      </c>
      <c r="E160" s="239" t="s">
        <v>369</v>
      </c>
      <c r="F160" s="239"/>
      <c r="G160" s="239" t="s">
        <v>482</v>
      </c>
      <c r="H160" s="236" t="str">
        <f>VLOOKUP(A160,'2. Status Detalhe Campos'!$A$7:$G$574,7,0)</f>
        <v>2.1 Em Teste</v>
      </c>
      <c r="I160" s="278">
        <v>45593</v>
      </c>
      <c r="J160" s="330">
        <v>45624</v>
      </c>
      <c r="K160" s="366">
        <v>45624</v>
      </c>
      <c r="L160" s="292">
        <f t="array" ref="L160">MIN(IF(W160:CI160&gt;0,$W$16:$CI$16))</f>
        <v>45646</v>
      </c>
      <c r="M160" s="293">
        <f t="array" ref="M160">MAX(IF(W160:CI160&gt;0,$W$16:$CI$16))</f>
        <v>45646</v>
      </c>
      <c r="N160" s="293"/>
      <c r="O160" s="249">
        <f>VLOOKUP(H160,Auxiliar!$B$16:$E$24,4,0)</f>
        <v>0.25</v>
      </c>
      <c r="P160" s="249">
        <f t="shared" ca="1" si="72"/>
        <v>0</v>
      </c>
      <c r="Q160" s="248">
        <f t="shared" ca="1" si="70"/>
        <v>0.25</v>
      </c>
      <c r="R160" s="264" t="s">
        <v>38</v>
      </c>
      <c r="S160" s="282"/>
      <c r="T160" s="272">
        <v>4.0999999999999996</v>
      </c>
      <c r="U160" s="272">
        <f t="shared" si="73"/>
        <v>0.5</v>
      </c>
      <c r="V160" s="272">
        <f>SUM(W160:CI160)-U160</f>
        <v>0</v>
      </c>
      <c r="W160" s="283"/>
      <c r="X160" s="283"/>
      <c r="Y160" s="283"/>
      <c r="Z160" s="283"/>
      <c r="AA160" s="283"/>
      <c r="AB160" s="283"/>
      <c r="AC160" s="283"/>
      <c r="AD160" s="284"/>
      <c r="AE160" s="283"/>
      <c r="AF160" s="283"/>
      <c r="AG160" s="283"/>
      <c r="AH160" s="283"/>
      <c r="AI160" s="283"/>
      <c r="AJ160" s="283"/>
      <c r="AK160" s="283"/>
      <c r="AL160" s="283"/>
      <c r="AM160" s="283"/>
      <c r="AN160" s="283"/>
      <c r="AO160" s="283"/>
      <c r="AP160" s="283"/>
      <c r="AQ160" s="283"/>
      <c r="AR160" s="283"/>
      <c r="AS160" s="283"/>
      <c r="AT160" s="283"/>
      <c r="AU160" s="283"/>
      <c r="AV160" s="283"/>
      <c r="AW160" s="271"/>
      <c r="AX160" s="283"/>
      <c r="AY160" s="283"/>
      <c r="AZ160" s="283"/>
      <c r="BA160" s="283"/>
      <c r="BB160" s="283"/>
      <c r="BC160" s="283"/>
      <c r="BD160" s="283"/>
      <c r="BE160" s="283"/>
      <c r="BF160" s="283"/>
      <c r="BG160" s="283"/>
      <c r="BH160" s="283"/>
      <c r="BI160" s="283"/>
      <c r="BJ160" s="283"/>
      <c r="BK160" s="283"/>
      <c r="BL160" s="283"/>
      <c r="BM160" s="283">
        <v>0.5</v>
      </c>
      <c r="BN160" s="283"/>
      <c r="BO160" s="284"/>
      <c r="BP160" s="284"/>
      <c r="BQ160" s="284"/>
      <c r="BR160" s="284"/>
      <c r="BS160" s="284"/>
      <c r="BT160" s="284"/>
      <c r="BU160" s="284"/>
      <c r="BV160" s="283"/>
      <c r="BW160" s="283"/>
      <c r="BX160" s="283"/>
      <c r="BY160" s="283"/>
      <c r="BZ160" s="283"/>
      <c r="CA160" s="283"/>
      <c r="CB160" s="283"/>
      <c r="CC160" s="283"/>
      <c r="CD160" s="283"/>
      <c r="CE160" s="283"/>
      <c r="CF160" s="283"/>
      <c r="CG160" s="283"/>
      <c r="CH160" s="283"/>
      <c r="CI160" s="283"/>
    </row>
    <row r="161" spans="1:87" ht="15" customHeight="1" collapsed="1">
      <c r="A161" s="276"/>
      <c r="B161" s="142" t="s">
        <v>26</v>
      </c>
      <c r="C161" s="138" t="s">
        <v>26</v>
      </c>
      <c r="D161" s="134"/>
      <c r="E161" s="242" t="s">
        <v>369</v>
      </c>
      <c r="F161" s="240" t="s">
        <v>2011</v>
      </c>
      <c r="G161" s="241">
        <f>COUNTA(G162)</f>
        <v>1</v>
      </c>
      <c r="H161" s="296" t="s">
        <v>2052</v>
      </c>
      <c r="I161" s="307">
        <f>MIN(I162)</f>
        <v>45603</v>
      </c>
      <c r="J161" s="279">
        <f>MIN(J162)</f>
        <v>45624</v>
      </c>
      <c r="K161" s="365">
        <f>MIN(K162)</f>
        <v>45624</v>
      </c>
      <c r="L161" s="279">
        <f>MIN(L162)</f>
        <v>45645</v>
      </c>
      <c r="M161" s="280">
        <f>MAX(M162)</f>
        <v>45645</v>
      </c>
      <c r="N161" s="329">
        <f t="array" ref="N161">MAX(IF(W161:CI161&gt;0,$W$16:$CI$16))</f>
        <v>45646</v>
      </c>
      <c r="O161" s="322">
        <f>O162</f>
        <v>0</v>
      </c>
      <c r="P161" s="322">
        <f ca="1">P162</f>
        <v>0</v>
      </c>
      <c r="Q161" s="248">
        <f t="shared" ca="1" si="70"/>
        <v>0</v>
      </c>
      <c r="R161" s="264" t="s">
        <v>2031</v>
      </c>
      <c r="S161" s="282"/>
      <c r="T161" s="272"/>
      <c r="U161" s="272"/>
      <c r="V161" s="272"/>
      <c r="W161" s="283"/>
      <c r="X161" s="283"/>
      <c r="Y161" s="283"/>
      <c r="Z161" s="283"/>
      <c r="AA161" s="283"/>
      <c r="AB161" s="283"/>
      <c r="AC161" s="283"/>
      <c r="AD161" s="284"/>
      <c r="AE161" s="283"/>
      <c r="AF161" s="283"/>
      <c r="AG161" s="283"/>
      <c r="AH161" s="291"/>
      <c r="AI161" s="283"/>
      <c r="AJ161" s="283"/>
      <c r="AK161" s="283"/>
      <c r="AL161" s="283"/>
      <c r="AM161" s="283"/>
      <c r="AN161" s="283"/>
      <c r="AO161" s="283"/>
      <c r="AP161" s="283"/>
      <c r="AQ161" s="283"/>
      <c r="AR161" s="283"/>
      <c r="AS161" s="283"/>
      <c r="AT161" s="283"/>
      <c r="AU161" s="283"/>
      <c r="AV161" s="283"/>
      <c r="AW161" s="271"/>
      <c r="AX161" s="283"/>
      <c r="AY161" s="283"/>
      <c r="AZ161" s="283"/>
      <c r="BA161" s="283"/>
      <c r="BB161" s="283"/>
      <c r="BC161" s="283"/>
      <c r="BD161" s="283"/>
      <c r="BE161" s="283"/>
      <c r="BF161" s="283"/>
      <c r="BG161" s="283"/>
      <c r="BH161" s="283"/>
      <c r="BI161" s="283"/>
      <c r="BJ161" s="283"/>
      <c r="BK161" s="283"/>
      <c r="BL161" s="283"/>
      <c r="BM161" s="283" t="s">
        <v>444</v>
      </c>
      <c r="BN161" s="283"/>
      <c r="BO161" s="284"/>
      <c r="BP161" s="284"/>
      <c r="BQ161" s="284"/>
      <c r="BR161" s="284"/>
      <c r="BS161" s="284"/>
      <c r="BT161" s="284"/>
      <c r="BU161" s="284"/>
      <c r="BV161" s="283"/>
      <c r="BW161" s="283"/>
      <c r="BX161" s="283"/>
      <c r="BY161" s="332"/>
      <c r="BZ161" s="283"/>
      <c r="CA161" s="283"/>
      <c r="CB161" s="283"/>
      <c r="CC161" s="283"/>
      <c r="CD161" s="283"/>
      <c r="CE161" s="283"/>
      <c r="CF161" s="283"/>
      <c r="CG161" s="283"/>
      <c r="CH161" s="283"/>
      <c r="CI161" s="283"/>
    </row>
    <row r="162" spans="1:87" ht="16.2" hidden="1" outlineLevel="1">
      <c r="A162" s="276" t="str">
        <f>E162&amp;G162</f>
        <v>lt004_protectiontyp_prtctn</v>
      </c>
      <c r="B162" s="142" t="s">
        <v>26</v>
      </c>
      <c r="C162" s="138" t="s">
        <v>26</v>
      </c>
      <c r="D162" s="236" t="s">
        <v>40</v>
      </c>
      <c r="E162" s="239" t="s">
        <v>369</v>
      </c>
      <c r="F162" s="239"/>
      <c r="G162" s="239" t="s">
        <v>437</v>
      </c>
      <c r="H162" s="236" t="str">
        <f>VLOOKUP(A162,'2. Status Detalhe Campos'!$A$7:$G$574,7,0)</f>
        <v>3. Pendente de outros desenvolvimentos</v>
      </c>
      <c r="I162" s="311">
        <v>45603</v>
      </c>
      <c r="J162" s="311">
        <v>45624</v>
      </c>
      <c r="K162" s="311">
        <v>45624</v>
      </c>
      <c r="L162" s="292">
        <f t="array" ref="L162">MIN(IF(W162:CI162&gt;0,$W$16:$CI$16))</f>
        <v>45645</v>
      </c>
      <c r="M162" s="293">
        <f t="array" ref="M162">MAX(IF(W162:CI162&gt;0,$W$16:$CI$16))</f>
        <v>45645</v>
      </c>
      <c r="N162" s="293"/>
      <c r="O162" s="249">
        <f>VLOOKUP(H162,Auxiliar!$B$16:$E$24,4,0)</f>
        <v>0</v>
      </c>
      <c r="P162" s="249">
        <f t="shared" ref="P162" ca="1" si="74">IF(TODAY()&lt;=L162,0,MIN((TODAY()-L162)/(M162-L162+1),100%))</f>
        <v>0</v>
      </c>
      <c r="Q162" s="248">
        <f t="shared" ca="1" si="70"/>
        <v>0</v>
      </c>
      <c r="R162" s="264" t="s">
        <v>38</v>
      </c>
      <c r="S162" s="282"/>
      <c r="T162" s="302">
        <v>4.0999999999999996</v>
      </c>
      <c r="U162" s="272">
        <f>ROUND(T162/8,1)</f>
        <v>0.5</v>
      </c>
      <c r="V162" s="272">
        <f>SUM(W162:CI162)-U162</f>
        <v>0</v>
      </c>
      <c r="W162" s="283"/>
      <c r="X162" s="283"/>
      <c r="Y162" s="283"/>
      <c r="Z162" s="283"/>
      <c r="AA162" s="283"/>
      <c r="AB162" s="299"/>
      <c r="AC162" s="283"/>
      <c r="AD162" s="284"/>
      <c r="AE162" s="283"/>
      <c r="AF162" s="283"/>
      <c r="AG162" s="283"/>
      <c r="AH162" s="291"/>
      <c r="AI162" s="283"/>
      <c r="AJ162" s="283"/>
      <c r="AK162" s="283"/>
      <c r="AL162" s="283"/>
      <c r="AM162" s="283"/>
      <c r="AN162" s="283"/>
      <c r="AO162" s="283"/>
      <c r="AP162" s="283"/>
      <c r="AQ162" s="283"/>
      <c r="AR162" s="283"/>
      <c r="AS162" s="283"/>
      <c r="AT162" s="283"/>
      <c r="AU162" s="283"/>
      <c r="AV162" s="283"/>
      <c r="AW162" s="271"/>
      <c r="AX162" s="283"/>
      <c r="AY162" s="283"/>
      <c r="AZ162" s="283"/>
      <c r="BA162" s="283"/>
      <c r="BB162" s="283"/>
      <c r="BC162" s="283"/>
      <c r="BD162" s="283"/>
      <c r="BE162" s="283"/>
      <c r="BF162" s="283"/>
      <c r="BG162" s="283"/>
      <c r="BH162" s="283"/>
      <c r="BI162" s="283"/>
      <c r="BJ162" s="283"/>
      <c r="BK162" s="283"/>
      <c r="BL162" s="283">
        <v>0.5</v>
      </c>
      <c r="BM162" s="283"/>
      <c r="BN162" s="283"/>
      <c r="BO162" s="284"/>
      <c r="BP162" s="284"/>
      <c r="BQ162" s="284"/>
      <c r="BR162" s="284"/>
      <c r="BS162" s="284"/>
      <c r="BT162" s="284"/>
      <c r="BU162" s="284"/>
      <c r="BV162" s="283"/>
      <c r="BW162" s="283"/>
      <c r="BX162" s="283"/>
      <c r="BY162" s="283"/>
      <c r="BZ162" s="283"/>
      <c r="CA162" s="283"/>
      <c r="CB162" s="283"/>
      <c r="CC162" s="283"/>
      <c r="CD162" s="283"/>
      <c r="CE162" s="283"/>
      <c r="CF162" s="283"/>
      <c r="CG162" s="283"/>
      <c r="CH162" s="283"/>
      <c r="CI162" s="283"/>
    </row>
    <row r="163" spans="1:87" ht="15" customHeight="1" collapsed="1">
      <c r="A163" s="276"/>
      <c r="B163" s="142" t="s">
        <v>26</v>
      </c>
      <c r="C163" s="138" t="s">
        <v>311</v>
      </c>
      <c r="D163" s="134"/>
      <c r="E163" s="240" t="s">
        <v>334</v>
      </c>
      <c r="F163" s="240" t="s">
        <v>1979</v>
      </c>
      <c r="G163" s="241">
        <f>COUNTA(G164:G175)</f>
        <v>12</v>
      </c>
      <c r="H163" s="277" t="s">
        <v>2022</v>
      </c>
      <c r="I163" s="278" t="s">
        <v>38</v>
      </c>
      <c r="J163" s="298">
        <f>MIN(J164:J175)</f>
        <v>45628</v>
      </c>
      <c r="K163" s="278"/>
      <c r="L163" s="279">
        <f>MIN(L164:L175)</f>
        <v>45630</v>
      </c>
      <c r="M163" s="280">
        <f>MAX(M164:M175)</f>
        <v>45645</v>
      </c>
      <c r="N163" s="329">
        <f t="array" ref="N163">MAX(IF(W163:CI163&gt;0,$W$16:$CI$16))</f>
        <v>45646</v>
      </c>
      <c r="O163" s="251">
        <f>SUMPRODUCT(O164:O175,U164:U175)/SUM(U164:U175)</f>
        <v>0</v>
      </c>
      <c r="P163" s="251">
        <f ca="1">SUMPRODUCT(P164:P175,U164:U175)/SUM(U164:U175)</f>
        <v>0</v>
      </c>
      <c r="Q163" s="248">
        <f t="shared" ca="1" si="70"/>
        <v>0</v>
      </c>
      <c r="R163" s="262" t="s">
        <v>2038</v>
      </c>
      <c r="S163" s="282"/>
      <c r="T163" s="272"/>
      <c r="U163" s="272"/>
      <c r="V163" s="272"/>
      <c r="W163" s="283"/>
      <c r="X163" s="283"/>
      <c r="Y163" s="283"/>
      <c r="Z163" s="283"/>
      <c r="AA163" s="283"/>
      <c r="AB163" s="283"/>
      <c r="AC163" s="283"/>
      <c r="AD163" s="284"/>
      <c r="AE163" s="283"/>
      <c r="AF163" s="283"/>
      <c r="AG163" s="283"/>
      <c r="AH163" s="283"/>
      <c r="AI163" s="283"/>
      <c r="AJ163" s="283"/>
      <c r="AK163" s="283"/>
      <c r="AL163" s="283"/>
      <c r="AM163" s="283"/>
      <c r="AN163" s="283"/>
      <c r="AO163" s="283"/>
      <c r="AP163" s="283"/>
      <c r="AQ163" s="283"/>
      <c r="AR163" s="283"/>
      <c r="AS163" s="283"/>
      <c r="AT163" s="283"/>
      <c r="AU163" s="283"/>
      <c r="AV163" s="283"/>
      <c r="AW163" s="271"/>
      <c r="AX163" s="283"/>
      <c r="AY163" s="285"/>
      <c r="AZ163" s="283"/>
      <c r="BA163" s="283"/>
      <c r="BB163" s="283"/>
      <c r="BC163" s="283"/>
      <c r="BD163" s="283"/>
      <c r="BE163" s="283"/>
      <c r="BF163" s="283"/>
      <c r="BG163" s="283"/>
      <c r="BH163" s="283"/>
      <c r="BI163" s="283"/>
      <c r="BJ163" s="283"/>
      <c r="BK163" s="283"/>
      <c r="BL163" s="283"/>
      <c r="BM163" s="283" t="s">
        <v>444</v>
      </c>
      <c r="BN163" s="283"/>
      <c r="BO163" s="284"/>
      <c r="BP163" s="284"/>
      <c r="BQ163" s="284"/>
      <c r="BR163" s="284"/>
      <c r="BS163" s="284"/>
      <c r="BT163" s="284"/>
      <c r="BU163" s="284"/>
      <c r="BV163" s="283"/>
      <c r="BW163" s="283"/>
      <c r="BX163" s="283"/>
      <c r="BY163" s="283"/>
      <c r="BZ163" s="283"/>
      <c r="CA163" s="283"/>
      <c r="CB163" s="283"/>
      <c r="CC163" s="283"/>
      <c r="CD163" s="283"/>
      <c r="CE163" s="283"/>
      <c r="CF163" s="283"/>
      <c r="CG163" s="283"/>
      <c r="CH163" s="283"/>
      <c r="CI163" s="283"/>
    </row>
    <row r="164" spans="1:87" ht="16.2" hidden="1" outlineLevel="1">
      <c r="A164" s="276" t="str">
        <f t="shared" ref="A164:A175" si="75">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78" t="s">
        <v>38</v>
      </c>
      <c r="J164" s="330">
        <v>45628</v>
      </c>
      <c r="K164" s="331"/>
      <c r="L164" s="292">
        <f t="array" ref="L164">MIN(IF(W164:CI164&gt;0,$W$16:$CI$16))</f>
        <v>45630</v>
      </c>
      <c r="M164" s="293">
        <f t="array" ref="M164">MAX(IF(W164:CI164&gt;0,$W$16:$CI$16))</f>
        <v>45630</v>
      </c>
      <c r="N164" s="293"/>
      <c r="O164" s="249">
        <f>VLOOKUP(H164,Auxiliar!$B$16:$E$24,4,0)</f>
        <v>0</v>
      </c>
      <c r="P164" s="249">
        <f t="shared" ref="P164:P175" ca="1" si="76">IF(TODAY()&lt;=L164,0,MIN((TODAY()-L164)/(M164-L164+1),100%))</f>
        <v>0</v>
      </c>
      <c r="Q164" s="248">
        <f t="shared" ca="1" si="70"/>
        <v>0</v>
      </c>
      <c r="R164" s="263"/>
      <c r="S164" s="282"/>
      <c r="T164" s="272">
        <v>4.0999999999999996</v>
      </c>
      <c r="U164" s="272">
        <f t="shared" ref="U164:U175" si="77">ROUND(T164/8,1)</f>
        <v>0.5</v>
      </c>
      <c r="V164" s="272">
        <f t="shared" ref="V164:V175" si="78">SUM(W164:CI164)-U164</f>
        <v>0</v>
      </c>
      <c r="W164" s="283"/>
      <c r="X164" s="283"/>
      <c r="Y164" s="283"/>
      <c r="Z164" s="283"/>
      <c r="AA164" s="283"/>
      <c r="AB164" s="283"/>
      <c r="AC164" s="283"/>
      <c r="AD164" s="284"/>
      <c r="AE164" s="283"/>
      <c r="AF164" s="283"/>
      <c r="AG164" s="283"/>
      <c r="AH164" s="283"/>
      <c r="AI164" s="283"/>
      <c r="AJ164" s="283"/>
      <c r="AK164" s="283"/>
      <c r="AL164" s="283"/>
      <c r="AM164" s="283"/>
      <c r="AN164" s="283"/>
      <c r="AO164" s="283"/>
      <c r="AP164" s="283"/>
      <c r="AQ164" s="283"/>
      <c r="AR164" s="283"/>
      <c r="AS164" s="283"/>
      <c r="AT164" s="283"/>
      <c r="AU164" s="283"/>
      <c r="AV164" s="283"/>
      <c r="AW164" s="285"/>
      <c r="AX164" s="283"/>
      <c r="AY164" s="285"/>
      <c r="AZ164" s="283"/>
      <c r="BA164" s="283">
        <v>0.5</v>
      </c>
      <c r="BB164" s="283"/>
      <c r="BC164" s="283"/>
      <c r="BD164" s="283"/>
      <c r="BE164" s="283"/>
      <c r="BF164" s="283"/>
      <c r="BG164" s="283"/>
      <c r="BH164" s="283"/>
      <c r="BI164" s="283"/>
      <c r="BJ164" s="283"/>
      <c r="BK164" s="283"/>
      <c r="BL164" s="283"/>
      <c r="BM164" s="283"/>
      <c r="BN164" s="283"/>
      <c r="BO164" s="284"/>
      <c r="BP164" s="284"/>
      <c r="BQ164" s="284"/>
      <c r="BR164" s="284"/>
      <c r="BS164" s="284"/>
      <c r="BT164" s="284"/>
      <c r="BU164" s="284"/>
      <c r="BV164" s="283"/>
      <c r="BW164" s="283"/>
      <c r="BX164" s="283"/>
      <c r="BY164" s="283"/>
      <c r="BZ164" s="283"/>
      <c r="CA164" s="283"/>
      <c r="CB164" s="283"/>
      <c r="CC164" s="283"/>
      <c r="CD164" s="283"/>
      <c r="CE164" s="283"/>
      <c r="CF164" s="283"/>
      <c r="CG164" s="283"/>
      <c r="CH164" s="283"/>
      <c r="CI164" s="283"/>
    </row>
    <row r="165" spans="1:87" ht="16.2" hidden="1" outlineLevel="1">
      <c r="A165" s="276" t="str">
        <f t="shared" si="75"/>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78" t="s">
        <v>38</v>
      </c>
      <c r="J165" s="330">
        <v>45628</v>
      </c>
      <c r="K165" s="331"/>
      <c r="L165" s="292">
        <f t="array" ref="L165">MIN(IF(W165:CI165&gt;0,$W$16:$CI$16))</f>
        <v>45630</v>
      </c>
      <c r="M165" s="293">
        <f t="array" ref="M165">MAX(IF(W165:CI165&gt;0,$W$16:$CI$16))</f>
        <v>45630</v>
      </c>
      <c r="N165" s="293"/>
      <c r="O165" s="249">
        <f>VLOOKUP(H165,Auxiliar!$B$16:$E$24,4,0)</f>
        <v>0</v>
      </c>
      <c r="P165" s="249">
        <f t="shared" ca="1" si="76"/>
        <v>0</v>
      </c>
      <c r="Q165" s="248">
        <f t="shared" ca="1" si="70"/>
        <v>0</v>
      </c>
      <c r="R165" s="263"/>
      <c r="S165" s="282"/>
      <c r="T165" s="272">
        <v>4.0999999999999996</v>
      </c>
      <c r="U165" s="272">
        <f t="shared" si="77"/>
        <v>0.5</v>
      </c>
      <c r="V165" s="272">
        <f t="shared" si="78"/>
        <v>0</v>
      </c>
      <c r="W165" s="283"/>
      <c r="X165" s="283"/>
      <c r="Y165" s="283"/>
      <c r="Z165" s="283"/>
      <c r="AA165" s="283"/>
      <c r="AB165" s="283"/>
      <c r="AC165" s="283"/>
      <c r="AD165" s="284"/>
      <c r="AE165" s="283"/>
      <c r="AF165" s="283"/>
      <c r="AG165" s="283"/>
      <c r="AH165" s="283"/>
      <c r="AI165" s="283"/>
      <c r="AJ165" s="283"/>
      <c r="AK165" s="283"/>
      <c r="AL165" s="283"/>
      <c r="AM165" s="283"/>
      <c r="AN165" s="283"/>
      <c r="AO165" s="283"/>
      <c r="AP165" s="283"/>
      <c r="AQ165" s="283"/>
      <c r="AR165" s="283"/>
      <c r="AS165" s="283"/>
      <c r="AT165" s="283"/>
      <c r="AU165" s="283"/>
      <c r="AV165" s="283"/>
      <c r="AW165" s="285"/>
      <c r="AX165" s="283"/>
      <c r="AY165" s="285"/>
      <c r="AZ165" s="283"/>
      <c r="BA165" s="283">
        <v>0.5</v>
      </c>
      <c r="BB165" s="283"/>
      <c r="BC165" s="283"/>
      <c r="BD165" s="283"/>
      <c r="BE165" s="283"/>
      <c r="BF165" s="283"/>
      <c r="BG165" s="283"/>
      <c r="BH165" s="283"/>
      <c r="BI165" s="283"/>
      <c r="BJ165" s="283"/>
      <c r="BK165" s="283"/>
      <c r="BL165" s="283"/>
      <c r="BM165" s="283"/>
      <c r="BN165" s="283"/>
      <c r="BO165" s="284"/>
      <c r="BP165" s="284"/>
      <c r="BQ165" s="284"/>
      <c r="BR165" s="284"/>
      <c r="BS165" s="284"/>
      <c r="BT165" s="284"/>
      <c r="BU165" s="284"/>
      <c r="BV165" s="283"/>
      <c r="BW165" s="283"/>
      <c r="BX165" s="283"/>
      <c r="BY165" s="283"/>
      <c r="BZ165" s="283"/>
      <c r="CA165" s="283"/>
      <c r="CB165" s="283"/>
      <c r="CC165" s="283"/>
      <c r="CD165" s="283"/>
      <c r="CE165" s="283"/>
      <c r="CF165" s="283"/>
      <c r="CG165" s="283"/>
      <c r="CH165" s="283"/>
      <c r="CI165" s="283"/>
    </row>
    <row r="166" spans="1:87" ht="16.2" hidden="1" outlineLevel="1">
      <c r="A166" s="276" t="str">
        <f t="shared" si="75"/>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78" t="s">
        <v>38</v>
      </c>
      <c r="J166" s="330">
        <v>45628</v>
      </c>
      <c r="K166" s="331"/>
      <c r="L166" s="292">
        <f t="array" ref="L166">MIN(IF(W166:CI166&gt;0,$W$16:$CI$16))</f>
        <v>45631</v>
      </c>
      <c r="M166" s="293">
        <f t="array" ref="M166">MAX(IF(W166:CI166&gt;0,$W$16:$CI$16))</f>
        <v>45631</v>
      </c>
      <c r="N166" s="293"/>
      <c r="O166" s="249">
        <f>VLOOKUP(H166,Auxiliar!$B$16:$E$24,4,0)</f>
        <v>0</v>
      </c>
      <c r="P166" s="249">
        <f t="shared" ca="1" si="76"/>
        <v>0</v>
      </c>
      <c r="Q166" s="248">
        <f t="shared" ca="1" si="70"/>
        <v>0</v>
      </c>
      <c r="R166" s="263"/>
      <c r="S166" s="282"/>
      <c r="T166" s="272">
        <v>4.0999999999999996</v>
      </c>
      <c r="U166" s="272">
        <f t="shared" si="77"/>
        <v>0.5</v>
      </c>
      <c r="V166" s="272">
        <f t="shared" si="78"/>
        <v>0</v>
      </c>
      <c r="W166" s="283"/>
      <c r="X166" s="283"/>
      <c r="Y166" s="283"/>
      <c r="Z166" s="283"/>
      <c r="AA166" s="283"/>
      <c r="AB166" s="283"/>
      <c r="AC166" s="283"/>
      <c r="AD166" s="284"/>
      <c r="AE166" s="283"/>
      <c r="AF166" s="283"/>
      <c r="AG166" s="283"/>
      <c r="AH166" s="283"/>
      <c r="AI166" s="283"/>
      <c r="AJ166" s="283"/>
      <c r="AK166" s="283"/>
      <c r="AL166" s="283"/>
      <c r="AM166" s="283"/>
      <c r="AN166" s="283"/>
      <c r="AO166" s="283"/>
      <c r="AP166" s="283"/>
      <c r="AQ166" s="283"/>
      <c r="AR166" s="283"/>
      <c r="AS166" s="283"/>
      <c r="AT166" s="283"/>
      <c r="AU166" s="283"/>
      <c r="AV166" s="283"/>
      <c r="AW166" s="285"/>
      <c r="AX166" s="283"/>
      <c r="AY166" s="285"/>
      <c r="AZ166" s="283"/>
      <c r="BA166" s="283"/>
      <c r="BB166" s="283">
        <v>0.5</v>
      </c>
      <c r="BC166" s="283"/>
      <c r="BD166" s="283"/>
      <c r="BE166" s="283"/>
      <c r="BF166" s="283"/>
      <c r="BG166" s="283"/>
      <c r="BH166" s="283"/>
      <c r="BI166" s="283"/>
      <c r="BJ166" s="283"/>
      <c r="BK166" s="283"/>
      <c r="BL166" s="283"/>
      <c r="BM166" s="283"/>
      <c r="BN166" s="283"/>
      <c r="BO166" s="284"/>
      <c r="BP166" s="284"/>
      <c r="BQ166" s="284"/>
      <c r="BR166" s="284"/>
      <c r="BS166" s="284"/>
      <c r="BT166" s="284"/>
      <c r="BU166" s="284"/>
      <c r="BV166" s="283"/>
      <c r="BW166" s="283"/>
      <c r="BX166" s="283"/>
      <c r="BY166" s="283"/>
      <c r="BZ166" s="283"/>
      <c r="CA166" s="283"/>
      <c r="CB166" s="283"/>
      <c r="CC166" s="283"/>
      <c r="CD166" s="283"/>
      <c r="CE166" s="283"/>
      <c r="CF166" s="283"/>
      <c r="CG166" s="283"/>
      <c r="CH166" s="283"/>
      <c r="CI166" s="283"/>
    </row>
    <row r="167" spans="1:87" ht="16.2" hidden="1" outlineLevel="1">
      <c r="A167" s="276" t="str">
        <f t="shared" si="75"/>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78" t="s">
        <v>38</v>
      </c>
      <c r="J167" s="330">
        <v>45628</v>
      </c>
      <c r="K167" s="331"/>
      <c r="L167" s="292">
        <f t="array" ref="L167">MIN(IF(W167:CI167&gt;0,$W$16:$CI$16))</f>
        <v>45631</v>
      </c>
      <c r="M167" s="293">
        <f t="array" ref="M167">MAX(IF(W167:CI167&gt;0,$W$16:$CI$16))</f>
        <v>45631</v>
      </c>
      <c r="N167" s="293"/>
      <c r="O167" s="249">
        <f>VLOOKUP(H167,Auxiliar!$B$16:$E$24,4,0)</f>
        <v>0</v>
      </c>
      <c r="P167" s="249">
        <f t="shared" ca="1" si="76"/>
        <v>0</v>
      </c>
      <c r="Q167" s="248">
        <f t="shared" ca="1" si="70"/>
        <v>0</v>
      </c>
      <c r="R167" s="263"/>
      <c r="S167" s="282"/>
      <c r="T167" s="272">
        <v>4.0999999999999996</v>
      </c>
      <c r="U167" s="272">
        <f t="shared" si="77"/>
        <v>0.5</v>
      </c>
      <c r="V167" s="272">
        <f t="shared" si="78"/>
        <v>0</v>
      </c>
      <c r="W167" s="283"/>
      <c r="X167" s="283"/>
      <c r="Y167" s="283"/>
      <c r="Z167" s="283"/>
      <c r="AA167" s="283"/>
      <c r="AB167" s="283"/>
      <c r="AC167" s="283"/>
      <c r="AD167" s="284"/>
      <c r="AE167" s="283"/>
      <c r="AF167" s="283"/>
      <c r="AG167" s="283"/>
      <c r="AH167" s="283"/>
      <c r="AI167" s="283"/>
      <c r="AJ167" s="283"/>
      <c r="AK167" s="283"/>
      <c r="AL167" s="283"/>
      <c r="AM167" s="283"/>
      <c r="AN167" s="283"/>
      <c r="AO167" s="283"/>
      <c r="AP167" s="283"/>
      <c r="AQ167" s="283"/>
      <c r="AR167" s="283"/>
      <c r="AS167" s="283"/>
      <c r="AT167" s="283"/>
      <c r="AU167" s="283"/>
      <c r="AV167" s="283"/>
      <c r="AW167" s="285"/>
      <c r="AX167" s="283"/>
      <c r="AY167" s="285"/>
      <c r="AZ167" s="283"/>
      <c r="BA167" s="283"/>
      <c r="BB167" s="283">
        <v>0.5</v>
      </c>
      <c r="BC167" s="283"/>
      <c r="BD167" s="283"/>
      <c r="BE167" s="283"/>
      <c r="BF167" s="283"/>
      <c r="BG167" s="283"/>
      <c r="BH167" s="283"/>
      <c r="BI167" s="283"/>
      <c r="BJ167" s="283"/>
      <c r="BK167" s="283"/>
      <c r="BL167" s="283"/>
      <c r="BM167" s="283"/>
      <c r="BN167" s="283"/>
      <c r="BO167" s="284"/>
      <c r="BP167" s="284"/>
      <c r="BQ167" s="284"/>
      <c r="BR167" s="284"/>
      <c r="BS167" s="284"/>
      <c r="BT167" s="284"/>
      <c r="BU167" s="284"/>
      <c r="BV167" s="283"/>
      <c r="BW167" s="283"/>
      <c r="BX167" s="283"/>
      <c r="BY167" s="283"/>
      <c r="BZ167" s="283"/>
      <c r="CA167" s="283"/>
      <c r="CB167" s="283"/>
      <c r="CC167" s="283"/>
      <c r="CD167" s="283"/>
      <c r="CE167" s="283"/>
      <c r="CF167" s="283"/>
      <c r="CG167" s="283"/>
      <c r="CH167" s="283"/>
      <c r="CI167" s="283"/>
    </row>
    <row r="168" spans="1:87" ht="16.2" hidden="1" outlineLevel="1">
      <c r="A168" s="276" t="str">
        <f t="shared" si="75"/>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78" t="s">
        <v>38</v>
      </c>
      <c r="J168" s="330">
        <v>45628</v>
      </c>
      <c r="K168" s="331"/>
      <c r="L168" s="292">
        <f t="array" ref="L168">MIN(IF(W168:CI168&gt;0,$W$16:$CI$16))</f>
        <v>45632</v>
      </c>
      <c r="M168" s="293">
        <f t="array" ref="M168">MAX(IF(W168:CI168&gt;0,$W$16:$CI$16))</f>
        <v>45635</v>
      </c>
      <c r="N168" s="293"/>
      <c r="O168" s="249">
        <f>VLOOKUP(H168,Auxiliar!$B$16:$E$24,4,0)</f>
        <v>0</v>
      </c>
      <c r="P168" s="249">
        <f t="shared" ca="1" si="76"/>
        <v>0</v>
      </c>
      <c r="Q168" s="248">
        <f t="shared" ca="1" si="70"/>
        <v>0</v>
      </c>
      <c r="R168" s="263"/>
      <c r="S168" s="282"/>
      <c r="T168" s="272">
        <v>16.100000000000001</v>
      </c>
      <c r="U168" s="272">
        <f t="shared" si="77"/>
        <v>2</v>
      </c>
      <c r="V168" s="272">
        <f t="shared" si="78"/>
        <v>0</v>
      </c>
      <c r="W168" s="283"/>
      <c r="X168" s="283"/>
      <c r="Y168" s="283"/>
      <c r="Z168" s="283"/>
      <c r="AA168" s="283"/>
      <c r="AB168" s="283"/>
      <c r="AC168" s="283"/>
      <c r="AD168" s="284"/>
      <c r="AE168" s="283"/>
      <c r="AF168" s="283"/>
      <c r="AG168" s="283"/>
      <c r="AH168" s="283"/>
      <c r="AI168" s="283"/>
      <c r="AJ168" s="283"/>
      <c r="AK168" s="283"/>
      <c r="AL168" s="283"/>
      <c r="AM168" s="283"/>
      <c r="AN168" s="283"/>
      <c r="AO168" s="283"/>
      <c r="AP168" s="283"/>
      <c r="AQ168" s="283"/>
      <c r="AR168" s="283"/>
      <c r="AS168" s="283"/>
      <c r="AT168" s="283"/>
      <c r="AU168" s="283"/>
      <c r="AV168" s="283"/>
      <c r="AW168" s="285"/>
      <c r="AX168" s="283"/>
      <c r="AY168" s="285"/>
      <c r="AZ168" s="283"/>
      <c r="BA168" s="283"/>
      <c r="BB168" s="283"/>
      <c r="BC168" s="283">
        <v>1</v>
      </c>
      <c r="BD168" s="283">
        <v>1</v>
      </c>
      <c r="BE168" s="283"/>
      <c r="BF168" s="283"/>
      <c r="BG168" s="283"/>
      <c r="BH168" s="283"/>
      <c r="BI168" s="283"/>
      <c r="BJ168" s="283"/>
      <c r="BK168" s="283"/>
      <c r="BL168" s="283"/>
      <c r="BM168" s="283"/>
      <c r="BN168" s="283"/>
      <c r="BO168" s="284"/>
      <c r="BP168" s="284"/>
      <c r="BQ168" s="284"/>
      <c r="BR168" s="284"/>
      <c r="BS168" s="284"/>
      <c r="BT168" s="284"/>
      <c r="BU168" s="284"/>
      <c r="BV168" s="283"/>
      <c r="BW168" s="283"/>
      <c r="BX168" s="283"/>
      <c r="BY168" s="283"/>
      <c r="BZ168" s="283"/>
      <c r="CA168" s="283"/>
      <c r="CB168" s="283"/>
      <c r="CC168" s="283"/>
      <c r="CD168" s="283"/>
      <c r="CE168" s="283"/>
      <c r="CF168" s="283"/>
      <c r="CG168" s="283"/>
      <c r="CH168" s="283"/>
      <c r="CI168" s="283"/>
    </row>
    <row r="169" spans="1:87" ht="16.2" hidden="1" outlineLevel="1">
      <c r="A169" s="276" t="str">
        <f t="shared" si="75"/>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78" t="s">
        <v>38</v>
      </c>
      <c r="J169" s="330">
        <v>45628</v>
      </c>
      <c r="K169" s="331"/>
      <c r="L169" s="292">
        <f t="array" ref="L169">MIN(IF(W169:CI169&gt;0,$W$16:$CI$16))</f>
        <v>45636</v>
      </c>
      <c r="M169" s="293">
        <f t="array" ref="M169">MAX(IF(W169:CI169&gt;0,$W$16:$CI$16))</f>
        <v>45637</v>
      </c>
      <c r="N169" s="293"/>
      <c r="O169" s="249">
        <f>VLOOKUP(H169,Auxiliar!$B$16:$E$24,4,0)</f>
        <v>0</v>
      </c>
      <c r="P169" s="249">
        <f t="shared" ca="1" si="76"/>
        <v>0</v>
      </c>
      <c r="Q169" s="248">
        <f t="shared" ca="1" si="70"/>
        <v>0</v>
      </c>
      <c r="R169" s="263"/>
      <c r="S169" s="282"/>
      <c r="T169" s="272">
        <v>16.100000000000001</v>
      </c>
      <c r="U169" s="272">
        <f t="shared" si="77"/>
        <v>2</v>
      </c>
      <c r="V169" s="272">
        <f t="shared" si="78"/>
        <v>0</v>
      </c>
      <c r="W169" s="283"/>
      <c r="X169" s="283"/>
      <c r="Y169" s="283"/>
      <c r="Z169" s="283"/>
      <c r="AA169" s="283"/>
      <c r="AB169" s="283"/>
      <c r="AC169" s="283"/>
      <c r="AD169" s="284"/>
      <c r="AE169" s="283"/>
      <c r="AF169" s="283"/>
      <c r="AG169" s="283"/>
      <c r="AH169" s="283"/>
      <c r="AI169" s="283"/>
      <c r="AJ169" s="283"/>
      <c r="AK169" s="283"/>
      <c r="AL169" s="283"/>
      <c r="AM169" s="283"/>
      <c r="AN169" s="283"/>
      <c r="AO169" s="283"/>
      <c r="AP169" s="283"/>
      <c r="AQ169" s="283"/>
      <c r="AR169" s="283"/>
      <c r="AS169" s="283"/>
      <c r="AT169" s="283"/>
      <c r="AU169" s="283"/>
      <c r="AV169" s="283"/>
      <c r="AW169" s="285"/>
      <c r="AX169" s="283"/>
      <c r="AY169" s="285"/>
      <c r="AZ169" s="283"/>
      <c r="BA169" s="283"/>
      <c r="BB169" s="283"/>
      <c r="BC169" s="283"/>
      <c r="BD169" s="283"/>
      <c r="BE169" s="283">
        <v>1</v>
      </c>
      <c r="BF169" s="283">
        <v>1</v>
      </c>
      <c r="BG169" s="283"/>
      <c r="BH169" s="283"/>
      <c r="BI169" s="283"/>
      <c r="BJ169" s="283"/>
      <c r="BK169" s="283"/>
      <c r="BL169" s="283"/>
      <c r="BM169" s="283"/>
      <c r="BN169" s="283"/>
      <c r="BO169" s="284"/>
      <c r="BP169" s="284"/>
      <c r="BQ169" s="284"/>
      <c r="BR169" s="284"/>
      <c r="BS169" s="284"/>
      <c r="BT169" s="284"/>
      <c r="BU169" s="284"/>
      <c r="BV169" s="283"/>
      <c r="BW169" s="283"/>
      <c r="BX169" s="283"/>
      <c r="BY169" s="283"/>
      <c r="BZ169" s="283"/>
      <c r="CA169" s="283"/>
      <c r="CB169" s="283"/>
      <c r="CC169" s="283"/>
      <c r="CD169" s="283"/>
      <c r="CE169" s="283"/>
      <c r="CF169" s="283"/>
      <c r="CG169" s="283"/>
      <c r="CH169" s="283"/>
      <c r="CI169" s="283"/>
    </row>
    <row r="170" spans="1:87" ht="16.2" hidden="1" outlineLevel="1">
      <c r="A170" s="276" t="str">
        <f t="shared" si="75"/>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78" t="s">
        <v>38</v>
      </c>
      <c r="J170" s="330">
        <v>45628</v>
      </c>
      <c r="K170" s="331"/>
      <c r="L170" s="292">
        <f t="array" ref="L170">MIN(IF(W170:CI170&gt;0,$W$16:$CI$16))</f>
        <v>45638</v>
      </c>
      <c r="M170" s="293">
        <f t="array" ref="M170">MAX(IF(W170:CI170&gt;0,$W$16:$CI$16))</f>
        <v>45638</v>
      </c>
      <c r="N170" s="293"/>
      <c r="O170" s="249">
        <f>VLOOKUP(H170,Auxiliar!$B$16:$E$24,4,0)</f>
        <v>0</v>
      </c>
      <c r="P170" s="249">
        <f t="shared" ca="1" si="76"/>
        <v>0</v>
      </c>
      <c r="Q170" s="248">
        <f t="shared" ca="1" si="70"/>
        <v>0</v>
      </c>
      <c r="R170" s="263"/>
      <c r="S170" s="282"/>
      <c r="T170" s="272">
        <v>8.1</v>
      </c>
      <c r="U170" s="272">
        <f t="shared" si="77"/>
        <v>1</v>
      </c>
      <c r="V170" s="272">
        <f t="shared" si="78"/>
        <v>0</v>
      </c>
      <c r="W170" s="283"/>
      <c r="X170" s="283"/>
      <c r="Y170" s="283"/>
      <c r="Z170" s="283"/>
      <c r="AA170" s="283"/>
      <c r="AB170" s="283"/>
      <c r="AC170" s="283"/>
      <c r="AD170" s="284"/>
      <c r="AE170" s="283"/>
      <c r="AF170" s="283"/>
      <c r="AG170" s="283"/>
      <c r="AH170" s="283"/>
      <c r="AI170" s="283"/>
      <c r="AJ170" s="283"/>
      <c r="AK170" s="283"/>
      <c r="AL170" s="283"/>
      <c r="AM170" s="283"/>
      <c r="AN170" s="283"/>
      <c r="AO170" s="283"/>
      <c r="AP170" s="283"/>
      <c r="AQ170" s="283"/>
      <c r="AR170" s="283"/>
      <c r="AS170" s="283"/>
      <c r="AT170" s="283"/>
      <c r="AU170" s="283"/>
      <c r="AV170" s="283"/>
      <c r="AW170" s="285"/>
      <c r="AX170" s="283"/>
      <c r="AY170" s="285"/>
      <c r="AZ170" s="283"/>
      <c r="BA170" s="283"/>
      <c r="BB170" s="283"/>
      <c r="BC170" s="283"/>
      <c r="BD170" s="283"/>
      <c r="BE170" s="283"/>
      <c r="BF170" s="283"/>
      <c r="BG170" s="283">
        <v>1</v>
      </c>
      <c r="BH170" s="283"/>
      <c r="BI170" s="283"/>
      <c r="BJ170" s="283"/>
      <c r="BK170" s="283"/>
      <c r="BL170" s="283"/>
      <c r="BM170" s="283"/>
      <c r="BN170" s="283"/>
      <c r="BO170" s="284"/>
      <c r="BP170" s="284"/>
      <c r="BQ170" s="284"/>
      <c r="BR170" s="284"/>
      <c r="BS170" s="284"/>
      <c r="BT170" s="284"/>
      <c r="BU170" s="284"/>
      <c r="BV170" s="283"/>
      <c r="BW170" s="283"/>
      <c r="BX170" s="283"/>
      <c r="BY170" s="283"/>
      <c r="BZ170" s="283"/>
      <c r="CA170" s="283"/>
      <c r="CB170" s="283"/>
      <c r="CC170" s="283"/>
      <c r="CD170" s="283"/>
      <c r="CE170" s="283"/>
      <c r="CF170" s="283"/>
      <c r="CG170" s="283"/>
      <c r="CH170" s="283"/>
      <c r="CI170" s="283"/>
    </row>
    <row r="171" spans="1:87" ht="16.2" hidden="1" outlineLevel="1">
      <c r="A171" s="276" t="str">
        <f t="shared" si="75"/>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78" t="s">
        <v>38</v>
      </c>
      <c r="J171" s="330">
        <v>45628</v>
      </c>
      <c r="K171" s="331"/>
      <c r="L171" s="292">
        <f t="array" ref="L171">MIN(IF(W171:CI171&gt;0,$W$16:$CI$16))</f>
        <v>45639</v>
      </c>
      <c r="M171" s="293">
        <f t="array" ref="M171">MAX(IF(W171:CI171&gt;0,$W$16:$CI$16))</f>
        <v>45639</v>
      </c>
      <c r="N171" s="293"/>
      <c r="O171" s="249">
        <f>VLOOKUP(H171,Auxiliar!$B$16:$E$24,4,0)</f>
        <v>0</v>
      </c>
      <c r="P171" s="249">
        <f t="shared" ca="1" si="76"/>
        <v>0</v>
      </c>
      <c r="Q171" s="248">
        <f t="shared" ca="1" si="70"/>
        <v>0</v>
      </c>
      <c r="R171" s="263"/>
      <c r="S171" s="282"/>
      <c r="T171" s="272">
        <v>8.1</v>
      </c>
      <c r="U171" s="272">
        <f t="shared" si="77"/>
        <v>1</v>
      </c>
      <c r="V171" s="272">
        <f t="shared" si="78"/>
        <v>0</v>
      </c>
      <c r="W171" s="283"/>
      <c r="X171" s="283"/>
      <c r="Y171" s="283"/>
      <c r="Z171" s="283"/>
      <c r="AA171" s="283"/>
      <c r="AB171" s="283"/>
      <c r="AC171" s="283"/>
      <c r="AD171" s="284"/>
      <c r="AE171" s="283"/>
      <c r="AF171" s="283"/>
      <c r="AG171" s="283"/>
      <c r="AH171" s="283"/>
      <c r="AI171" s="283"/>
      <c r="AJ171" s="283"/>
      <c r="AK171" s="283"/>
      <c r="AL171" s="283"/>
      <c r="AM171" s="283"/>
      <c r="AN171" s="283"/>
      <c r="AO171" s="283"/>
      <c r="AP171" s="283"/>
      <c r="AQ171" s="283"/>
      <c r="AR171" s="283"/>
      <c r="AS171" s="283"/>
      <c r="AT171" s="283"/>
      <c r="AU171" s="283"/>
      <c r="AV171" s="283"/>
      <c r="AW171" s="285"/>
      <c r="AX171" s="283"/>
      <c r="AY171" s="285"/>
      <c r="AZ171" s="283"/>
      <c r="BA171" s="283"/>
      <c r="BB171" s="283"/>
      <c r="BC171" s="283"/>
      <c r="BD171" s="283"/>
      <c r="BE171" s="283"/>
      <c r="BF171" s="283"/>
      <c r="BG171" s="283"/>
      <c r="BH171" s="283">
        <v>1</v>
      </c>
      <c r="BI171" s="283"/>
      <c r="BJ171" s="283"/>
      <c r="BK171" s="283"/>
      <c r="BL171" s="283"/>
      <c r="BM171" s="283"/>
      <c r="BN171" s="283"/>
      <c r="BO171" s="284"/>
      <c r="BP171" s="284"/>
      <c r="BQ171" s="284"/>
      <c r="BR171" s="284"/>
      <c r="BS171" s="284"/>
      <c r="BT171" s="284"/>
      <c r="BU171" s="284"/>
      <c r="BV171" s="283"/>
      <c r="BW171" s="283"/>
      <c r="BX171" s="283"/>
      <c r="BY171" s="283"/>
      <c r="BZ171" s="283"/>
      <c r="CA171" s="283"/>
      <c r="CB171" s="283"/>
      <c r="CC171" s="283"/>
      <c r="CD171" s="283"/>
      <c r="CE171" s="283"/>
      <c r="CF171" s="283"/>
      <c r="CG171" s="283"/>
      <c r="CH171" s="283"/>
      <c r="CI171" s="283"/>
    </row>
    <row r="172" spans="1:87" ht="16.2" hidden="1" outlineLevel="1">
      <c r="A172" s="276" t="str">
        <f t="shared" si="75"/>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78" t="s">
        <v>38</v>
      </c>
      <c r="J172" s="330">
        <v>45628</v>
      </c>
      <c r="K172" s="331"/>
      <c r="L172" s="292">
        <f t="array" ref="L172">MIN(IF(W172:CI172&gt;0,$W$16:$CI$16))</f>
        <v>45642</v>
      </c>
      <c r="M172" s="293">
        <f t="array" ref="M172">MAX(IF(W172:CI172&gt;0,$W$16:$CI$16))</f>
        <v>45642</v>
      </c>
      <c r="N172" s="293"/>
      <c r="O172" s="249">
        <f>VLOOKUP(H172,Auxiliar!$B$16:$E$24,4,0)</f>
        <v>0</v>
      </c>
      <c r="P172" s="249">
        <f t="shared" ca="1" si="76"/>
        <v>0</v>
      </c>
      <c r="Q172" s="248">
        <f t="shared" ca="1" si="70"/>
        <v>0</v>
      </c>
      <c r="R172" s="263"/>
      <c r="S172" s="282"/>
      <c r="T172" s="272">
        <v>8.1</v>
      </c>
      <c r="U172" s="272">
        <f t="shared" si="77"/>
        <v>1</v>
      </c>
      <c r="V172" s="272">
        <f t="shared" si="78"/>
        <v>0</v>
      </c>
      <c r="W172" s="283"/>
      <c r="X172" s="283"/>
      <c r="Y172" s="283"/>
      <c r="Z172" s="283"/>
      <c r="AA172" s="283"/>
      <c r="AB172" s="283"/>
      <c r="AC172" s="283"/>
      <c r="AD172" s="284"/>
      <c r="AE172" s="283"/>
      <c r="AF172" s="283"/>
      <c r="AG172" s="283"/>
      <c r="AH172" s="283"/>
      <c r="AI172" s="283"/>
      <c r="AJ172" s="283"/>
      <c r="AK172" s="283"/>
      <c r="AL172" s="283"/>
      <c r="AM172" s="283"/>
      <c r="AN172" s="283"/>
      <c r="AO172" s="283"/>
      <c r="AP172" s="283"/>
      <c r="AQ172" s="283"/>
      <c r="AR172" s="283"/>
      <c r="AS172" s="283"/>
      <c r="AT172" s="283"/>
      <c r="AU172" s="283"/>
      <c r="AV172" s="283"/>
      <c r="AW172" s="285"/>
      <c r="AX172" s="283"/>
      <c r="AY172" s="285"/>
      <c r="AZ172" s="283"/>
      <c r="BA172" s="283"/>
      <c r="BB172" s="283"/>
      <c r="BC172" s="283"/>
      <c r="BD172" s="283"/>
      <c r="BE172" s="283"/>
      <c r="BF172" s="283"/>
      <c r="BG172" s="283"/>
      <c r="BH172" s="283"/>
      <c r="BI172" s="283">
        <v>1</v>
      </c>
      <c r="BJ172" s="283"/>
      <c r="BK172" s="283"/>
      <c r="BL172" s="283"/>
      <c r="BM172" s="283"/>
      <c r="BN172" s="283"/>
      <c r="BO172" s="284"/>
      <c r="BP172" s="284"/>
      <c r="BQ172" s="284"/>
      <c r="BR172" s="284"/>
      <c r="BS172" s="284"/>
      <c r="BT172" s="284"/>
      <c r="BU172" s="284"/>
      <c r="BV172" s="283"/>
      <c r="BW172" s="283"/>
      <c r="BX172" s="283"/>
      <c r="BY172" s="283"/>
      <c r="BZ172" s="283"/>
      <c r="CA172" s="283"/>
      <c r="CB172" s="283"/>
      <c r="CC172" s="283"/>
      <c r="CD172" s="283"/>
      <c r="CE172" s="283"/>
      <c r="CF172" s="283"/>
      <c r="CG172" s="283"/>
      <c r="CH172" s="283"/>
      <c r="CI172" s="283"/>
    </row>
    <row r="173" spans="1:87" ht="16.2" hidden="1" outlineLevel="1">
      <c r="A173" s="276" t="str">
        <f t="shared" si="75"/>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78" t="s">
        <v>38</v>
      </c>
      <c r="J173" s="330">
        <v>45628</v>
      </c>
      <c r="K173" s="331"/>
      <c r="L173" s="292">
        <f t="array" ref="L173">MIN(IF(W173:CI173&gt;0,$W$16:$CI$16))</f>
        <v>45643</v>
      </c>
      <c r="M173" s="293">
        <f t="array" ref="M173">MAX(IF(W173:CI173&gt;0,$W$16:$CI$16))</f>
        <v>45643</v>
      </c>
      <c r="N173" s="293"/>
      <c r="O173" s="249">
        <f>VLOOKUP(H173,Auxiliar!$B$16:$E$24,4,0)</f>
        <v>0</v>
      </c>
      <c r="P173" s="249">
        <f t="shared" ca="1" si="76"/>
        <v>0</v>
      </c>
      <c r="Q173" s="248">
        <f t="shared" ca="1" si="70"/>
        <v>0</v>
      </c>
      <c r="R173" s="263"/>
      <c r="S173" s="282"/>
      <c r="T173" s="272">
        <v>8.1</v>
      </c>
      <c r="U173" s="272">
        <f t="shared" si="77"/>
        <v>1</v>
      </c>
      <c r="V173" s="272">
        <f t="shared" si="78"/>
        <v>0</v>
      </c>
      <c r="W173" s="283"/>
      <c r="X173" s="283"/>
      <c r="Y173" s="283"/>
      <c r="Z173" s="283"/>
      <c r="AA173" s="283"/>
      <c r="AB173" s="283"/>
      <c r="AC173" s="283"/>
      <c r="AD173" s="284"/>
      <c r="AE173" s="283"/>
      <c r="AF173" s="283"/>
      <c r="AG173" s="283"/>
      <c r="AH173" s="283"/>
      <c r="AI173" s="283"/>
      <c r="AJ173" s="283"/>
      <c r="AK173" s="283"/>
      <c r="AL173" s="283"/>
      <c r="AM173" s="283"/>
      <c r="AN173" s="283"/>
      <c r="AO173" s="283"/>
      <c r="AP173" s="283"/>
      <c r="AQ173" s="283"/>
      <c r="AR173" s="283"/>
      <c r="AS173" s="283"/>
      <c r="AT173" s="283"/>
      <c r="AU173" s="283"/>
      <c r="AV173" s="283"/>
      <c r="AW173" s="285"/>
      <c r="AX173" s="283"/>
      <c r="AY173" s="285"/>
      <c r="AZ173" s="283"/>
      <c r="BA173" s="283"/>
      <c r="BB173" s="283"/>
      <c r="BC173" s="283"/>
      <c r="BD173" s="283"/>
      <c r="BE173" s="283"/>
      <c r="BF173" s="283"/>
      <c r="BG173" s="283"/>
      <c r="BH173" s="283"/>
      <c r="BI173" s="283"/>
      <c r="BJ173" s="283">
        <v>1</v>
      </c>
      <c r="BK173" s="283"/>
      <c r="BL173" s="283"/>
      <c r="BM173" s="283"/>
      <c r="BN173" s="283"/>
      <c r="BO173" s="284"/>
      <c r="BP173" s="284"/>
      <c r="BQ173" s="284"/>
      <c r="BR173" s="284"/>
      <c r="BS173" s="284"/>
      <c r="BT173" s="284"/>
      <c r="BU173" s="284"/>
      <c r="BV173" s="283"/>
      <c r="BW173" s="283"/>
      <c r="BX173" s="283"/>
      <c r="BY173" s="283"/>
      <c r="BZ173" s="283"/>
      <c r="CA173" s="283"/>
      <c r="CB173" s="283"/>
      <c r="CC173" s="283"/>
      <c r="CD173" s="283"/>
      <c r="CE173" s="283"/>
      <c r="CF173" s="283"/>
      <c r="CG173" s="283"/>
      <c r="CH173" s="283"/>
      <c r="CI173" s="283"/>
    </row>
    <row r="174" spans="1:87" ht="16.2" hidden="1" outlineLevel="1">
      <c r="A174" s="276" t="str">
        <f t="shared" si="75"/>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78" t="s">
        <v>38</v>
      </c>
      <c r="J174" s="330">
        <v>45628</v>
      </c>
      <c r="K174" s="331"/>
      <c r="L174" s="292">
        <f t="array" ref="L174">MIN(IF(W174:CI174&gt;0,$W$16:$CI$16))</f>
        <v>45644</v>
      </c>
      <c r="M174" s="293">
        <f t="array" ref="M174">MAX(IF(W174:CI174&gt;0,$W$16:$CI$16))</f>
        <v>45644</v>
      </c>
      <c r="N174" s="293"/>
      <c r="O174" s="249">
        <f>VLOOKUP(H174,Auxiliar!$B$16:$E$24,4,0)</f>
        <v>0</v>
      </c>
      <c r="P174" s="249">
        <f t="shared" ca="1" si="76"/>
        <v>0</v>
      </c>
      <c r="Q174" s="248">
        <f t="shared" ca="1" si="70"/>
        <v>0</v>
      </c>
      <c r="R174" s="263"/>
      <c r="S174" s="282"/>
      <c r="T174" s="272">
        <v>4.0999999999999996</v>
      </c>
      <c r="U174" s="272">
        <f t="shared" si="77"/>
        <v>0.5</v>
      </c>
      <c r="V174" s="272">
        <f t="shared" si="78"/>
        <v>0</v>
      </c>
      <c r="W174" s="283"/>
      <c r="X174" s="283"/>
      <c r="Y174" s="283"/>
      <c r="Z174" s="283"/>
      <c r="AA174" s="283"/>
      <c r="AB174" s="283"/>
      <c r="AC174" s="283"/>
      <c r="AD174" s="284"/>
      <c r="AE174" s="283"/>
      <c r="AF174" s="283"/>
      <c r="AG174" s="283"/>
      <c r="AH174" s="283"/>
      <c r="AI174" s="283"/>
      <c r="AJ174" s="283"/>
      <c r="AK174" s="283"/>
      <c r="AL174" s="283"/>
      <c r="AM174" s="283"/>
      <c r="AN174" s="283"/>
      <c r="AO174" s="283"/>
      <c r="AP174" s="283"/>
      <c r="AQ174" s="283"/>
      <c r="AR174" s="283"/>
      <c r="AS174" s="283"/>
      <c r="AT174" s="283"/>
      <c r="AU174" s="283"/>
      <c r="AV174" s="283"/>
      <c r="AW174" s="285"/>
      <c r="AX174" s="283"/>
      <c r="AY174" s="285"/>
      <c r="AZ174" s="283"/>
      <c r="BA174" s="283"/>
      <c r="BB174" s="283"/>
      <c r="BC174" s="283"/>
      <c r="BD174" s="283"/>
      <c r="BE174" s="283"/>
      <c r="BF174" s="283"/>
      <c r="BG174" s="283"/>
      <c r="BH174" s="283"/>
      <c r="BI174" s="283"/>
      <c r="BJ174" s="283"/>
      <c r="BK174" s="283">
        <v>0.5</v>
      </c>
      <c r="BL174" s="283"/>
      <c r="BM174" s="283"/>
      <c r="BN174" s="283"/>
      <c r="BO174" s="284"/>
      <c r="BP174" s="284"/>
      <c r="BQ174" s="284"/>
      <c r="BR174" s="284"/>
      <c r="BS174" s="284"/>
      <c r="BT174" s="284"/>
      <c r="BU174" s="284"/>
      <c r="BV174" s="283"/>
      <c r="BW174" s="283"/>
      <c r="BX174" s="283"/>
      <c r="BY174" s="283"/>
      <c r="BZ174" s="283"/>
      <c r="CA174" s="283"/>
      <c r="CB174" s="283"/>
      <c r="CC174" s="283"/>
      <c r="CD174" s="283"/>
      <c r="CE174" s="283"/>
      <c r="CF174" s="283"/>
      <c r="CG174" s="283"/>
      <c r="CH174" s="283"/>
      <c r="CI174" s="283"/>
    </row>
    <row r="175" spans="1:87" ht="16.2" hidden="1" outlineLevel="1">
      <c r="A175" s="276" t="str">
        <f t="shared" si="75"/>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78" t="s">
        <v>38</v>
      </c>
      <c r="J175" s="330">
        <v>45628</v>
      </c>
      <c r="K175" s="331"/>
      <c r="L175" s="292">
        <f t="array" ref="L175">MIN(IF(W175:CI175&gt;0,$W$16:$CI$16))</f>
        <v>45644</v>
      </c>
      <c r="M175" s="293">
        <f t="array" ref="M175">MAX(IF(W175:CI175&gt;0,$W$16:$CI$16))</f>
        <v>45645</v>
      </c>
      <c r="N175" s="293"/>
      <c r="O175" s="249">
        <f>VLOOKUP(H175,Auxiliar!$B$16:$E$24,4,0)</f>
        <v>0</v>
      </c>
      <c r="P175" s="249">
        <f t="shared" ca="1" si="76"/>
        <v>0</v>
      </c>
      <c r="Q175" s="248">
        <f t="shared" ca="1" si="70"/>
        <v>0</v>
      </c>
      <c r="R175" s="263"/>
      <c r="S175" s="282"/>
      <c r="T175" s="272">
        <v>8.1</v>
      </c>
      <c r="U175" s="272">
        <f t="shared" si="77"/>
        <v>1</v>
      </c>
      <c r="V175" s="272">
        <f t="shared" si="78"/>
        <v>0</v>
      </c>
      <c r="W175" s="283"/>
      <c r="X175" s="283"/>
      <c r="Y175" s="283"/>
      <c r="Z175" s="283"/>
      <c r="AA175" s="283"/>
      <c r="AB175" s="283"/>
      <c r="AC175" s="283"/>
      <c r="AD175" s="284"/>
      <c r="AE175" s="283"/>
      <c r="AF175" s="283"/>
      <c r="AG175" s="283"/>
      <c r="AH175" s="283"/>
      <c r="AI175" s="283"/>
      <c r="AJ175" s="283"/>
      <c r="AK175" s="283"/>
      <c r="AL175" s="283"/>
      <c r="AM175" s="283"/>
      <c r="AN175" s="283"/>
      <c r="AO175" s="283"/>
      <c r="AP175" s="283"/>
      <c r="AQ175" s="283"/>
      <c r="AR175" s="283"/>
      <c r="AS175" s="283"/>
      <c r="AT175" s="283"/>
      <c r="AU175" s="283"/>
      <c r="AV175" s="283"/>
      <c r="AW175" s="285"/>
      <c r="AX175" s="283"/>
      <c r="AY175" s="285"/>
      <c r="AZ175" s="283"/>
      <c r="BA175" s="283"/>
      <c r="BB175" s="283"/>
      <c r="BC175" s="283"/>
      <c r="BD175" s="283"/>
      <c r="BE175" s="283"/>
      <c r="BF175" s="283"/>
      <c r="BG175" s="283"/>
      <c r="BH175" s="283"/>
      <c r="BI175" s="283"/>
      <c r="BJ175" s="283"/>
      <c r="BK175" s="283">
        <v>0.5</v>
      </c>
      <c r="BL175" s="283">
        <v>0.5</v>
      </c>
      <c r="BM175" s="283"/>
      <c r="BN175" s="283"/>
      <c r="BO175" s="284"/>
      <c r="BP175" s="284"/>
      <c r="BQ175" s="284"/>
      <c r="BR175" s="284"/>
      <c r="BS175" s="284"/>
      <c r="BT175" s="284"/>
      <c r="BU175" s="284"/>
      <c r="BV175" s="283"/>
      <c r="BW175" s="283"/>
      <c r="BX175" s="283"/>
      <c r="BY175" s="283"/>
      <c r="BZ175" s="283"/>
      <c r="CA175" s="283"/>
      <c r="CB175" s="283"/>
      <c r="CC175" s="283"/>
      <c r="CD175" s="283"/>
      <c r="CE175" s="283"/>
      <c r="CF175" s="283"/>
      <c r="CG175" s="283"/>
      <c r="CH175" s="283"/>
      <c r="CI175" s="283"/>
    </row>
    <row r="176" spans="1:87" ht="15" customHeight="1" collapsed="1">
      <c r="A176" s="276"/>
      <c r="B176" s="142" t="s">
        <v>26</v>
      </c>
      <c r="C176" s="138" t="s">
        <v>26</v>
      </c>
      <c r="D176" s="134"/>
      <c r="E176" s="242" t="s">
        <v>380</v>
      </c>
      <c r="F176" s="240" t="s">
        <v>2034</v>
      </c>
      <c r="G176" s="241">
        <f>COUNTA(G177:G179)</f>
        <v>3</v>
      </c>
      <c r="H176" s="277" t="s">
        <v>2024</v>
      </c>
      <c r="I176" s="307">
        <f>MAX(I177:I179)</f>
        <v>45603</v>
      </c>
      <c r="J176" s="298">
        <f>MIN(J177:J179)</f>
        <v>45631</v>
      </c>
      <c r="K176" s="279"/>
      <c r="L176" s="280">
        <f>MIN(L177:L179)</f>
        <v>45642</v>
      </c>
      <c r="M176" s="280">
        <f>MAX(M177:M179)</f>
        <v>45643</v>
      </c>
      <c r="N176" s="329">
        <f t="array" ref="N176">MAX(IF(W176:CI176&gt;0,$W$16:$CI$16))</f>
        <v>45646</v>
      </c>
      <c r="O176" s="251">
        <f>SUMPRODUCT(O177:O179,U177:U179)/SUM(U177:U179)</f>
        <v>0</v>
      </c>
      <c r="P176" s="251">
        <f ca="1">SUMPRODUCT(P177:P179,U177:U179)/SUM(U177:U179)</f>
        <v>0</v>
      </c>
      <c r="Q176" s="248">
        <f ca="1">O176-P176</f>
        <v>0</v>
      </c>
      <c r="R176" s="262" t="s">
        <v>2039</v>
      </c>
      <c r="S176" s="282"/>
      <c r="T176" s="272"/>
      <c r="U176" s="272"/>
      <c r="V176" s="272"/>
      <c r="W176" s="283"/>
      <c r="X176" s="283"/>
      <c r="Y176" s="283"/>
      <c r="Z176" s="299"/>
      <c r="AA176" s="283"/>
      <c r="AB176" s="291"/>
      <c r="AC176" s="283"/>
      <c r="AD176" s="284"/>
      <c r="AE176" s="283"/>
      <c r="AF176" s="283"/>
      <c r="AG176" s="283"/>
      <c r="AH176" s="291"/>
      <c r="AI176" s="283"/>
      <c r="AJ176" s="283"/>
      <c r="AK176" s="283"/>
      <c r="AL176" s="283"/>
      <c r="AM176" s="283"/>
      <c r="AN176" s="290"/>
      <c r="AO176" s="283"/>
      <c r="AP176" s="283"/>
      <c r="AQ176" s="283"/>
      <c r="AR176" s="283"/>
      <c r="AS176" s="283"/>
      <c r="AT176" s="283"/>
      <c r="AU176" s="291"/>
      <c r="AV176" s="283"/>
      <c r="AW176" s="283"/>
      <c r="AX176" s="283"/>
      <c r="AY176" s="283"/>
      <c r="AZ176" s="283"/>
      <c r="BA176" s="283"/>
      <c r="BB176" s="285"/>
      <c r="BC176" s="283"/>
      <c r="BD176" s="283"/>
      <c r="BE176" s="283"/>
      <c r="BF176" s="283"/>
      <c r="BG176" s="283"/>
      <c r="BH176" s="283"/>
      <c r="BI176" s="283"/>
      <c r="BJ176" s="283"/>
      <c r="BK176" s="283"/>
      <c r="BL176" s="283"/>
      <c r="BM176" s="283" t="s">
        <v>444</v>
      </c>
      <c r="BN176" s="283"/>
      <c r="BO176" s="284"/>
      <c r="BP176" s="284"/>
      <c r="BQ176" s="284"/>
      <c r="BR176" s="284"/>
      <c r="BS176" s="284"/>
      <c r="BT176" s="284"/>
      <c r="BU176" s="284"/>
      <c r="BV176" s="283"/>
      <c r="BW176" s="283"/>
      <c r="BX176" s="283"/>
      <c r="BY176" s="283"/>
      <c r="BZ176" s="283"/>
      <c r="CA176" s="283"/>
      <c r="CB176" s="283"/>
      <c r="CC176" s="283"/>
      <c r="CD176" s="283"/>
      <c r="CE176" s="283"/>
      <c r="CF176" s="283"/>
      <c r="CG176" s="283"/>
      <c r="CH176" s="283"/>
      <c r="CI176" s="283"/>
    </row>
    <row r="177" spans="1:87" ht="16.2" hidden="1" outlineLevel="1">
      <c r="A177" s="276"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2">
        <v>45603</v>
      </c>
      <c r="J177" s="330">
        <v>45631</v>
      </c>
      <c r="K177" s="330"/>
      <c r="L177" s="292">
        <f t="array" ref="L177">MIN(IF(W177:CI177&gt;0,$W$16:$CI$16))</f>
        <v>45642</v>
      </c>
      <c r="M177" s="293">
        <f t="array" ref="M177">MAX(IF(W177:CI177&gt;0,$W$16:$CI$16))</f>
        <v>45642</v>
      </c>
      <c r="N177" s="293"/>
      <c r="O177" s="249">
        <f>VLOOKUP(H177,Auxiliar!$B$16:$E$24,4,0)</f>
        <v>0</v>
      </c>
      <c r="P177" s="249">
        <f t="shared" ref="P177:P179" ca="1" si="79">IF(TODAY()&lt;=L177,0,MIN((TODAY()-L177)/(M177-L177+1),100%))</f>
        <v>0</v>
      </c>
      <c r="Q177" s="248">
        <f ca="1">O177-P177</f>
        <v>0</v>
      </c>
      <c r="R177" s="263"/>
      <c r="S177" s="282"/>
      <c r="T177" s="272">
        <v>4.0999999999999996</v>
      </c>
      <c r="U177" s="272">
        <f>ROUND(T177/8,1)</f>
        <v>0.5</v>
      </c>
      <c r="V177" s="272">
        <f>SUM(W177:CI177)-U177</f>
        <v>0</v>
      </c>
      <c r="W177" s="283"/>
      <c r="X177" s="283"/>
      <c r="Y177" s="283"/>
      <c r="Z177" s="299"/>
      <c r="AA177" s="283"/>
      <c r="AB177" s="291"/>
      <c r="AC177" s="283"/>
      <c r="AD177" s="284"/>
      <c r="AE177" s="283"/>
      <c r="AF177" s="283"/>
      <c r="AG177" s="283"/>
      <c r="AH177" s="291"/>
      <c r="AI177" s="283"/>
      <c r="AJ177" s="283"/>
      <c r="AK177" s="283"/>
      <c r="AL177" s="283"/>
      <c r="AM177" s="283"/>
      <c r="AN177" s="290"/>
      <c r="AO177" s="283"/>
      <c r="AP177" s="283"/>
      <c r="AQ177" s="283"/>
      <c r="AR177" s="283"/>
      <c r="AS177" s="283"/>
      <c r="AT177" s="283"/>
      <c r="AU177" s="291"/>
      <c r="AV177" s="283"/>
      <c r="AW177" s="283"/>
      <c r="AX177" s="283"/>
      <c r="AY177" s="283"/>
      <c r="AZ177" s="283"/>
      <c r="BA177" s="283"/>
      <c r="BB177" s="285"/>
      <c r="BC177" s="283"/>
      <c r="BD177" s="283"/>
      <c r="BE177" s="283"/>
      <c r="BF177" s="283"/>
      <c r="BG177" s="283"/>
      <c r="BH177" s="283"/>
      <c r="BI177" s="283">
        <v>0.5</v>
      </c>
      <c r="BJ177" s="283"/>
      <c r="BK177" s="283"/>
      <c r="BL177" s="283"/>
      <c r="BM177" s="286"/>
      <c r="BN177" s="283"/>
      <c r="BO177" s="284"/>
      <c r="BP177" s="284"/>
      <c r="BQ177" s="284"/>
      <c r="BR177" s="284"/>
      <c r="BS177" s="284"/>
      <c r="BT177" s="284"/>
      <c r="BU177" s="284"/>
      <c r="BV177" s="283"/>
      <c r="BW177" s="283"/>
      <c r="BX177" s="283"/>
      <c r="BY177" s="283"/>
      <c r="BZ177" s="283"/>
      <c r="CA177" s="283"/>
      <c r="CB177" s="283"/>
      <c r="CC177" s="283"/>
      <c r="CD177" s="283"/>
      <c r="CE177" s="283"/>
      <c r="CF177" s="283"/>
      <c r="CG177" s="283"/>
      <c r="CH177" s="283"/>
      <c r="CI177" s="283"/>
    </row>
    <row r="178" spans="1:87" ht="16.2" hidden="1" outlineLevel="1">
      <c r="A178" s="276"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2">
        <v>45603</v>
      </c>
      <c r="J178" s="330">
        <v>45631</v>
      </c>
      <c r="K178" s="330"/>
      <c r="L178" s="292">
        <f t="array" ref="L178">MIN(IF(W178:CI178&gt;0,$W$16:$CI$16))</f>
        <v>45643</v>
      </c>
      <c r="M178" s="293">
        <f t="array" ref="M178">MAX(IF(W178:CI178&gt;0,$W$16:$CI$16))</f>
        <v>45643</v>
      </c>
      <c r="N178" s="293"/>
      <c r="O178" s="249">
        <f>VLOOKUP(H178,Auxiliar!$B$16:$E$24,4,0)</f>
        <v>0</v>
      </c>
      <c r="P178" s="249">
        <f t="shared" ca="1" si="79"/>
        <v>0</v>
      </c>
      <c r="Q178" s="248">
        <f ca="1">O178-P178</f>
        <v>0</v>
      </c>
      <c r="R178" s="263"/>
      <c r="S178" s="282"/>
      <c r="T178" s="272">
        <v>4.0999999999999996</v>
      </c>
      <c r="U178" s="272">
        <f>ROUND(T178/8,1)</f>
        <v>0.5</v>
      </c>
      <c r="V178" s="272">
        <f>SUM(W178:CI178)-U178</f>
        <v>0</v>
      </c>
      <c r="W178" s="283"/>
      <c r="X178" s="283"/>
      <c r="Y178" s="283"/>
      <c r="Z178" s="299"/>
      <c r="AA178" s="283"/>
      <c r="AB178" s="291"/>
      <c r="AC178" s="283"/>
      <c r="AD178" s="284"/>
      <c r="AE178" s="283"/>
      <c r="AF178" s="283"/>
      <c r="AG178" s="283"/>
      <c r="AH178" s="291"/>
      <c r="AI178" s="283"/>
      <c r="AJ178" s="283"/>
      <c r="AK178" s="283"/>
      <c r="AL178" s="283"/>
      <c r="AM178" s="283"/>
      <c r="AN178" s="290"/>
      <c r="AO178" s="283"/>
      <c r="AP178" s="283"/>
      <c r="AQ178" s="283"/>
      <c r="AR178" s="283"/>
      <c r="AS178" s="283"/>
      <c r="AT178" s="283"/>
      <c r="AU178" s="291"/>
      <c r="AV178" s="283"/>
      <c r="AW178" s="283"/>
      <c r="AX178" s="283"/>
      <c r="AY178" s="283"/>
      <c r="AZ178" s="283"/>
      <c r="BA178" s="283"/>
      <c r="BB178" s="285"/>
      <c r="BC178" s="283"/>
      <c r="BD178" s="283"/>
      <c r="BE178" s="283"/>
      <c r="BF178" s="283"/>
      <c r="BG178" s="283"/>
      <c r="BH178" s="283"/>
      <c r="BI178" s="283"/>
      <c r="BJ178" s="283">
        <v>0.5</v>
      </c>
      <c r="BK178" s="283"/>
      <c r="BL178" s="283"/>
      <c r="BM178" s="283"/>
      <c r="BN178" s="283"/>
      <c r="BO178" s="284"/>
      <c r="BP178" s="284"/>
      <c r="BQ178" s="284"/>
      <c r="BR178" s="284"/>
      <c r="BS178" s="284"/>
      <c r="BT178" s="284"/>
      <c r="BU178" s="284"/>
      <c r="BV178" s="283"/>
      <c r="BW178" s="283"/>
      <c r="BX178" s="283"/>
      <c r="BY178" s="283"/>
      <c r="BZ178" s="283"/>
      <c r="CA178" s="283"/>
      <c r="CB178" s="283"/>
      <c r="CC178" s="283"/>
      <c r="CD178" s="283"/>
      <c r="CE178" s="283"/>
      <c r="CF178" s="283"/>
      <c r="CG178" s="283"/>
      <c r="CH178" s="283"/>
      <c r="CI178" s="283"/>
    </row>
    <row r="179" spans="1:87" ht="16.2" hidden="1" outlineLevel="1">
      <c r="A179" s="276"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2">
        <v>45603</v>
      </c>
      <c r="J179" s="330">
        <v>45631</v>
      </c>
      <c r="K179" s="330"/>
      <c r="L179" s="292">
        <f t="array" ref="L179">MIN(IF(W179:CI179&gt;0,$W$16:$CI$16))</f>
        <v>45643</v>
      </c>
      <c r="M179" s="293">
        <f t="array" ref="M179">MAX(IF(W179:CI179&gt;0,$W$16:$CI$16))</f>
        <v>45643</v>
      </c>
      <c r="N179" s="293"/>
      <c r="O179" s="249">
        <f>VLOOKUP(H179,Auxiliar!$B$16:$E$24,4,0)</f>
        <v>0</v>
      </c>
      <c r="P179" s="249">
        <f t="shared" ca="1" si="79"/>
        <v>0</v>
      </c>
      <c r="Q179" s="248">
        <f ca="1">O179-P179</f>
        <v>0</v>
      </c>
      <c r="R179" s="263"/>
      <c r="S179" s="282"/>
      <c r="T179" s="272">
        <v>4.0999999999999996</v>
      </c>
      <c r="U179" s="272">
        <f>ROUND(T179/8,1)</f>
        <v>0.5</v>
      </c>
      <c r="V179" s="272">
        <f>SUM(W179:CI179)-U179</f>
        <v>0</v>
      </c>
      <c r="W179" s="283"/>
      <c r="X179" s="283"/>
      <c r="Y179" s="283"/>
      <c r="Z179" s="299"/>
      <c r="AA179" s="283"/>
      <c r="AB179" s="291"/>
      <c r="AC179" s="283"/>
      <c r="AD179" s="284"/>
      <c r="AE179" s="283"/>
      <c r="AF179" s="283"/>
      <c r="AG179" s="283"/>
      <c r="AH179" s="291"/>
      <c r="AI179" s="283"/>
      <c r="AJ179" s="283"/>
      <c r="AK179" s="283"/>
      <c r="AL179" s="283"/>
      <c r="AM179" s="283"/>
      <c r="AN179" s="290"/>
      <c r="AO179" s="283"/>
      <c r="AP179" s="283"/>
      <c r="AQ179" s="283"/>
      <c r="AR179" s="283"/>
      <c r="AS179" s="283"/>
      <c r="AT179" s="283"/>
      <c r="AU179" s="291"/>
      <c r="AV179" s="283"/>
      <c r="AW179" s="283"/>
      <c r="AX179" s="283"/>
      <c r="AY179" s="283"/>
      <c r="AZ179" s="283"/>
      <c r="BA179" s="283"/>
      <c r="BB179" s="285"/>
      <c r="BC179" s="283"/>
      <c r="BD179" s="283"/>
      <c r="BE179" s="283"/>
      <c r="BF179" s="283"/>
      <c r="BG179" s="283"/>
      <c r="BH179" s="283"/>
      <c r="BI179" s="283"/>
      <c r="BJ179" s="283">
        <v>0.5</v>
      </c>
      <c r="BK179" s="283"/>
      <c r="BL179" s="283"/>
      <c r="BM179" s="283"/>
      <c r="BN179" s="283"/>
      <c r="BO179" s="284"/>
      <c r="BP179" s="284"/>
      <c r="BQ179" s="284"/>
      <c r="BR179" s="284"/>
      <c r="BS179" s="284"/>
      <c r="BT179" s="284"/>
      <c r="BU179" s="284"/>
      <c r="BV179" s="283"/>
      <c r="BW179" s="283"/>
      <c r="BX179" s="283"/>
      <c r="BY179" s="283"/>
      <c r="BZ179" s="283"/>
      <c r="CA179" s="283"/>
      <c r="CB179" s="283"/>
      <c r="CC179" s="283"/>
      <c r="CD179" s="283"/>
      <c r="CE179" s="283"/>
      <c r="CF179" s="283"/>
      <c r="CG179" s="283"/>
      <c r="CH179" s="283"/>
      <c r="CI179" s="283"/>
    </row>
    <row r="180" spans="1:87" ht="15" customHeight="1" collapsed="1">
      <c r="A180" s="276"/>
      <c r="B180" s="142" t="s">
        <v>26</v>
      </c>
      <c r="C180" s="138" t="s">
        <v>311</v>
      </c>
      <c r="D180" s="134"/>
      <c r="E180" s="240" t="s">
        <v>326</v>
      </c>
      <c r="F180" s="240" t="s">
        <v>2001</v>
      </c>
      <c r="G180" s="241">
        <f>COUNTA(G181:G184)</f>
        <v>4</v>
      </c>
      <c r="H180" s="277" t="s">
        <v>2022</v>
      </c>
      <c r="I180" s="278" t="s">
        <v>38</v>
      </c>
      <c r="J180" s="316">
        <f>MIN(J181:J184)</f>
        <v>45638</v>
      </c>
      <c r="K180" s="278"/>
      <c r="L180" s="279">
        <f>MIN(L181:L184)</f>
        <v>45638</v>
      </c>
      <c r="M180" s="280">
        <f>MAX(M181:M184)</f>
        <v>45646</v>
      </c>
      <c r="N180" s="329">
        <f t="array" ref="N180">MAX(IF(W180:CI180&gt;0,$W$16:$CI$16))</f>
        <v>45646</v>
      </c>
      <c r="O180" s="251">
        <f>SUMPRODUCT(O181:O184,U181:U184)/SUM(U181:U184)</f>
        <v>0</v>
      </c>
      <c r="P180" s="251">
        <f ca="1">SUMPRODUCT(P181:P184,U181:U184)/SUM(U181:U184)</f>
        <v>0</v>
      </c>
      <c r="Q180" s="248">
        <f t="shared" ref="Q180:Q184" ca="1" si="80">O180-P180</f>
        <v>0</v>
      </c>
      <c r="R180" s="262" t="s">
        <v>2026</v>
      </c>
      <c r="S180" s="282"/>
      <c r="T180" s="272"/>
      <c r="U180" s="272"/>
      <c r="V180" s="272"/>
      <c r="W180" s="283"/>
      <c r="X180" s="283"/>
      <c r="Y180" s="283"/>
      <c r="Z180" s="283"/>
      <c r="AA180" s="283"/>
      <c r="AB180" s="283"/>
      <c r="AC180" s="283"/>
      <c r="AD180" s="284"/>
      <c r="AE180" s="283"/>
      <c r="AF180" s="283"/>
      <c r="AG180" s="283"/>
      <c r="AH180" s="283"/>
      <c r="AI180" s="283"/>
      <c r="AJ180" s="283"/>
      <c r="AK180" s="283"/>
      <c r="AL180" s="283"/>
      <c r="AM180" s="283"/>
      <c r="AN180" s="283"/>
      <c r="AO180" s="283"/>
      <c r="AP180" s="283"/>
      <c r="AQ180" s="283"/>
      <c r="AR180" s="283"/>
      <c r="AS180" s="283"/>
      <c r="AT180" s="283"/>
      <c r="AU180" s="283"/>
      <c r="AV180" s="283"/>
      <c r="AW180" s="285"/>
      <c r="AX180" s="283"/>
      <c r="AY180" s="283"/>
      <c r="AZ180" s="283"/>
      <c r="BA180" s="283"/>
      <c r="BB180" s="283"/>
      <c r="BC180" s="283"/>
      <c r="BD180" s="283"/>
      <c r="BE180" s="283"/>
      <c r="BF180" s="283"/>
      <c r="BG180" s="285"/>
      <c r="BH180" s="283"/>
      <c r="BI180" s="283"/>
      <c r="BJ180" s="283"/>
      <c r="BK180" s="283"/>
      <c r="BL180" s="283"/>
      <c r="BM180" s="332" t="s">
        <v>444</v>
      </c>
      <c r="BN180" s="283"/>
      <c r="BO180" s="284"/>
      <c r="BP180" s="284"/>
      <c r="BQ180" s="284"/>
      <c r="BR180" s="284"/>
      <c r="BS180" s="284"/>
      <c r="BT180" s="284"/>
      <c r="BU180" s="284"/>
      <c r="BV180" s="283"/>
      <c r="BW180" s="283"/>
      <c r="BX180" s="283"/>
      <c r="BY180" s="283"/>
      <c r="BZ180" s="283"/>
      <c r="CA180" s="283"/>
      <c r="CB180" s="283"/>
      <c r="CC180" s="283"/>
      <c r="CD180" s="283"/>
      <c r="CE180" s="283"/>
      <c r="CF180" s="283"/>
      <c r="CG180" s="283"/>
      <c r="CH180" s="283"/>
      <c r="CI180" s="283"/>
    </row>
    <row r="181" spans="1:87" ht="16.2" hidden="1" outlineLevel="1">
      <c r="A181" s="276"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78" t="s">
        <v>38</v>
      </c>
      <c r="J181" s="287">
        <v>45638</v>
      </c>
      <c r="K181" s="278"/>
      <c r="L181" s="292">
        <f t="array" ref="L181">MIN(IF(W181:CI181&gt;0,$W$16:$CI$16))</f>
        <v>45643</v>
      </c>
      <c r="M181" s="293">
        <f t="array" ref="M181">MAX(IF(W181:CI181&gt;0,$W$16:$CI$16))</f>
        <v>45644</v>
      </c>
      <c r="N181" s="293"/>
      <c r="O181" s="249">
        <f>VLOOKUP(H181,Auxiliar!$B$16:$E$24,4,0)</f>
        <v>0</v>
      </c>
      <c r="P181" s="249">
        <f t="shared" ref="P181:P184" ca="1" si="81">IF(TODAY()&lt;=L181,0,MIN((TODAY()-L181)/(M181-L181+1),100%))</f>
        <v>0</v>
      </c>
      <c r="Q181" s="248">
        <f t="shared" ca="1" si="80"/>
        <v>0</v>
      </c>
      <c r="R181" s="264" t="s">
        <v>38</v>
      </c>
      <c r="S181" s="282"/>
      <c r="T181" s="272">
        <v>16.100000000000001</v>
      </c>
      <c r="U181" s="272">
        <f>ROUND(T181/8,1)</f>
        <v>2</v>
      </c>
      <c r="V181" s="272">
        <f>SUM(W181:CI181)-U181</f>
        <v>0</v>
      </c>
      <c r="W181" s="283"/>
      <c r="X181" s="283"/>
      <c r="Y181" s="283"/>
      <c r="Z181" s="283"/>
      <c r="AA181" s="283"/>
      <c r="AB181" s="283"/>
      <c r="AC181" s="283"/>
      <c r="AD181" s="284"/>
      <c r="AE181" s="283"/>
      <c r="AF181" s="283"/>
      <c r="AG181" s="283"/>
      <c r="AH181" s="283"/>
      <c r="AI181" s="283"/>
      <c r="AJ181" s="283"/>
      <c r="AK181" s="283"/>
      <c r="AL181" s="283"/>
      <c r="AM181" s="283"/>
      <c r="AN181" s="283"/>
      <c r="AO181" s="283"/>
      <c r="AP181" s="283"/>
      <c r="AQ181" s="283"/>
      <c r="AR181" s="283"/>
      <c r="AS181" s="283"/>
      <c r="AT181" s="283"/>
      <c r="AU181" s="283"/>
      <c r="AV181" s="283"/>
      <c r="AW181" s="285"/>
      <c r="AX181" s="283"/>
      <c r="AY181" s="283"/>
      <c r="AZ181" s="283"/>
      <c r="BA181" s="283"/>
      <c r="BB181" s="283"/>
      <c r="BC181" s="283"/>
      <c r="BD181" s="283"/>
      <c r="BE181" s="283"/>
      <c r="BF181" s="283"/>
      <c r="BG181" s="285"/>
      <c r="BH181" s="283"/>
      <c r="BI181" s="283"/>
      <c r="BJ181" s="283">
        <v>1</v>
      </c>
      <c r="BK181" s="283">
        <v>1</v>
      </c>
      <c r="BL181" s="283"/>
      <c r="BM181" s="283"/>
      <c r="BN181" s="283"/>
      <c r="BO181" s="284"/>
      <c r="BP181" s="284"/>
      <c r="BQ181" s="284"/>
      <c r="BR181" s="284"/>
      <c r="BS181" s="284"/>
      <c r="BT181" s="284"/>
      <c r="BU181" s="284"/>
      <c r="BV181" s="283"/>
      <c r="BW181" s="283"/>
      <c r="BX181" s="283"/>
      <c r="BY181" s="283"/>
      <c r="BZ181" s="283"/>
      <c r="CA181" s="283"/>
      <c r="CB181" s="283"/>
      <c r="CC181" s="283"/>
      <c r="CD181" s="283"/>
      <c r="CE181" s="283"/>
      <c r="CF181" s="283"/>
      <c r="CG181" s="283"/>
      <c r="CH181" s="283"/>
      <c r="CI181" s="283"/>
    </row>
    <row r="182" spans="1:87" ht="16.2" hidden="1" outlineLevel="1">
      <c r="A182" s="276"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78" t="s">
        <v>38</v>
      </c>
      <c r="J182" s="287">
        <v>45638</v>
      </c>
      <c r="K182" s="278"/>
      <c r="L182" s="292">
        <f t="array" ref="L182">MIN(IF(W182:CI182&gt;0,$W$16:$CI$16))</f>
        <v>45645</v>
      </c>
      <c r="M182" s="293">
        <f t="array" ref="M182">MAX(IF(W182:CI182&gt;0,$W$16:$CI$16))</f>
        <v>45646</v>
      </c>
      <c r="N182" s="293"/>
      <c r="O182" s="249">
        <f>VLOOKUP(H182,Auxiliar!$B$16:$E$24,4,0)</f>
        <v>0</v>
      </c>
      <c r="P182" s="249">
        <f t="shared" ca="1" si="81"/>
        <v>0</v>
      </c>
      <c r="Q182" s="248">
        <f t="shared" ca="1" si="80"/>
        <v>0</v>
      </c>
      <c r="R182" s="264" t="s">
        <v>38</v>
      </c>
      <c r="S182" s="282"/>
      <c r="T182" s="272">
        <v>16.100000000000001</v>
      </c>
      <c r="U182" s="272">
        <f>ROUND(T182/8,1)</f>
        <v>2</v>
      </c>
      <c r="V182" s="272">
        <f>SUM(W182:CI182)-U182</f>
        <v>0</v>
      </c>
      <c r="W182" s="283"/>
      <c r="X182" s="283"/>
      <c r="Y182" s="283"/>
      <c r="Z182" s="283"/>
      <c r="AA182" s="283"/>
      <c r="AB182" s="283"/>
      <c r="AC182" s="283"/>
      <c r="AD182" s="284"/>
      <c r="AE182" s="283"/>
      <c r="AF182" s="283"/>
      <c r="AG182" s="283"/>
      <c r="AH182" s="283"/>
      <c r="AI182" s="283"/>
      <c r="AJ182" s="283"/>
      <c r="AK182" s="283"/>
      <c r="AL182" s="283"/>
      <c r="AM182" s="283"/>
      <c r="AN182" s="283"/>
      <c r="AO182" s="283"/>
      <c r="AP182" s="283"/>
      <c r="AQ182" s="283"/>
      <c r="AR182" s="283"/>
      <c r="AS182" s="283"/>
      <c r="AT182" s="283"/>
      <c r="AU182" s="283"/>
      <c r="AV182" s="283"/>
      <c r="AW182" s="285"/>
      <c r="AX182" s="283"/>
      <c r="AY182" s="283"/>
      <c r="AZ182" s="283"/>
      <c r="BA182" s="283"/>
      <c r="BB182" s="283"/>
      <c r="BC182" s="283"/>
      <c r="BD182" s="283"/>
      <c r="BE182" s="283"/>
      <c r="BF182" s="283"/>
      <c r="BG182" s="285"/>
      <c r="BH182" s="283"/>
      <c r="BI182" s="283"/>
      <c r="BJ182" s="283"/>
      <c r="BK182" s="283"/>
      <c r="BL182" s="283">
        <v>1</v>
      </c>
      <c r="BM182" s="283">
        <v>1</v>
      </c>
      <c r="BN182" s="283"/>
      <c r="BO182" s="284"/>
      <c r="BP182" s="284"/>
      <c r="BQ182" s="284"/>
      <c r="BR182" s="284"/>
      <c r="BS182" s="284"/>
      <c r="BT182" s="284"/>
      <c r="BU182" s="284"/>
      <c r="BV182" s="283"/>
      <c r="BW182" s="283"/>
      <c r="BX182" s="283"/>
      <c r="BY182" s="283"/>
      <c r="BZ182" s="283"/>
      <c r="CA182" s="283"/>
      <c r="CB182" s="283"/>
      <c r="CC182" s="283"/>
      <c r="CD182" s="283"/>
      <c r="CE182" s="283"/>
      <c r="CF182" s="283"/>
      <c r="CG182" s="283"/>
      <c r="CH182" s="283"/>
      <c r="CI182" s="283"/>
    </row>
    <row r="183" spans="1:87" ht="16.2" hidden="1" outlineLevel="1">
      <c r="A183" s="276" t="str">
        <f t="shared" ref="A183:A184" si="82">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78" t="s">
        <v>38</v>
      </c>
      <c r="J183" s="287">
        <v>45638</v>
      </c>
      <c r="K183" s="278"/>
      <c r="L183" s="292">
        <f t="array" ref="L183">MIN(IF(W183:CI183&gt;0,$W$16:$CI$16))</f>
        <v>45638</v>
      </c>
      <c r="M183" s="293">
        <f t="array" ref="M183">MAX(IF(W183:CI183&gt;0,$W$16:$CI$16))</f>
        <v>45638</v>
      </c>
      <c r="N183" s="293"/>
      <c r="O183" s="249">
        <f>VLOOKUP(H183,Auxiliar!$B$16:$E$24,4,0)</f>
        <v>0</v>
      </c>
      <c r="P183" s="249">
        <f t="shared" ca="1" si="81"/>
        <v>0</v>
      </c>
      <c r="Q183" s="248">
        <f t="shared" ca="1" si="80"/>
        <v>0</v>
      </c>
      <c r="R183" s="264" t="s">
        <v>38</v>
      </c>
      <c r="S183" s="282"/>
      <c r="T183" s="272">
        <v>4.0999999999999996</v>
      </c>
      <c r="U183" s="272">
        <f t="shared" ref="U183:U184" si="83">ROUND(T183/8,1)</f>
        <v>0.5</v>
      </c>
      <c r="V183" s="272">
        <f>SUM(W183:CI183)-U183</f>
        <v>0</v>
      </c>
      <c r="W183" s="283"/>
      <c r="X183" s="283"/>
      <c r="Y183" s="283"/>
      <c r="Z183" s="283"/>
      <c r="AA183" s="283"/>
      <c r="AB183" s="283"/>
      <c r="AC183" s="283"/>
      <c r="AD183" s="284"/>
      <c r="AE183" s="283"/>
      <c r="AF183" s="283"/>
      <c r="AG183" s="283"/>
      <c r="AH183" s="283"/>
      <c r="AI183" s="283"/>
      <c r="AJ183" s="283"/>
      <c r="AK183" s="283"/>
      <c r="AL183" s="283"/>
      <c r="AM183" s="283"/>
      <c r="AN183" s="283"/>
      <c r="AO183" s="283"/>
      <c r="AP183" s="283"/>
      <c r="AQ183" s="283"/>
      <c r="AR183" s="283"/>
      <c r="AS183" s="283"/>
      <c r="AT183" s="283"/>
      <c r="AU183" s="283"/>
      <c r="AV183" s="283"/>
      <c r="AW183" s="285"/>
      <c r="AX183" s="283"/>
      <c r="AY183" s="283"/>
      <c r="AZ183" s="283"/>
      <c r="BA183" s="283"/>
      <c r="BB183" s="283"/>
      <c r="BC183" s="283"/>
      <c r="BD183" s="283"/>
      <c r="BE183" s="283"/>
      <c r="BF183" s="283"/>
      <c r="BG183" s="285">
        <v>0.5</v>
      </c>
      <c r="BH183" s="283"/>
      <c r="BI183" s="283"/>
      <c r="BJ183" s="283"/>
      <c r="BK183" s="283"/>
      <c r="BL183" s="283"/>
      <c r="BM183" s="283"/>
      <c r="BN183" s="283"/>
      <c r="BO183" s="284"/>
      <c r="BP183" s="284"/>
      <c r="BQ183" s="284"/>
      <c r="BR183" s="284"/>
      <c r="BS183" s="284"/>
      <c r="BT183" s="284"/>
      <c r="BU183" s="284"/>
      <c r="BV183" s="283"/>
      <c r="BW183" s="283"/>
      <c r="BX183" s="283"/>
      <c r="BY183" s="283"/>
      <c r="BZ183" s="283"/>
      <c r="CA183" s="283"/>
      <c r="CB183" s="283"/>
      <c r="CC183" s="283"/>
      <c r="CD183" s="283"/>
      <c r="CE183" s="283"/>
      <c r="CF183" s="283"/>
      <c r="CG183" s="283"/>
      <c r="CH183" s="283"/>
      <c r="CI183" s="283"/>
    </row>
    <row r="184" spans="1:87" ht="16.2" hidden="1" outlineLevel="1">
      <c r="A184" s="276" t="str">
        <f t="shared" si="82"/>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78" t="s">
        <v>38</v>
      </c>
      <c r="J184" s="287">
        <v>45638</v>
      </c>
      <c r="K184" s="278"/>
      <c r="L184" s="292">
        <f t="array" ref="L184">MIN(IF(W184:CI184&gt;0,$W$16:$CI$16))</f>
        <v>45638</v>
      </c>
      <c r="M184" s="293">
        <f t="array" ref="M184">MAX(IF(W184:CI184&gt;0,$W$16:$CI$16))</f>
        <v>45638</v>
      </c>
      <c r="N184" s="293"/>
      <c r="O184" s="249">
        <f>VLOOKUP(H184,Auxiliar!$B$16:$E$24,4,0)</f>
        <v>0</v>
      </c>
      <c r="P184" s="249">
        <f t="shared" ca="1" si="81"/>
        <v>0</v>
      </c>
      <c r="Q184" s="248">
        <f t="shared" ca="1" si="80"/>
        <v>0</v>
      </c>
      <c r="R184" s="264" t="s">
        <v>38</v>
      </c>
      <c r="S184" s="282"/>
      <c r="T184" s="272">
        <v>4.0999999999999996</v>
      </c>
      <c r="U184" s="272">
        <f t="shared" si="83"/>
        <v>0.5</v>
      </c>
      <c r="V184" s="272">
        <f>SUM(W184:CI184)-U184</f>
        <v>0</v>
      </c>
      <c r="W184" s="283"/>
      <c r="X184" s="283"/>
      <c r="Y184" s="283"/>
      <c r="Z184" s="283"/>
      <c r="AA184" s="283"/>
      <c r="AB184" s="283"/>
      <c r="AC184" s="283"/>
      <c r="AD184" s="284"/>
      <c r="AE184" s="283"/>
      <c r="AF184" s="283"/>
      <c r="AG184" s="283"/>
      <c r="AH184" s="283"/>
      <c r="AI184" s="283"/>
      <c r="AJ184" s="283"/>
      <c r="AK184" s="283"/>
      <c r="AL184" s="283"/>
      <c r="AM184" s="283"/>
      <c r="AN184" s="283"/>
      <c r="AO184" s="283"/>
      <c r="AP184" s="283"/>
      <c r="AQ184" s="283"/>
      <c r="AR184" s="283"/>
      <c r="AS184" s="283"/>
      <c r="AT184" s="283"/>
      <c r="AU184" s="283"/>
      <c r="AV184" s="283"/>
      <c r="AW184" s="285"/>
      <c r="AX184" s="283"/>
      <c r="AY184" s="283"/>
      <c r="AZ184" s="283"/>
      <c r="BA184" s="283"/>
      <c r="BB184" s="283"/>
      <c r="BC184" s="283"/>
      <c r="BD184" s="283"/>
      <c r="BE184" s="283"/>
      <c r="BF184" s="283"/>
      <c r="BG184" s="285">
        <v>0.5</v>
      </c>
      <c r="BH184" s="283"/>
      <c r="BI184" s="283"/>
      <c r="BJ184" s="283"/>
      <c r="BK184" s="283"/>
      <c r="BL184" s="283"/>
      <c r="BM184" s="283"/>
      <c r="BN184" s="283"/>
      <c r="BO184" s="284"/>
      <c r="BP184" s="284"/>
      <c r="BQ184" s="284"/>
      <c r="BR184" s="284"/>
      <c r="BS184" s="284"/>
      <c r="BT184" s="284"/>
      <c r="BU184" s="284"/>
      <c r="BV184" s="283"/>
      <c r="BW184" s="283"/>
      <c r="BX184" s="283"/>
      <c r="BY184" s="283"/>
      <c r="BZ184" s="283"/>
      <c r="CA184" s="283"/>
      <c r="CB184" s="283"/>
      <c r="CC184" s="283"/>
      <c r="CD184" s="283"/>
      <c r="CE184" s="283"/>
      <c r="CF184" s="283"/>
      <c r="CG184" s="283"/>
      <c r="CH184" s="283"/>
      <c r="CI184" s="283"/>
    </row>
    <row r="185" spans="1:87" ht="15" customHeight="1" collapsed="1">
      <c r="A185" s="276"/>
      <c r="B185" s="142" t="s">
        <v>26</v>
      </c>
      <c r="C185" s="138" t="s">
        <v>26</v>
      </c>
      <c r="D185" s="134"/>
      <c r="E185" s="242" t="s">
        <v>369</v>
      </c>
      <c r="F185" s="240" t="s">
        <v>2033</v>
      </c>
      <c r="G185" s="241">
        <f>COUNTA(G186:G191)</f>
        <v>6</v>
      </c>
      <c r="H185" s="277" t="s">
        <v>2024</v>
      </c>
      <c r="I185" s="307">
        <f>MIN(I186:I191)</f>
        <v>45603</v>
      </c>
      <c r="J185" s="298">
        <f>MIN(J186:J191)</f>
        <v>45631</v>
      </c>
      <c r="K185" s="316"/>
      <c r="L185" s="280">
        <f>MIN(L186:L191)</f>
        <v>45649</v>
      </c>
      <c r="M185" s="280">
        <f>MAX(M186:M191)</f>
        <v>45649</v>
      </c>
      <c r="N185" s="329">
        <f t="array" ref="N185">MAX(IF(W185:CI185&gt;0,$W$16:$CI$16))</f>
        <v>45649</v>
      </c>
      <c r="O185" s="251">
        <f>SUMPRODUCT(O186:O191,U186:U191)/SUM(U186:U191)</f>
        <v>0</v>
      </c>
      <c r="P185" s="251">
        <f ca="1">SUMPRODUCT(P186:P191,U186:U191)/SUM(U186:U191)</f>
        <v>0</v>
      </c>
      <c r="Q185" s="248">
        <f t="shared" ref="Q185:Q191" ca="1" si="84">O185-P185</f>
        <v>0</v>
      </c>
      <c r="R185" s="262" t="s">
        <v>2043</v>
      </c>
      <c r="S185" s="282"/>
      <c r="T185" s="272"/>
      <c r="U185" s="272"/>
      <c r="V185" s="272"/>
      <c r="W185" s="283"/>
      <c r="X185" s="283"/>
      <c r="Y185" s="283"/>
      <c r="Z185" s="283"/>
      <c r="AA185" s="283"/>
      <c r="AB185" s="283"/>
      <c r="AC185" s="290"/>
      <c r="AD185" s="284"/>
      <c r="AE185" s="283"/>
      <c r="AF185" s="283"/>
      <c r="AG185" s="283"/>
      <c r="AH185" s="291"/>
      <c r="AI185" s="283"/>
      <c r="AJ185" s="283"/>
      <c r="AK185" s="283"/>
      <c r="AL185" s="283"/>
      <c r="AM185" s="283"/>
      <c r="AN185" s="290"/>
      <c r="AO185" s="283"/>
      <c r="AP185" s="283"/>
      <c r="AQ185" s="283"/>
      <c r="AR185" s="283"/>
      <c r="AS185" s="283"/>
      <c r="AT185" s="283"/>
      <c r="AU185" s="291"/>
      <c r="AV185" s="283"/>
      <c r="AW185" s="283"/>
      <c r="AX185" s="283"/>
      <c r="AY185" s="283"/>
      <c r="AZ185" s="283"/>
      <c r="BA185" s="283"/>
      <c r="BB185" s="285"/>
      <c r="BC185" s="283"/>
      <c r="BD185" s="283"/>
      <c r="BE185" s="283"/>
      <c r="BF185" s="283"/>
      <c r="BG185" s="283"/>
      <c r="BH185" s="283"/>
      <c r="BI185" s="283"/>
      <c r="BJ185" s="283"/>
      <c r="BK185" s="283"/>
      <c r="BL185" s="283"/>
      <c r="BM185" s="283"/>
      <c r="BN185" s="286" t="s">
        <v>444</v>
      </c>
      <c r="BO185" s="284"/>
      <c r="BP185" s="284"/>
      <c r="BQ185" s="284"/>
      <c r="BR185" s="284"/>
      <c r="BS185" s="284"/>
      <c r="BT185" s="284"/>
      <c r="BU185" s="284"/>
      <c r="BV185" s="283"/>
      <c r="BW185" s="283"/>
      <c r="BX185" s="283"/>
      <c r="BY185" s="283"/>
      <c r="BZ185" s="283"/>
      <c r="CA185" s="283"/>
      <c r="CB185" s="283"/>
      <c r="CC185" s="283"/>
      <c r="CD185" s="283"/>
      <c r="CE185" s="283"/>
      <c r="CF185" s="283"/>
      <c r="CG185" s="283"/>
      <c r="CH185" s="283"/>
      <c r="CI185" s="283"/>
    </row>
    <row r="186" spans="1:87" ht="16.2" hidden="1" outlineLevel="1">
      <c r="A186" s="276" t="str">
        <f t="shared" ref="A186:A191" si="85">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08">
        <v>45603</v>
      </c>
      <c r="J186" s="330">
        <v>45631</v>
      </c>
      <c r="K186" s="330"/>
      <c r="L186" s="292">
        <f t="array" ref="L186">MIN(IF(W186:CI186&gt;0,$W$16:$CI$16))</f>
        <v>45649</v>
      </c>
      <c r="M186" s="293">
        <f t="array" ref="M186">MAX(IF(W186:CI186&gt;0,$W$16:$CI$16))</f>
        <v>45649</v>
      </c>
      <c r="N186" s="293"/>
      <c r="O186" s="249">
        <f>VLOOKUP(H186,Auxiliar!$B$16:$E$24,4,0)</f>
        <v>0</v>
      </c>
      <c r="P186" s="249">
        <f t="shared" ref="P186:P191" ca="1" si="86">IF(TODAY()&lt;=L186,0,MIN((TODAY()-L186)/(M186-L186+1),100%))</f>
        <v>0</v>
      </c>
      <c r="Q186" s="248">
        <f t="shared" ca="1" si="84"/>
        <v>0</v>
      </c>
      <c r="R186" s="264" t="s">
        <v>38</v>
      </c>
      <c r="S186" s="282" t="s">
        <v>1954</v>
      </c>
      <c r="T186" s="272">
        <v>4.0999999999999996</v>
      </c>
      <c r="U186" s="272">
        <f t="shared" ref="U186:U191" si="87">ROUND(T186/8,1)</f>
        <v>0.5</v>
      </c>
      <c r="V186" s="272">
        <f t="shared" ref="V186:V191" si="88">SUM(W186:CI186)-U186</f>
        <v>0</v>
      </c>
      <c r="W186" s="283"/>
      <c r="X186" s="283"/>
      <c r="Y186" s="283"/>
      <c r="Z186" s="283"/>
      <c r="AA186" s="283"/>
      <c r="AB186" s="283"/>
      <c r="AC186" s="290"/>
      <c r="AD186" s="284"/>
      <c r="AE186" s="283"/>
      <c r="AF186" s="283"/>
      <c r="AG186" s="283"/>
      <c r="AH186" s="291"/>
      <c r="AI186" s="283"/>
      <c r="AJ186" s="283"/>
      <c r="AK186" s="283"/>
      <c r="AL186" s="283"/>
      <c r="AM186" s="283"/>
      <c r="AN186" s="290"/>
      <c r="AO186" s="283"/>
      <c r="AP186" s="283"/>
      <c r="AQ186" s="283"/>
      <c r="AR186" s="283"/>
      <c r="AS186" s="283"/>
      <c r="AT186" s="283"/>
      <c r="AU186" s="291"/>
      <c r="AV186" s="283"/>
      <c r="AW186" s="283"/>
      <c r="AX186" s="283"/>
      <c r="AY186" s="283"/>
      <c r="AZ186" s="283"/>
      <c r="BA186" s="283"/>
      <c r="BB186" s="285"/>
      <c r="BC186" s="283"/>
      <c r="BD186" s="283"/>
      <c r="BE186" s="283"/>
      <c r="BF186" s="283"/>
      <c r="BG186" s="283"/>
      <c r="BH186" s="283"/>
      <c r="BI186" s="283"/>
      <c r="BJ186" s="283"/>
      <c r="BK186" s="283"/>
      <c r="BL186" s="283"/>
      <c r="BM186" s="283"/>
      <c r="BN186" s="283">
        <v>0.5</v>
      </c>
      <c r="BO186" s="284"/>
      <c r="BP186" s="284"/>
      <c r="BQ186" s="284"/>
      <c r="BR186" s="284"/>
      <c r="BS186" s="284"/>
      <c r="BT186" s="284"/>
      <c r="BU186" s="284"/>
      <c r="BV186" s="283"/>
      <c r="BW186" s="283"/>
      <c r="BX186" s="283"/>
      <c r="BY186" s="283"/>
      <c r="BZ186" s="283"/>
      <c r="CA186" s="283"/>
      <c r="CB186" s="283"/>
      <c r="CC186" s="283"/>
      <c r="CD186" s="283"/>
      <c r="CE186" s="283"/>
      <c r="CF186" s="283"/>
      <c r="CG186" s="283"/>
      <c r="CH186" s="283"/>
      <c r="CI186" s="283"/>
    </row>
    <row r="187" spans="1:87" ht="16.2" hidden="1" outlineLevel="1">
      <c r="A187" s="276" t="str">
        <f t="shared" si="85"/>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08">
        <v>45603</v>
      </c>
      <c r="J187" s="330">
        <v>45631</v>
      </c>
      <c r="K187" s="330"/>
      <c r="L187" s="292">
        <f t="array" ref="L187">MIN(IF(W187:CI187&gt;0,$W$16:$CI$16))</f>
        <v>45649</v>
      </c>
      <c r="M187" s="293">
        <f t="array" ref="M187">MAX(IF(W187:CI187&gt;0,$W$16:$CI$16))</f>
        <v>45649</v>
      </c>
      <c r="N187" s="293"/>
      <c r="O187" s="249">
        <f>VLOOKUP(H187,Auxiliar!$B$16:$E$24,4,0)</f>
        <v>0</v>
      </c>
      <c r="P187" s="249">
        <f t="shared" ca="1" si="86"/>
        <v>0</v>
      </c>
      <c r="Q187" s="248">
        <f t="shared" ca="1" si="84"/>
        <v>0</v>
      </c>
      <c r="R187" s="264" t="s">
        <v>38</v>
      </c>
      <c r="S187" s="282" t="s">
        <v>1954</v>
      </c>
      <c r="T187" s="272">
        <v>4.0999999999999996</v>
      </c>
      <c r="U187" s="272">
        <f t="shared" si="87"/>
        <v>0.5</v>
      </c>
      <c r="V187" s="272">
        <f t="shared" si="88"/>
        <v>0</v>
      </c>
      <c r="W187" s="283"/>
      <c r="X187" s="283"/>
      <c r="Y187" s="283"/>
      <c r="Z187" s="283"/>
      <c r="AA187" s="283"/>
      <c r="AB187" s="283"/>
      <c r="AC187" s="290"/>
      <c r="AD187" s="284"/>
      <c r="AE187" s="283"/>
      <c r="AF187" s="283"/>
      <c r="AG187" s="283"/>
      <c r="AH187" s="291"/>
      <c r="AI187" s="283"/>
      <c r="AJ187" s="283"/>
      <c r="AK187" s="283"/>
      <c r="AL187" s="283"/>
      <c r="AM187" s="283"/>
      <c r="AN187" s="290"/>
      <c r="AO187" s="283"/>
      <c r="AP187" s="283"/>
      <c r="AQ187" s="283"/>
      <c r="AR187" s="283"/>
      <c r="AS187" s="283"/>
      <c r="AT187" s="283"/>
      <c r="AU187" s="291"/>
      <c r="AV187" s="283"/>
      <c r="AW187" s="283"/>
      <c r="AX187" s="283"/>
      <c r="AY187" s="283"/>
      <c r="AZ187" s="283"/>
      <c r="BA187" s="283"/>
      <c r="BB187" s="285"/>
      <c r="BC187" s="283"/>
      <c r="BD187" s="283"/>
      <c r="BE187" s="283"/>
      <c r="BF187" s="283"/>
      <c r="BG187" s="283"/>
      <c r="BH187" s="283"/>
      <c r="BI187" s="283"/>
      <c r="BJ187" s="283"/>
      <c r="BK187" s="283"/>
      <c r="BL187" s="283"/>
      <c r="BM187" s="283"/>
      <c r="BN187" s="283">
        <v>0.5</v>
      </c>
      <c r="BO187" s="284"/>
      <c r="BP187" s="284"/>
      <c r="BQ187" s="284"/>
      <c r="BR187" s="284"/>
      <c r="BS187" s="284"/>
      <c r="BT187" s="284"/>
      <c r="BU187" s="284"/>
      <c r="BV187" s="283"/>
      <c r="BW187" s="283"/>
      <c r="BX187" s="283"/>
      <c r="BY187" s="283"/>
      <c r="BZ187" s="283"/>
      <c r="CA187" s="283"/>
      <c r="CB187" s="283"/>
      <c r="CC187" s="283"/>
      <c r="CD187" s="283"/>
      <c r="CE187" s="283"/>
      <c r="CF187" s="283"/>
      <c r="CG187" s="283"/>
      <c r="CH187" s="283"/>
      <c r="CI187" s="283"/>
    </row>
    <row r="188" spans="1:87" ht="16.2" hidden="1" outlineLevel="1">
      <c r="A188" s="276" t="str">
        <f t="shared" si="85"/>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08">
        <v>45603</v>
      </c>
      <c r="J188" s="330">
        <v>45631</v>
      </c>
      <c r="K188" s="330"/>
      <c r="L188" s="292">
        <f t="array" ref="L188">MIN(IF(W188:CI188&gt;0,$W$16:$CI$16))</f>
        <v>45649</v>
      </c>
      <c r="M188" s="293">
        <f t="array" ref="M188">MAX(IF(W188:CI188&gt;0,$W$16:$CI$16))</f>
        <v>45649</v>
      </c>
      <c r="N188" s="293"/>
      <c r="O188" s="249">
        <f>VLOOKUP(H188,Auxiliar!$B$16:$E$24,4,0)</f>
        <v>0</v>
      </c>
      <c r="P188" s="249">
        <f t="shared" ca="1" si="86"/>
        <v>0</v>
      </c>
      <c r="Q188" s="248">
        <f t="shared" ca="1" si="84"/>
        <v>0</v>
      </c>
      <c r="R188" s="264" t="s">
        <v>38</v>
      </c>
      <c r="S188" s="282" t="s">
        <v>1954</v>
      </c>
      <c r="T188" s="272">
        <v>4.0999999999999996</v>
      </c>
      <c r="U188" s="272">
        <f t="shared" si="87"/>
        <v>0.5</v>
      </c>
      <c r="V188" s="272">
        <f t="shared" si="88"/>
        <v>0</v>
      </c>
      <c r="W188" s="283"/>
      <c r="X188" s="283"/>
      <c r="Y188" s="283"/>
      <c r="Z188" s="283"/>
      <c r="AA188" s="283"/>
      <c r="AB188" s="283"/>
      <c r="AC188" s="290"/>
      <c r="AD188" s="284"/>
      <c r="AE188" s="283"/>
      <c r="AF188" s="283"/>
      <c r="AG188" s="283"/>
      <c r="AH188" s="291"/>
      <c r="AI188" s="283"/>
      <c r="AJ188" s="283"/>
      <c r="AK188" s="283"/>
      <c r="AL188" s="283"/>
      <c r="AM188" s="283"/>
      <c r="AN188" s="290"/>
      <c r="AO188" s="283"/>
      <c r="AP188" s="283"/>
      <c r="AQ188" s="283"/>
      <c r="AR188" s="283"/>
      <c r="AS188" s="283"/>
      <c r="AT188" s="283"/>
      <c r="AU188" s="291"/>
      <c r="AV188" s="283"/>
      <c r="AW188" s="283"/>
      <c r="AX188" s="283"/>
      <c r="AY188" s="283"/>
      <c r="AZ188" s="283"/>
      <c r="BA188" s="283"/>
      <c r="BB188" s="285"/>
      <c r="BC188" s="283"/>
      <c r="BD188" s="283"/>
      <c r="BE188" s="283"/>
      <c r="BF188" s="283"/>
      <c r="BG188" s="283"/>
      <c r="BH188" s="283"/>
      <c r="BI188" s="283"/>
      <c r="BJ188" s="283"/>
      <c r="BK188" s="283"/>
      <c r="BL188" s="283"/>
      <c r="BM188" s="283"/>
      <c r="BN188" s="283">
        <v>0.5</v>
      </c>
      <c r="BO188" s="284"/>
      <c r="BP188" s="284"/>
      <c r="BQ188" s="284"/>
      <c r="BR188" s="284"/>
      <c r="BS188" s="284"/>
      <c r="BT188" s="284"/>
      <c r="BU188" s="284"/>
      <c r="BV188" s="283"/>
      <c r="BW188" s="283"/>
      <c r="BX188" s="283"/>
      <c r="BY188" s="283"/>
      <c r="BZ188" s="283"/>
      <c r="CA188" s="283"/>
      <c r="CB188" s="283"/>
      <c r="CC188" s="283"/>
      <c r="CD188" s="283"/>
      <c r="CE188" s="283"/>
      <c r="CF188" s="283"/>
      <c r="CG188" s="283"/>
      <c r="CH188" s="283"/>
      <c r="CI188" s="283"/>
    </row>
    <row r="189" spans="1:87" ht="16.2" hidden="1" outlineLevel="1">
      <c r="A189" s="276" t="str">
        <f t="shared" si="85"/>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08">
        <v>45603</v>
      </c>
      <c r="J189" s="330">
        <v>45631</v>
      </c>
      <c r="K189" s="330"/>
      <c r="L189" s="292">
        <f t="array" ref="L189">MIN(IF(W189:CI189&gt;0,$W$16:$CI$16))</f>
        <v>45649</v>
      </c>
      <c r="M189" s="293">
        <f t="array" ref="M189">MAX(IF(W189:CI189&gt;0,$W$16:$CI$16))</f>
        <v>45649</v>
      </c>
      <c r="N189" s="293"/>
      <c r="O189" s="249">
        <f>VLOOKUP(H189,Auxiliar!$B$16:$E$24,4,0)</f>
        <v>0</v>
      </c>
      <c r="P189" s="249">
        <f t="shared" ca="1" si="86"/>
        <v>0</v>
      </c>
      <c r="Q189" s="248">
        <f t="shared" ca="1" si="84"/>
        <v>0</v>
      </c>
      <c r="R189" s="264" t="s">
        <v>38</v>
      </c>
      <c r="S189" s="282" t="s">
        <v>1954</v>
      </c>
      <c r="T189" s="272">
        <v>4.0999999999999996</v>
      </c>
      <c r="U189" s="272">
        <f t="shared" si="87"/>
        <v>0.5</v>
      </c>
      <c r="V189" s="272">
        <f t="shared" si="88"/>
        <v>0</v>
      </c>
      <c r="W189" s="283"/>
      <c r="X189" s="283"/>
      <c r="Y189" s="283"/>
      <c r="Z189" s="283"/>
      <c r="AA189" s="283"/>
      <c r="AB189" s="283"/>
      <c r="AC189" s="290"/>
      <c r="AD189" s="284"/>
      <c r="AE189" s="283"/>
      <c r="AF189" s="283"/>
      <c r="AG189" s="283"/>
      <c r="AH189" s="291"/>
      <c r="AI189" s="283"/>
      <c r="AJ189" s="283"/>
      <c r="AK189" s="283"/>
      <c r="AL189" s="283"/>
      <c r="AM189" s="283"/>
      <c r="AN189" s="290"/>
      <c r="AO189" s="283"/>
      <c r="AP189" s="283"/>
      <c r="AQ189" s="283"/>
      <c r="AR189" s="283"/>
      <c r="AS189" s="283"/>
      <c r="AT189" s="283"/>
      <c r="AU189" s="291"/>
      <c r="AV189" s="283"/>
      <c r="AW189" s="283"/>
      <c r="AX189" s="283"/>
      <c r="AY189" s="283"/>
      <c r="AZ189" s="283"/>
      <c r="BA189" s="283"/>
      <c r="BB189" s="285"/>
      <c r="BC189" s="283"/>
      <c r="BD189" s="283"/>
      <c r="BE189" s="283"/>
      <c r="BF189" s="283"/>
      <c r="BG189" s="283"/>
      <c r="BH189" s="283"/>
      <c r="BI189" s="283"/>
      <c r="BJ189" s="283"/>
      <c r="BK189" s="283"/>
      <c r="BL189" s="283"/>
      <c r="BM189" s="283"/>
      <c r="BN189" s="283">
        <v>0.5</v>
      </c>
      <c r="BO189" s="284"/>
      <c r="BP189" s="284"/>
      <c r="BQ189" s="284"/>
      <c r="BR189" s="284"/>
      <c r="BS189" s="284"/>
      <c r="BT189" s="284"/>
      <c r="BU189" s="284"/>
      <c r="BV189" s="283"/>
      <c r="BW189" s="283"/>
      <c r="BX189" s="283"/>
      <c r="BY189" s="283"/>
      <c r="BZ189" s="283"/>
      <c r="CA189" s="283"/>
      <c r="CB189" s="283"/>
      <c r="CC189" s="283"/>
      <c r="CD189" s="283"/>
      <c r="CE189" s="283"/>
      <c r="CF189" s="283"/>
      <c r="CG189" s="283"/>
      <c r="CH189" s="283"/>
      <c r="CI189" s="283"/>
    </row>
    <row r="190" spans="1:87" ht="16.2" hidden="1" outlineLevel="1">
      <c r="A190" s="276" t="str">
        <f t="shared" si="85"/>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08">
        <v>45603</v>
      </c>
      <c r="J190" s="330">
        <v>45631</v>
      </c>
      <c r="K190" s="330"/>
      <c r="L190" s="292">
        <f t="array" ref="L190">MIN(IF(W190:CI190&gt;0,$W$16:$CI$16))</f>
        <v>45649</v>
      </c>
      <c r="M190" s="293">
        <f t="array" ref="M190">MAX(IF(W190:CI190&gt;0,$W$16:$CI$16))</f>
        <v>45649</v>
      </c>
      <c r="N190" s="293"/>
      <c r="O190" s="249">
        <f>VLOOKUP(H190,Auxiliar!$B$16:$E$24,4,0)</f>
        <v>0</v>
      </c>
      <c r="P190" s="249">
        <f t="shared" ca="1" si="86"/>
        <v>0</v>
      </c>
      <c r="Q190" s="248">
        <f t="shared" ca="1" si="84"/>
        <v>0</v>
      </c>
      <c r="R190" s="264" t="s">
        <v>38</v>
      </c>
      <c r="S190" s="282" t="s">
        <v>1954</v>
      </c>
      <c r="T190" s="272">
        <v>4.0999999999999996</v>
      </c>
      <c r="U190" s="272">
        <f t="shared" si="87"/>
        <v>0.5</v>
      </c>
      <c r="V190" s="272">
        <f t="shared" si="88"/>
        <v>0</v>
      </c>
      <c r="W190" s="283"/>
      <c r="X190" s="283"/>
      <c r="Y190" s="283"/>
      <c r="Z190" s="283"/>
      <c r="AA190" s="283"/>
      <c r="AB190" s="283"/>
      <c r="AC190" s="290"/>
      <c r="AD190" s="284"/>
      <c r="AE190" s="283"/>
      <c r="AF190" s="283"/>
      <c r="AG190" s="283"/>
      <c r="AH190" s="291"/>
      <c r="AI190" s="283"/>
      <c r="AJ190" s="283"/>
      <c r="AK190" s="283"/>
      <c r="AL190" s="283"/>
      <c r="AM190" s="283"/>
      <c r="AN190" s="290"/>
      <c r="AO190" s="283"/>
      <c r="AP190" s="283"/>
      <c r="AQ190" s="283"/>
      <c r="AR190" s="283"/>
      <c r="AS190" s="283"/>
      <c r="AT190" s="283"/>
      <c r="AU190" s="291"/>
      <c r="AV190" s="283"/>
      <c r="AW190" s="283"/>
      <c r="AX190" s="283"/>
      <c r="AY190" s="283"/>
      <c r="AZ190" s="283"/>
      <c r="BA190" s="283"/>
      <c r="BB190" s="285"/>
      <c r="BC190" s="283"/>
      <c r="BD190" s="283"/>
      <c r="BE190" s="283"/>
      <c r="BF190" s="283"/>
      <c r="BG190" s="283"/>
      <c r="BH190" s="283"/>
      <c r="BI190" s="283"/>
      <c r="BJ190" s="283"/>
      <c r="BK190" s="283"/>
      <c r="BL190" s="283"/>
      <c r="BM190" s="283"/>
      <c r="BN190" s="283">
        <v>0.5</v>
      </c>
      <c r="BO190" s="284"/>
      <c r="BP190" s="284"/>
      <c r="BQ190" s="284"/>
      <c r="BR190" s="284"/>
      <c r="BS190" s="284"/>
      <c r="BT190" s="284"/>
      <c r="BU190" s="284"/>
      <c r="BV190" s="283"/>
      <c r="BW190" s="283"/>
      <c r="BX190" s="283"/>
      <c r="BY190" s="283"/>
      <c r="BZ190" s="283"/>
      <c r="CA190" s="283"/>
      <c r="CB190" s="283"/>
      <c r="CC190" s="283"/>
      <c r="CD190" s="283"/>
      <c r="CE190" s="283"/>
      <c r="CF190" s="283"/>
      <c r="CG190" s="283"/>
      <c r="CH190" s="283"/>
      <c r="CI190" s="283"/>
    </row>
    <row r="191" spans="1:87" ht="16.2" hidden="1" outlineLevel="1">
      <c r="A191" s="276" t="str">
        <f t="shared" si="85"/>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08">
        <v>45603</v>
      </c>
      <c r="J191" s="330">
        <v>45631</v>
      </c>
      <c r="K191" s="330"/>
      <c r="L191" s="292">
        <f t="array" ref="L191">MIN(IF(W191:CI191&gt;0,$W$16:$CI$16))</f>
        <v>45649</v>
      </c>
      <c r="M191" s="293">
        <f t="array" ref="M191">MAX(IF(W191:CI191&gt;0,$W$16:$CI$16))</f>
        <v>45649</v>
      </c>
      <c r="N191" s="293"/>
      <c r="O191" s="249">
        <f>VLOOKUP(H191,Auxiliar!$B$16:$E$24,4,0)</f>
        <v>0</v>
      </c>
      <c r="P191" s="249">
        <f t="shared" ca="1" si="86"/>
        <v>0</v>
      </c>
      <c r="Q191" s="248">
        <f t="shared" ca="1" si="84"/>
        <v>0</v>
      </c>
      <c r="R191" s="264" t="s">
        <v>38</v>
      </c>
      <c r="S191" s="282" t="s">
        <v>1954</v>
      </c>
      <c r="T191" s="272">
        <v>4.0999999999999996</v>
      </c>
      <c r="U191" s="272">
        <f t="shared" si="87"/>
        <v>0.5</v>
      </c>
      <c r="V191" s="272">
        <f t="shared" si="88"/>
        <v>0</v>
      </c>
      <c r="W191" s="283"/>
      <c r="X191" s="283"/>
      <c r="Y191" s="283"/>
      <c r="Z191" s="283"/>
      <c r="AA191" s="283"/>
      <c r="AB191" s="283"/>
      <c r="AC191" s="290"/>
      <c r="AD191" s="284"/>
      <c r="AE191" s="283"/>
      <c r="AF191" s="283"/>
      <c r="AG191" s="283"/>
      <c r="AH191" s="291"/>
      <c r="AI191" s="283"/>
      <c r="AJ191" s="283"/>
      <c r="AK191" s="283"/>
      <c r="AL191" s="283"/>
      <c r="AM191" s="283"/>
      <c r="AN191" s="290"/>
      <c r="AO191" s="283"/>
      <c r="AP191" s="283"/>
      <c r="AQ191" s="283"/>
      <c r="AR191" s="283"/>
      <c r="AS191" s="283"/>
      <c r="AT191" s="283"/>
      <c r="AU191" s="291"/>
      <c r="AV191" s="283"/>
      <c r="AW191" s="283"/>
      <c r="AX191" s="283"/>
      <c r="AY191" s="283"/>
      <c r="AZ191" s="283"/>
      <c r="BA191" s="283"/>
      <c r="BB191" s="285"/>
      <c r="BC191" s="283"/>
      <c r="BD191" s="283"/>
      <c r="BE191" s="283"/>
      <c r="BF191" s="283"/>
      <c r="BG191" s="283"/>
      <c r="BH191" s="283"/>
      <c r="BI191" s="283"/>
      <c r="BJ191" s="283"/>
      <c r="BK191" s="283"/>
      <c r="BL191" s="283"/>
      <c r="BM191" s="283"/>
      <c r="BN191" s="283">
        <v>0.5</v>
      </c>
      <c r="BO191" s="284"/>
      <c r="BP191" s="284"/>
      <c r="BQ191" s="284"/>
      <c r="BR191" s="284"/>
      <c r="BS191" s="284"/>
      <c r="BT191" s="284"/>
      <c r="BU191" s="284"/>
      <c r="BV191" s="283"/>
      <c r="BW191" s="283"/>
      <c r="BX191" s="283"/>
      <c r="BY191" s="283"/>
      <c r="BZ191" s="283"/>
      <c r="CA191" s="283"/>
      <c r="CB191" s="283"/>
      <c r="CC191" s="283"/>
      <c r="CD191" s="283"/>
      <c r="CE191" s="283"/>
      <c r="CF191" s="283"/>
      <c r="CG191" s="283"/>
      <c r="CH191" s="283"/>
      <c r="CI191" s="283"/>
    </row>
    <row r="192" spans="1:87" ht="15" customHeight="1" collapsed="1">
      <c r="A192" s="276"/>
      <c r="B192" s="142" t="s">
        <v>26</v>
      </c>
      <c r="C192" s="138" t="s">
        <v>34</v>
      </c>
      <c r="D192" s="134"/>
      <c r="E192" s="240" t="s">
        <v>37</v>
      </c>
      <c r="F192" s="240" t="s">
        <v>1979</v>
      </c>
      <c r="G192" s="241">
        <f>COUNTA(G193:G204)</f>
        <v>12</v>
      </c>
      <c r="H192" s="277" t="s">
        <v>2022</v>
      </c>
      <c r="I192" s="278" t="s">
        <v>38</v>
      </c>
      <c r="J192" s="316">
        <f>MIN(J193:J204)</f>
        <v>45630</v>
      </c>
      <c r="K192" s="280"/>
      <c r="L192" s="281">
        <f>MIN(L193:L204)</f>
        <v>45646</v>
      </c>
      <c r="M192" s="281">
        <f>MAX(M193:M204)</f>
        <v>45659</v>
      </c>
      <c r="N192" s="329">
        <f t="array" ref="N192">MAX(IF(W192:CI192&gt;0,$W$16:$CI$16))</f>
        <v>45667</v>
      </c>
      <c r="O192" s="251">
        <f>SUMPRODUCT(O193:O204,U193:U204)/SUM(U193:U204)</f>
        <v>0</v>
      </c>
      <c r="P192" s="251">
        <f ca="1">SUMPRODUCT(P193:P204,U193:U204)/SUM(U193:U204)</f>
        <v>0</v>
      </c>
      <c r="Q192" s="248">
        <f t="shared" ca="1" si="54"/>
        <v>0</v>
      </c>
      <c r="R192" s="262" t="s">
        <v>2018</v>
      </c>
      <c r="S192" s="282"/>
      <c r="T192" s="272"/>
      <c r="U192" s="272"/>
      <c r="V192" s="272"/>
      <c r="W192" s="283"/>
      <c r="X192" s="283"/>
      <c r="Y192" s="283"/>
      <c r="Z192" s="283"/>
      <c r="AA192" s="283"/>
      <c r="AB192" s="283"/>
      <c r="AC192" s="283"/>
      <c r="AD192" s="284"/>
      <c r="AE192" s="283"/>
      <c r="AF192" s="283"/>
      <c r="AG192" s="283"/>
      <c r="AH192" s="283"/>
      <c r="AI192" s="283"/>
      <c r="AJ192" s="283"/>
      <c r="AK192" s="283"/>
      <c r="AL192" s="283"/>
      <c r="AM192" s="283"/>
      <c r="AN192" s="283"/>
      <c r="AO192" s="283"/>
      <c r="AP192" s="283"/>
      <c r="AQ192" s="283"/>
      <c r="AR192" s="283"/>
      <c r="AS192" s="283"/>
      <c r="AT192" s="283"/>
      <c r="AU192" s="283"/>
      <c r="AV192" s="283"/>
      <c r="AW192" s="285"/>
      <c r="AX192" s="283"/>
      <c r="AY192" s="283"/>
      <c r="AZ192" s="283"/>
      <c r="BA192" s="285"/>
      <c r="BB192" s="283"/>
      <c r="BC192" s="332"/>
      <c r="BD192" s="283"/>
      <c r="BE192" s="283"/>
      <c r="BF192" s="283"/>
      <c r="BG192" s="283"/>
      <c r="BH192" s="283"/>
      <c r="BI192" s="283"/>
      <c r="BJ192" s="283"/>
      <c r="BK192" s="283"/>
      <c r="BL192" s="283"/>
      <c r="BM192" s="283"/>
      <c r="BN192" s="283"/>
      <c r="BO192" s="284"/>
      <c r="BP192" s="284"/>
      <c r="BQ192" s="284"/>
      <c r="BR192" s="284"/>
      <c r="BS192" s="284"/>
      <c r="BT192" s="284"/>
      <c r="BU192" s="284"/>
      <c r="BV192" s="283"/>
      <c r="BW192" s="283"/>
      <c r="BX192" s="283"/>
      <c r="BY192" s="283"/>
      <c r="BZ192" s="283"/>
      <c r="CA192" s="283"/>
      <c r="CB192" s="283" t="s">
        <v>444</v>
      </c>
      <c r="CC192" s="283"/>
      <c r="CD192" s="283"/>
      <c r="CE192" s="283"/>
      <c r="CF192" s="283"/>
      <c r="CG192" s="283"/>
      <c r="CH192" s="283"/>
      <c r="CI192" s="283"/>
    </row>
    <row r="193" spans="1:87" ht="15" hidden="1" customHeight="1" outlineLevel="1">
      <c r="A193" s="276" t="str">
        <f t="shared" ref="A193:A238" si="89">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78" t="s">
        <v>38</v>
      </c>
      <c r="J193" s="317">
        <v>45630</v>
      </c>
      <c r="K193" s="278"/>
      <c r="L193" s="288">
        <f t="array" ref="L193">MIN(IF(W193:CI193&gt;0,$W$16:$CI$16))</f>
        <v>45646</v>
      </c>
      <c r="M193" s="289">
        <f t="array" ref="M193">MAX(IF(W193:CI193&gt;0,$W$16:$CI$16))</f>
        <v>45646</v>
      </c>
      <c r="N193" s="289"/>
      <c r="O193" s="249">
        <f>VLOOKUP(H193,Auxiliar!$B$16:$E$24,4,0)</f>
        <v>0</v>
      </c>
      <c r="P193" s="249">
        <f ca="1">IF(TODAY()&lt;=L193,0,MIN((TODAY()-L193)/(M193-L193+1),100%))</f>
        <v>0</v>
      </c>
      <c r="Q193" s="248">
        <f t="shared" ref="Q193:Q238" ca="1" si="90">O193-P193</f>
        <v>0</v>
      </c>
      <c r="R193" s="263"/>
      <c r="S193" s="282"/>
      <c r="T193" s="272">
        <v>0.6</v>
      </c>
      <c r="U193" s="272">
        <f t="shared" ref="U193:U238" si="91">ROUND(T193/8,1)</f>
        <v>0.1</v>
      </c>
      <c r="V193" s="272">
        <f t="shared" ref="V193:V204" si="92">SUM(W193:CI193)-U193</f>
        <v>0</v>
      </c>
      <c r="W193" s="283"/>
      <c r="X193" s="283"/>
      <c r="Y193" s="283"/>
      <c r="Z193" s="283"/>
      <c r="AA193" s="283"/>
      <c r="AB193" s="283"/>
      <c r="AC193" s="283"/>
      <c r="AD193" s="284"/>
      <c r="AE193" s="283"/>
      <c r="AF193" s="283"/>
      <c r="AG193" s="283"/>
      <c r="AH193" s="283"/>
      <c r="AI193" s="283"/>
      <c r="AJ193" s="283"/>
      <c r="AK193" s="283"/>
      <c r="AL193" s="283"/>
      <c r="AM193" s="283"/>
      <c r="AN193" s="283"/>
      <c r="AO193" s="283"/>
      <c r="AP193" s="283"/>
      <c r="AQ193" s="283"/>
      <c r="AR193" s="283"/>
      <c r="AS193" s="283"/>
      <c r="AT193" s="283"/>
      <c r="AU193" s="283"/>
      <c r="AV193" s="283"/>
      <c r="AW193" s="285"/>
      <c r="AX193" s="283"/>
      <c r="AY193" s="283"/>
      <c r="AZ193" s="283"/>
      <c r="BA193" s="285"/>
      <c r="BB193" s="283"/>
      <c r="BC193" s="283"/>
      <c r="BD193" s="283"/>
      <c r="BE193" s="283"/>
      <c r="BF193" s="283"/>
      <c r="BG193" s="283"/>
      <c r="BH193" s="283"/>
      <c r="BI193" s="283"/>
      <c r="BJ193" s="283"/>
      <c r="BK193" s="283"/>
      <c r="BL193" s="283"/>
      <c r="BM193" s="283">
        <v>0.1</v>
      </c>
      <c r="BN193" s="283"/>
      <c r="BO193" s="284"/>
      <c r="BP193" s="284"/>
      <c r="BQ193" s="284"/>
      <c r="BR193" s="284"/>
      <c r="BS193" s="284"/>
      <c r="BT193" s="284"/>
      <c r="BU193" s="284"/>
      <c r="BV193" s="283"/>
      <c r="BW193" s="283"/>
      <c r="BX193" s="283"/>
      <c r="BY193" s="283"/>
      <c r="BZ193" s="283"/>
      <c r="CA193" s="283"/>
      <c r="CB193" s="283"/>
      <c r="CC193" s="283"/>
      <c r="CD193" s="283"/>
      <c r="CE193" s="283"/>
      <c r="CF193" s="283"/>
      <c r="CG193" s="283"/>
      <c r="CH193" s="283"/>
      <c r="CI193" s="283"/>
    </row>
    <row r="194" spans="1:87" ht="15" hidden="1" customHeight="1" outlineLevel="1">
      <c r="A194" s="276" t="str">
        <f t="shared" si="89"/>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78" t="s">
        <v>38</v>
      </c>
      <c r="J194" s="317">
        <v>45630</v>
      </c>
      <c r="K194" s="278"/>
      <c r="L194" s="288">
        <f t="array" ref="L194">MIN(IF(W194:CI194&gt;0,$W$16:$CI$16))</f>
        <v>45646</v>
      </c>
      <c r="M194" s="289">
        <f t="array" ref="M194">MAX(IF(W194:CI194&gt;0,$W$16:$CI$16))</f>
        <v>45646</v>
      </c>
      <c r="N194" s="289"/>
      <c r="O194" s="249">
        <f>VLOOKUP(H194,Auxiliar!$B$16:$E$24,4,0)</f>
        <v>0</v>
      </c>
      <c r="P194" s="249">
        <f t="shared" ref="P194:P238" ca="1" si="93">IF(TODAY()&lt;=L194,0,MIN((TODAY()-L194)/(M194-L194+1),100%))</f>
        <v>0</v>
      </c>
      <c r="Q194" s="248">
        <f t="shared" ca="1" si="90"/>
        <v>0</v>
      </c>
      <c r="R194" s="263"/>
      <c r="S194" s="282"/>
      <c r="T194" s="272">
        <v>0.6</v>
      </c>
      <c r="U194" s="272">
        <f t="shared" si="91"/>
        <v>0.1</v>
      </c>
      <c r="V194" s="272">
        <f t="shared" si="92"/>
        <v>0</v>
      </c>
      <c r="W194" s="283"/>
      <c r="X194" s="283"/>
      <c r="Y194" s="283"/>
      <c r="Z194" s="283"/>
      <c r="AA194" s="283"/>
      <c r="AB194" s="283"/>
      <c r="AC194" s="283"/>
      <c r="AD194" s="284"/>
      <c r="AE194" s="283"/>
      <c r="AF194" s="283"/>
      <c r="AG194" s="283"/>
      <c r="AH194" s="283"/>
      <c r="AI194" s="283"/>
      <c r="AJ194" s="283"/>
      <c r="AK194" s="283"/>
      <c r="AL194" s="283"/>
      <c r="AM194" s="283"/>
      <c r="AN194" s="283"/>
      <c r="AO194" s="283"/>
      <c r="AP194" s="283"/>
      <c r="AQ194" s="283"/>
      <c r="AR194" s="283"/>
      <c r="AS194" s="283"/>
      <c r="AT194" s="283"/>
      <c r="AU194" s="283"/>
      <c r="AV194" s="283"/>
      <c r="AW194" s="285"/>
      <c r="AX194" s="283"/>
      <c r="AY194" s="283"/>
      <c r="AZ194" s="283"/>
      <c r="BA194" s="285"/>
      <c r="BB194" s="283"/>
      <c r="BC194" s="283"/>
      <c r="BD194" s="283"/>
      <c r="BE194" s="283"/>
      <c r="BF194" s="283"/>
      <c r="BG194" s="283"/>
      <c r="BH194" s="283"/>
      <c r="BI194" s="283"/>
      <c r="BJ194" s="283"/>
      <c r="BK194" s="283"/>
      <c r="BL194" s="283"/>
      <c r="BM194" s="283">
        <v>0.1</v>
      </c>
      <c r="BN194" s="283"/>
      <c r="BO194" s="284"/>
      <c r="BP194" s="284"/>
      <c r="BQ194" s="284"/>
      <c r="BR194" s="284"/>
      <c r="BS194" s="284"/>
      <c r="BT194" s="284"/>
      <c r="BU194" s="284"/>
      <c r="BV194" s="283"/>
      <c r="BW194" s="283"/>
      <c r="BX194" s="283"/>
      <c r="BY194" s="283"/>
      <c r="BZ194" s="283"/>
      <c r="CA194" s="283"/>
      <c r="CB194" s="283"/>
      <c r="CC194" s="283"/>
      <c r="CD194" s="283"/>
      <c r="CE194" s="283"/>
      <c r="CF194" s="283"/>
      <c r="CG194" s="283"/>
      <c r="CH194" s="283"/>
      <c r="CI194" s="283"/>
    </row>
    <row r="195" spans="1:87" ht="15" hidden="1" customHeight="1" outlineLevel="1">
      <c r="A195" s="276" t="str">
        <f t="shared" si="89"/>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78" t="s">
        <v>38</v>
      </c>
      <c r="J195" s="317">
        <v>45630</v>
      </c>
      <c r="K195" s="278"/>
      <c r="L195" s="288">
        <f t="array" ref="L195">MIN(IF(W195:CI195&gt;0,$W$16:$CI$16))</f>
        <v>45646</v>
      </c>
      <c r="M195" s="289">
        <f t="array" ref="M195">MAX(IF(W195:CI195&gt;0,$W$16:$CI$16))</f>
        <v>45646</v>
      </c>
      <c r="N195" s="289"/>
      <c r="O195" s="249">
        <f>VLOOKUP(H195,Auxiliar!$B$16:$E$24,4,0)</f>
        <v>0</v>
      </c>
      <c r="P195" s="249">
        <f t="shared" ca="1" si="93"/>
        <v>0</v>
      </c>
      <c r="Q195" s="248">
        <f t="shared" ca="1" si="90"/>
        <v>0</v>
      </c>
      <c r="R195" s="263"/>
      <c r="S195" s="282"/>
      <c r="T195" s="272">
        <v>0.6</v>
      </c>
      <c r="U195" s="272">
        <f t="shared" si="91"/>
        <v>0.1</v>
      </c>
      <c r="V195" s="272">
        <f t="shared" si="92"/>
        <v>0</v>
      </c>
      <c r="W195" s="283"/>
      <c r="X195" s="283"/>
      <c r="Y195" s="283"/>
      <c r="Z195" s="283"/>
      <c r="AA195" s="283"/>
      <c r="AB195" s="283"/>
      <c r="AC195" s="283"/>
      <c r="AD195" s="284"/>
      <c r="AE195" s="283"/>
      <c r="AF195" s="283"/>
      <c r="AG195" s="283"/>
      <c r="AH195" s="283"/>
      <c r="AI195" s="283"/>
      <c r="AJ195" s="283"/>
      <c r="AK195" s="283"/>
      <c r="AL195" s="283"/>
      <c r="AM195" s="283"/>
      <c r="AN195" s="283"/>
      <c r="AO195" s="283"/>
      <c r="AP195" s="283"/>
      <c r="AQ195" s="283"/>
      <c r="AR195" s="283"/>
      <c r="AS195" s="283"/>
      <c r="AT195" s="283"/>
      <c r="AU195" s="283"/>
      <c r="AV195" s="283"/>
      <c r="AW195" s="285"/>
      <c r="AX195" s="283"/>
      <c r="AY195" s="283"/>
      <c r="AZ195" s="283"/>
      <c r="BA195" s="285"/>
      <c r="BB195" s="283"/>
      <c r="BC195" s="283"/>
      <c r="BD195" s="283"/>
      <c r="BE195" s="283"/>
      <c r="BF195" s="283"/>
      <c r="BG195" s="283"/>
      <c r="BH195" s="283"/>
      <c r="BI195" s="283"/>
      <c r="BJ195" s="283"/>
      <c r="BK195" s="283"/>
      <c r="BL195" s="283"/>
      <c r="BM195" s="283">
        <v>0.1</v>
      </c>
      <c r="BN195" s="283"/>
      <c r="BO195" s="284"/>
      <c r="BP195" s="284"/>
      <c r="BQ195" s="284"/>
      <c r="BR195" s="284"/>
      <c r="BS195" s="284"/>
      <c r="BT195" s="284"/>
      <c r="BU195" s="284"/>
      <c r="BV195" s="283"/>
      <c r="BW195" s="283"/>
      <c r="BX195" s="283"/>
      <c r="BY195" s="283"/>
      <c r="BZ195" s="283"/>
      <c r="CA195" s="283"/>
      <c r="CB195" s="283"/>
      <c r="CC195" s="283"/>
      <c r="CD195" s="283"/>
      <c r="CE195" s="283"/>
      <c r="CF195" s="283"/>
      <c r="CG195" s="283"/>
      <c r="CH195" s="283"/>
      <c r="CI195" s="283"/>
    </row>
    <row r="196" spans="1:87" ht="15" hidden="1" customHeight="1" outlineLevel="1">
      <c r="A196" s="276" t="str">
        <f t="shared" si="89"/>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78" t="s">
        <v>38</v>
      </c>
      <c r="J196" s="317">
        <v>45630</v>
      </c>
      <c r="K196" s="278"/>
      <c r="L196" s="288">
        <f t="array" ref="L196">MIN(IF(W196:CI196&gt;0,$W$16:$CI$16))</f>
        <v>45646</v>
      </c>
      <c r="M196" s="289">
        <f t="array" ref="M196">MAX(IF(W196:CI196&gt;0,$W$16:$CI$16))</f>
        <v>45646</v>
      </c>
      <c r="N196" s="289"/>
      <c r="O196" s="249">
        <f>VLOOKUP(H196,Auxiliar!$B$16:$E$24,4,0)</f>
        <v>0</v>
      </c>
      <c r="P196" s="249">
        <f t="shared" ca="1" si="93"/>
        <v>0</v>
      </c>
      <c r="Q196" s="248">
        <f t="shared" ca="1" si="90"/>
        <v>0</v>
      </c>
      <c r="R196" s="263"/>
      <c r="S196" s="282"/>
      <c r="T196" s="272">
        <v>0.6</v>
      </c>
      <c r="U196" s="272">
        <f t="shared" si="91"/>
        <v>0.1</v>
      </c>
      <c r="V196" s="272">
        <f t="shared" si="92"/>
        <v>0</v>
      </c>
      <c r="W196" s="283"/>
      <c r="X196" s="283"/>
      <c r="Y196" s="283"/>
      <c r="Z196" s="283"/>
      <c r="AA196" s="283"/>
      <c r="AB196" s="283"/>
      <c r="AC196" s="283"/>
      <c r="AD196" s="284"/>
      <c r="AE196" s="283"/>
      <c r="AF196" s="283"/>
      <c r="AG196" s="283"/>
      <c r="AH196" s="283"/>
      <c r="AI196" s="283"/>
      <c r="AJ196" s="283"/>
      <c r="AK196" s="283"/>
      <c r="AL196" s="283"/>
      <c r="AM196" s="283"/>
      <c r="AN196" s="283"/>
      <c r="AO196" s="283"/>
      <c r="AP196" s="283"/>
      <c r="AQ196" s="283"/>
      <c r="AR196" s="283"/>
      <c r="AS196" s="283"/>
      <c r="AT196" s="283"/>
      <c r="AU196" s="283"/>
      <c r="AV196" s="283"/>
      <c r="AW196" s="285"/>
      <c r="AX196" s="283"/>
      <c r="AY196" s="283"/>
      <c r="AZ196" s="283"/>
      <c r="BA196" s="285"/>
      <c r="BB196" s="283"/>
      <c r="BC196" s="283"/>
      <c r="BD196" s="283"/>
      <c r="BE196" s="283"/>
      <c r="BF196" s="283"/>
      <c r="BG196" s="283"/>
      <c r="BH196" s="283"/>
      <c r="BI196" s="283"/>
      <c r="BJ196" s="283"/>
      <c r="BK196" s="283"/>
      <c r="BL196" s="283"/>
      <c r="BM196" s="283">
        <v>0.1</v>
      </c>
      <c r="BN196" s="283"/>
      <c r="BO196" s="284"/>
      <c r="BP196" s="284"/>
      <c r="BQ196" s="284"/>
      <c r="BR196" s="284"/>
      <c r="BS196" s="284"/>
      <c r="BT196" s="284"/>
      <c r="BU196" s="284"/>
      <c r="BV196" s="283"/>
      <c r="BW196" s="283"/>
      <c r="BX196" s="283"/>
      <c r="BY196" s="283"/>
      <c r="BZ196" s="283"/>
      <c r="CA196" s="283"/>
      <c r="CB196" s="283"/>
      <c r="CC196" s="283"/>
      <c r="CD196" s="283"/>
      <c r="CE196" s="283"/>
      <c r="CF196" s="283"/>
      <c r="CG196" s="283"/>
      <c r="CH196" s="283"/>
      <c r="CI196" s="283"/>
    </row>
    <row r="197" spans="1:87" ht="15" hidden="1" customHeight="1" outlineLevel="1">
      <c r="A197" s="276" t="str">
        <f t="shared" si="89"/>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78" t="s">
        <v>38</v>
      </c>
      <c r="J197" s="317">
        <v>45630</v>
      </c>
      <c r="K197" s="278"/>
      <c r="L197" s="288">
        <f t="array" ref="L197">MIN(IF(W197:CI197&gt;0,$W$16:$CI$16))</f>
        <v>45646</v>
      </c>
      <c r="M197" s="289">
        <f t="array" ref="M197">MAX(IF(W197:CI197&gt;0,$W$16:$CI$16))</f>
        <v>45646</v>
      </c>
      <c r="N197" s="289"/>
      <c r="O197" s="249">
        <f>VLOOKUP(H197,Auxiliar!$B$16:$E$24,4,0)</f>
        <v>0</v>
      </c>
      <c r="P197" s="249">
        <f t="shared" ca="1" si="93"/>
        <v>0</v>
      </c>
      <c r="Q197" s="248">
        <f t="shared" ca="1" si="90"/>
        <v>0</v>
      </c>
      <c r="R197" s="263"/>
      <c r="S197" s="282"/>
      <c r="T197" s="272">
        <v>0.6</v>
      </c>
      <c r="U197" s="272">
        <f t="shared" si="91"/>
        <v>0.1</v>
      </c>
      <c r="V197" s="272">
        <f t="shared" si="92"/>
        <v>0</v>
      </c>
      <c r="W197" s="283"/>
      <c r="X197" s="283"/>
      <c r="Y197" s="283"/>
      <c r="Z197" s="283"/>
      <c r="AA197" s="283"/>
      <c r="AB197" s="283"/>
      <c r="AC197" s="283"/>
      <c r="AD197" s="284"/>
      <c r="AE197" s="283"/>
      <c r="AF197" s="283"/>
      <c r="AG197" s="283"/>
      <c r="AH197" s="283"/>
      <c r="AI197" s="283"/>
      <c r="AJ197" s="283"/>
      <c r="AK197" s="283"/>
      <c r="AL197" s="283"/>
      <c r="AM197" s="283"/>
      <c r="AN197" s="283"/>
      <c r="AO197" s="283"/>
      <c r="AP197" s="283"/>
      <c r="AQ197" s="283"/>
      <c r="AR197" s="283"/>
      <c r="AS197" s="283"/>
      <c r="AT197" s="283"/>
      <c r="AU197" s="283"/>
      <c r="AV197" s="283"/>
      <c r="AW197" s="285"/>
      <c r="AX197" s="283"/>
      <c r="AY197" s="283"/>
      <c r="AZ197" s="283"/>
      <c r="BA197" s="285"/>
      <c r="BB197" s="283"/>
      <c r="BC197" s="283"/>
      <c r="BD197" s="283"/>
      <c r="BE197" s="283"/>
      <c r="BF197" s="283"/>
      <c r="BG197" s="283"/>
      <c r="BH197" s="283"/>
      <c r="BI197" s="283"/>
      <c r="BJ197" s="283"/>
      <c r="BK197" s="283"/>
      <c r="BL197" s="283"/>
      <c r="BM197" s="283">
        <v>0.1</v>
      </c>
      <c r="BN197" s="283"/>
      <c r="BO197" s="284"/>
      <c r="BP197" s="284"/>
      <c r="BQ197" s="284"/>
      <c r="BR197" s="284"/>
      <c r="BS197" s="284"/>
      <c r="BT197" s="284"/>
      <c r="BU197" s="284"/>
      <c r="BV197" s="283"/>
      <c r="BW197" s="283"/>
      <c r="BX197" s="283"/>
      <c r="BY197" s="283"/>
      <c r="BZ197" s="283"/>
      <c r="CA197" s="283"/>
      <c r="CB197" s="283"/>
      <c r="CC197" s="283"/>
      <c r="CD197" s="283"/>
      <c r="CE197" s="283"/>
      <c r="CF197" s="283"/>
      <c r="CG197" s="283"/>
      <c r="CH197" s="283"/>
      <c r="CI197" s="283"/>
    </row>
    <row r="198" spans="1:87" ht="15" hidden="1" customHeight="1" outlineLevel="1">
      <c r="A198" s="276" t="str">
        <f t="shared" si="89"/>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78" t="s">
        <v>38</v>
      </c>
      <c r="J198" s="317">
        <v>45630</v>
      </c>
      <c r="K198" s="278"/>
      <c r="L198" s="288">
        <f t="array" ref="L198">MIN(IF(W198:CI198&gt;0,$W$16:$CI$16))</f>
        <v>45646</v>
      </c>
      <c r="M198" s="289">
        <f t="array" ref="M198">MAX(IF(W198:CI198&gt;0,$W$16:$CI$16))</f>
        <v>45646</v>
      </c>
      <c r="N198" s="289"/>
      <c r="O198" s="249">
        <f>VLOOKUP(H198,Auxiliar!$B$16:$E$24,4,0)</f>
        <v>0</v>
      </c>
      <c r="P198" s="249">
        <f t="shared" ca="1" si="93"/>
        <v>0</v>
      </c>
      <c r="Q198" s="248">
        <f t="shared" ca="1" si="90"/>
        <v>0</v>
      </c>
      <c r="R198" s="263"/>
      <c r="S198" s="282"/>
      <c r="T198" s="272">
        <v>0.6</v>
      </c>
      <c r="U198" s="272">
        <f t="shared" si="91"/>
        <v>0.1</v>
      </c>
      <c r="V198" s="272">
        <f t="shared" si="92"/>
        <v>0</v>
      </c>
      <c r="W198" s="283"/>
      <c r="X198" s="283"/>
      <c r="Y198" s="283"/>
      <c r="Z198" s="283"/>
      <c r="AA198" s="283"/>
      <c r="AB198" s="283"/>
      <c r="AC198" s="283"/>
      <c r="AD198" s="284"/>
      <c r="AE198" s="283"/>
      <c r="AF198" s="283"/>
      <c r="AG198" s="283"/>
      <c r="AH198" s="283"/>
      <c r="AI198" s="283"/>
      <c r="AJ198" s="283"/>
      <c r="AK198" s="283"/>
      <c r="AL198" s="283"/>
      <c r="AM198" s="283"/>
      <c r="AN198" s="283"/>
      <c r="AO198" s="283"/>
      <c r="AP198" s="283"/>
      <c r="AQ198" s="283"/>
      <c r="AR198" s="283"/>
      <c r="AS198" s="283"/>
      <c r="AT198" s="283"/>
      <c r="AU198" s="283"/>
      <c r="AV198" s="283"/>
      <c r="AW198" s="285"/>
      <c r="AX198" s="283"/>
      <c r="AY198" s="283"/>
      <c r="AZ198" s="283"/>
      <c r="BA198" s="285"/>
      <c r="BB198" s="283"/>
      <c r="BC198" s="283"/>
      <c r="BD198" s="283"/>
      <c r="BE198" s="283"/>
      <c r="BF198" s="283"/>
      <c r="BG198" s="283"/>
      <c r="BH198" s="283"/>
      <c r="BI198" s="283"/>
      <c r="BJ198" s="283"/>
      <c r="BK198" s="283"/>
      <c r="BL198" s="283"/>
      <c r="BM198" s="283">
        <v>0.1</v>
      </c>
      <c r="BN198" s="283"/>
      <c r="BO198" s="284"/>
      <c r="BP198" s="284"/>
      <c r="BQ198" s="284"/>
      <c r="BR198" s="284"/>
      <c r="BS198" s="284"/>
      <c r="BT198" s="284"/>
      <c r="BU198" s="284"/>
      <c r="BV198" s="283"/>
      <c r="BW198" s="283"/>
      <c r="BX198" s="283"/>
      <c r="BY198" s="283"/>
      <c r="BZ198" s="283"/>
      <c r="CA198" s="283"/>
      <c r="CB198" s="283"/>
      <c r="CC198" s="283"/>
      <c r="CD198" s="283"/>
      <c r="CE198" s="283"/>
      <c r="CF198" s="283"/>
      <c r="CG198" s="283"/>
      <c r="CH198" s="283"/>
      <c r="CI198" s="283"/>
    </row>
    <row r="199" spans="1:87" ht="15" hidden="1" customHeight="1" outlineLevel="1">
      <c r="A199" s="276" t="str">
        <f t="shared" si="89"/>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78" t="s">
        <v>38</v>
      </c>
      <c r="J199" s="317">
        <v>45630</v>
      </c>
      <c r="K199" s="278"/>
      <c r="L199" s="288">
        <f t="array" ref="L199">MIN(IF(W199:CI199&gt;0,$W$16:$CI$16))</f>
        <v>45646</v>
      </c>
      <c r="M199" s="289">
        <f t="array" ref="M199">MAX(IF(W199:CI199&gt;0,$W$16:$CI$16))</f>
        <v>45646</v>
      </c>
      <c r="N199" s="289"/>
      <c r="O199" s="249">
        <f>VLOOKUP(H199,Auxiliar!$B$16:$E$24,4,0)</f>
        <v>0</v>
      </c>
      <c r="P199" s="249">
        <f t="shared" ca="1" si="93"/>
        <v>0</v>
      </c>
      <c r="Q199" s="248">
        <f t="shared" ca="1" si="90"/>
        <v>0</v>
      </c>
      <c r="R199" s="263"/>
      <c r="S199" s="282"/>
      <c r="T199" s="272">
        <v>0.6</v>
      </c>
      <c r="U199" s="272">
        <f t="shared" si="91"/>
        <v>0.1</v>
      </c>
      <c r="V199" s="272">
        <f t="shared" si="92"/>
        <v>0</v>
      </c>
      <c r="W199" s="283"/>
      <c r="X199" s="283"/>
      <c r="Y199" s="283"/>
      <c r="Z199" s="283"/>
      <c r="AA199" s="283"/>
      <c r="AB199" s="283"/>
      <c r="AC199" s="283"/>
      <c r="AD199" s="284"/>
      <c r="AE199" s="283"/>
      <c r="AF199" s="283"/>
      <c r="AG199" s="283"/>
      <c r="AH199" s="283"/>
      <c r="AI199" s="283"/>
      <c r="AJ199" s="283"/>
      <c r="AK199" s="283"/>
      <c r="AL199" s="283"/>
      <c r="AM199" s="283"/>
      <c r="AN199" s="283"/>
      <c r="AO199" s="283"/>
      <c r="AP199" s="283"/>
      <c r="AQ199" s="283"/>
      <c r="AR199" s="283"/>
      <c r="AS199" s="283"/>
      <c r="AT199" s="283"/>
      <c r="AU199" s="283"/>
      <c r="AV199" s="283"/>
      <c r="AW199" s="285"/>
      <c r="AX199" s="283"/>
      <c r="AY199" s="283"/>
      <c r="AZ199" s="283"/>
      <c r="BA199" s="285"/>
      <c r="BB199" s="283"/>
      <c r="BC199" s="283"/>
      <c r="BD199" s="283"/>
      <c r="BE199" s="283"/>
      <c r="BF199" s="283"/>
      <c r="BG199" s="283"/>
      <c r="BH199" s="283"/>
      <c r="BI199" s="283"/>
      <c r="BJ199" s="283"/>
      <c r="BK199" s="283"/>
      <c r="BL199" s="283"/>
      <c r="BM199" s="283">
        <v>0.1</v>
      </c>
      <c r="BN199" s="283"/>
      <c r="BO199" s="284"/>
      <c r="BP199" s="284"/>
      <c r="BQ199" s="284"/>
      <c r="BR199" s="284"/>
      <c r="BS199" s="284"/>
      <c r="BT199" s="284"/>
      <c r="BU199" s="284"/>
      <c r="BV199" s="283"/>
      <c r="BW199" s="283"/>
      <c r="BX199" s="283"/>
      <c r="BY199" s="283"/>
      <c r="BZ199" s="283"/>
      <c r="CA199" s="283"/>
      <c r="CB199" s="283"/>
      <c r="CC199" s="283"/>
      <c r="CD199" s="283"/>
      <c r="CE199" s="283"/>
      <c r="CF199" s="283"/>
      <c r="CG199" s="283"/>
      <c r="CH199" s="283"/>
      <c r="CI199" s="283"/>
    </row>
    <row r="200" spans="1:87" ht="15" hidden="1" customHeight="1" outlineLevel="1">
      <c r="A200" s="276" t="str">
        <f t="shared" si="89"/>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78" t="s">
        <v>38</v>
      </c>
      <c r="J200" s="317">
        <v>45630</v>
      </c>
      <c r="K200" s="278"/>
      <c r="L200" s="288">
        <f t="array" ref="L200">MIN(IF(W200:CI200&gt;0,$W$16:$CI$16))</f>
        <v>45646</v>
      </c>
      <c r="M200" s="289">
        <f t="array" ref="M200">MAX(IF(W200:CI200&gt;0,$W$16:$CI$16))</f>
        <v>45646</v>
      </c>
      <c r="N200" s="289"/>
      <c r="O200" s="249">
        <f>VLOOKUP(H200,Auxiliar!$B$16:$E$24,4,0)</f>
        <v>0</v>
      </c>
      <c r="P200" s="249">
        <f t="shared" ca="1" si="93"/>
        <v>0</v>
      </c>
      <c r="Q200" s="248">
        <f t="shared" ca="1" si="90"/>
        <v>0</v>
      </c>
      <c r="R200" s="263"/>
      <c r="S200" s="282"/>
      <c r="T200" s="272">
        <v>0.6</v>
      </c>
      <c r="U200" s="272">
        <f t="shared" si="91"/>
        <v>0.1</v>
      </c>
      <c r="V200" s="272">
        <f t="shared" si="92"/>
        <v>0</v>
      </c>
      <c r="W200" s="283"/>
      <c r="X200" s="283"/>
      <c r="Y200" s="283"/>
      <c r="Z200" s="283"/>
      <c r="AA200" s="283"/>
      <c r="AB200" s="283"/>
      <c r="AC200" s="283"/>
      <c r="AD200" s="284"/>
      <c r="AE200" s="283"/>
      <c r="AF200" s="283"/>
      <c r="AG200" s="283"/>
      <c r="AH200" s="283"/>
      <c r="AI200" s="283"/>
      <c r="AJ200" s="283"/>
      <c r="AK200" s="283"/>
      <c r="AL200" s="283"/>
      <c r="AM200" s="283"/>
      <c r="AN200" s="283"/>
      <c r="AO200" s="283"/>
      <c r="AP200" s="283"/>
      <c r="AQ200" s="283"/>
      <c r="AR200" s="283"/>
      <c r="AS200" s="283"/>
      <c r="AT200" s="283"/>
      <c r="AU200" s="283"/>
      <c r="AV200" s="283"/>
      <c r="AW200" s="285"/>
      <c r="AX200" s="283"/>
      <c r="AY200" s="283"/>
      <c r="AZ200" s="283"/>
      <c r="BA200" s="285"/>
      <c r="BB200" s="283"/>
      <c r="BC200" s="283"/>
      <c r="BD200" s="283"/>
      <c r="BE200" s="283"/>
      <c r="BF200" s="283"/>
      <c r="BG200" s="283"/>
      <c r="BH200" s="283"/>
      <c r="BI200" s="283"/>
      <c r="BJ200" s="283"/>
      <c r="BK200" s="283"/>
      <c r="BL200" s="283"/>
      <c r="BM200" s="283">
        <v>0.1</v>
      </c>
      <c r="BN200" s="283"/>
      <c r="BO200" s="284"/>
      <c r="BP200" s="284"/>
      <c r="BQ200" s="284"/>
      <c r="BR200" s="284"/>
      <c r="BS200" s="284"/>
      <c r="BT200" s="284"/>
      <c r="BU200" s="284"/>
      <c r="BV200" s="283"/>
      <c r="BW200" s="283"/>
      <c r="BX200" s="283"/>
      <c r="BY200" s="283"/>
      <c r="BZ200" s="283"/>
      <c r="CA200" s="283"/>
      <c r="CB200" s="283"/>
      <c r="CC200" s="283"/>
      <c r="CD200" s="283"/>
      <c r="CE200" s="283"/>
      <c r="CF200" s="283"/>
      <c r="CG200" s="283"/>
      <c r="CH200" s="283"/>
      <c r="CI200" s="283"/>
    </row>
    <row r="201" spans="1:87" ht="15" hidden="1" customHeight="1" outlineLevel="1">
      <c r="A201" s="276" t="str">
        <f t="shared" si="89"/>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78" t="s">
        <v>38</v>
      </c>
      <c r="J201" s="317">
        <v>45630</v>
      </c>
      <c r="K201" s="278"/>
      <c r="L201" s="288">
        <f t="array" ref="L201">MIN(IF(W201:CI201&gt;0,$W$16:$CI$16))</f>
        <v>45646</v>
      </c>
      <c r="M201" s="289">
        <f t="array" ref="M201">MAX(IF(W201:CI201&gt;0,$W$16:$CI$16))</f>
        <v>45646</v>
      </c>
      <c r="N201" s="289"/>
      <c r="O201" s="249">
        <f>VLOOKUP(H201,Auxiliar!$B$16:$E$24,4,0)</f>
        <v>0</v>
      </c>
      <c r="P201" s="249">
        <f t="shared" ca="1" si="93"/>
        <v>0</v>
      </c>
      <c r="Q201" s="248">
        <f t="shared" ca="1" si="90"/>
        <v>0</v>
      </c>
      <c r="R201" s="263"/>
      <c r="S201" s="282"/>
      <c r="T201" s="272">
        <v>0.6</v>
      </c>
      <c r="U201" s="272">
        <f t="shared" si="91"/>
        <v>0.1</v>
      </c>
      <c r="V201" s="272">
        <f t="shared" si="92"/>
        <v>0</v>
      </c>
      <c r="W201" s="283"/>
      <c r="X201" s="283"/>
      <c r="Y201" s="283"/>
      <c r="Z201" s="283"/>
      <c r="AA201" s="283"/>
      <c r="AB201" s="283"/>
      <c r="AC201" s="283"/>
      <c r="AD201" s="284"/>
      <c r="AE201" s="283"/>
      <c r="AF201" s="283"/>
      <c r="AG201" s="283"/>
      <c r="AH201" s="283"/>
      <c r="AI201" s="283"/>
      <c r="AJ201" s="283"/>
      <c r="AK201" s="283"/>
      <c r="AL201" s="283"/>
      <c r="AM201" s="283"/>
      <c r="AN201" s="283"/>
      <c r="AO201" s="283"/>
      <c r="AP201" s="283"/>
      <c r="AQ201" s="283"/>
      <c r="AR201" s="283"/>
      <c r="AS201" s="283"/>
      <c r="AT201" s="283"/>
      <c r="AU201" s="283"/>
      <c r="AV201" s="283"/>
      <c r="AW201" s="285"/>
      <c r="AX201" s="283"/>
      <c r="AY201" s="283"/>
      <c r="AZ201" s="283"/>
      <c r="BA201" s="285"/>
      <c r="BB201" s="283"/>
      <c r="BC201" s="283"/>
      <c r="BD201" s="283"/>
      <c r="BE201" s="283"/>
      <c r="BF201" s="283"/>
      <c r="BG201" s="283"/>
      <c r="BH201" s="283"/>
      <c r="BI201" s="283"/>
      <c r="BJ201" s="283"/>
      <c r="BK201" s="283"/>
      <c r="BL201" s="283"/>
      <c r="BM201" s="283">
        <v>0.1</v>
      </c>
      <c r="BN201" s="283"/>
      <c r="BO201" s="284"/>
      <c r="BP201" s="284"/>
      <c r="BQ201" s="284"/>
      <c r="BR201" s="284"/>
      <c r="BS201" s="284"/>
      <c r="BT201" s="284"/>
      <c r="BU201" s="284"/>
      <c r="BV201" s="283"/>
      <c r="BW201" s="283"/>
      <c r="BX201" s="283"/>
      <c r="BY201" s="283"/>
      <c r="BZ201" s="283"/>
      <c r="CA201" s="283"/>
      <c r="CB201" s="283"/>
      <c r="CC201" s="283"/>
      <c r="CD201" s="283"/>
      <c r="CE201" s="283"/>
      <c r="CF201" s="283"/>
      <c r="CG201" s="283"/>
      <c r="CH201" s="283"/>
      <c r="CI201" s="283"/>
    </row>
    <row r="202" spans="1:87" ht="15" hidden="1" customHeight="1" outlineLevel="1">
      <c r="A202" s="276" t="str">
        <f t="shared" si="89"/>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78" t="s">
        <v>38</v>
      </c>
      <c r="J202" s="317">
        <v>45630</v>
      </c>
      <c r="K202" s="278"/>
      <c r="L202" s="288">
        <f t="array" ref="L202">MIN(IF(W202:CI202&gt;0,$W$16:$CI$16))</f>
        <v>45646</v>
      </c>
      <c r="M202" s="289">
        <f t="array" ref="M202">MAX(IF(W202:CI202&gt;0,$W$16:$CI$16))</f>
        <v>45646</v>
      </c>
      <c r="N202" s="289"/>
      <c r="O202" s="249">
        <f>VLOOKUP(H202,Auxiliar!$B$16:$E$24,4,0)</f>
        <v>0</v>
      </c>
      <c r="P202" s="249">
        <f t="shared" ca="1" si="93"/>
        <v>0</v>
      </c>
      <c r="Q202" s="248">
        <f t="shared" ca="1" si="90"/>
        <v>0</v>
      </c>
      <c r="R202" s="263"/>
      <c r="S202" s="282"/>
      <c r="T202" s="272">
        <v>0.6</v>
      </c>
      <c r="U202" s="272">
        <f t="shared" si="91"/>
        <v>0.1</v>
      </c>
      <c r="V202" s="272">
        <f t="shared" si="92"/>
        <v>0</v>
      </c>
      <c r="W202" s="283"/>
      <c r="X202" s="283"/>
      <c r="Y202" s="283"/>
      <c r="Z202" s="283"/>
      <c r="AA202" s="283"/>
      <c r="AB202" s="283"/>
      <c r="AC202" s="283"/>
      <c r="AD202" s="284"/>
      <c r="AE202" s="283"/>
      <c r="AF202" s="283"/>
      <c r="AG202" s="283"/>
      <c r="AH202" s="283"/>
      <c r="AI202" s="283"/>
      <c r="AJ202" s="283"/>
      <c r="AK202" s="283"/>
      <c r="AL202" s="283"/>
      <c r="AM202" s="283"/>
      <c r="AN202" s="283"/>
      <c r="AO202" s="283"/>
      <c r="AP202" s="283"/>
      <c r="AQ202" s="283"/>
      <c r="AR202" s="283"/>
      <c r="AS202" s="283"/>
      <c r="AT202" s="283"/>
      <c r="AU202" s="283"/>
      <c r="AV202" s="283"/>
      <c r="AW202" s="285"/>
      <c r="AX202" s="283"/>
      <c r="AY202" s="283"/>
      <c r="AZ202" s="283"/>
      <c r="BA202" s="285"/>
      <c r="BB202" s="283"/>
      <c r="BC202" s="283"/>
      <c r="BD202" s="283"/>
      <c r="BE202" s="283"/>
      <c r="BF202" s="283"/>
      <c r="BG202" s="283"/>
      <c r="BH202" s="283"/>
      <c r="BI202" s="283"/>
      <c r="BJ202" s="283"/>
      <c r="BK202" s="283"/>
      <c r="BL202" s="283"/>
      <c r="BM202" s="283">
        <v>0.1</v>
      </c>
      <c r="BN202" s="283"/>
      <c r="BO202" s="284"/>
      <c r="BP202" s="284"/>
      <c r="BQ202" s="284"/>
      <c r="BR202" s="284"/>
      <c r="BS202" s="284"/>
      <c r="BT202" s="284"/>
      <c r="BU202" s="284"/>
      <c r="BV202" s="283"/>
      <c r="BW202" s="283"/>
      <c r="BX202" s="283"/>
      <c r="BY202" s="283"/>
      <c r="BZ202" s="283"/>
      <c r="CA202" s="283"/>
      <c r="CB202" s="283"/>
      <c r="CC202" s="283"/>
      <c r="CD202" s="283"/>
      <c r="CE202" s="283"/>
      <c r="CF202" s="283"/>
      <c r="CG202" s="283"/>
      <c r="CH202" s="283"/>
      <c r="CI202" s="283"/>
    </row>
    <row r="203" spans="1:87" ht="15" hidden="1" customHeight="1" outlineLevel="1">
      <c r="A203" s="276" t="str">
        <f t="shared" si="89"/>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78" t="s">
        <v>38</v>
      </c>
      <c r="J203" s="317">
        <v>45630</v>
      </c>
      <c r="K203" s="278"/>
      <c r="L203" s="288">
        <f t="array" ref="L203">MIN(IF(W203:CI203&gt;0,$W$16:$CI$16))</f>
        <v>45659</v>
      </c>
      <c r="M203" s="289">
        <f t="array" ref="M203">MAX(IF(W203:CI203&gt;0,$W$16:$CI$16))</f>
        <v>45659</v>
      </c>
      <c r="N203" s="289"/>
      <c r="O203" s="249">
        <f>VLOOKUP(H203,Auxiliar!$B$16:$E$24,4,0)</f>
        <v>0</v>
      </c>
      <c r="P203" s="249">
        <f t="shared" ca="1" si="93"/>
        <v>0</v>
      </c>
      <c r="Q203" s="248">
        <f t="shared" ca="1" si="90"/>
        <v>0</v>
      </c>
      <c r="R203" s="263"/>
      <c r="S203" s="282"/>
      <c r="T203" s="272">
        <v>0.6</v>
      </c>
      <c r="U203" s="272">
        <f t="shared" si="91"/>
        <v>0.1</v>
      </c>
      <c r="V203" s="272">
        <f t="shared" si="92"/>
        <v>0</v>
      </c>
      <c r="W203" s="283"/>
      <c r="X203" s="283"/>
      <c r="Y203" s="283"/>
      <c r="Z203" s="283"/>
      <c r="AA203" s="283"/>
      <c r="AB203" s="283"/>
      <c r="AC203" s="283"/>
      <c r="AD203" s="284"/>
      <c r="AE203" s="283"/>
      <c r="AF203" s="283"/>
      <c r="AG203" s="283"/>
      <c r="AH203" s="283"/>
      <c r="AI203" s="283"/>
      <c r="AJ203" s="283"/>
      <c r="AK203" s="283"/>
      <c r="AL203" s="283"/>
      <c r="AM203" s="283"/>
      <c r="AN203" s="283"/>
      <c r="AO203" s="283"/>
      <c r="AP203" s="283"/>
      <c r="AQ203" s="283"/>
      <c r="AR203" s="283"/>
      <c r="AS203" s="283"/>
      <c r="AT203" s="283"/>
      <c r="AU203" s="283"/>
      <c r="AV203" s="283"/>
      <c r="AW203" s="285"/>
      <c r="AX203" s="283"/>
      <c r="AY203" s="283"/>
      <c r="AZ203" s="283"/>
      <c r="BA203" s="285"/>
      <c r="BB203" s="283"/>
      <c r="BC203" s="283"/>
      <c r="BD203" s="283"/>
      <c r="BE203" s="283"/>
      <c r="BF203" s="283"/>
      <c r="BG203" s="283"/>
      <c r="BH203" s="283"/>
      <c r="BI203" s="283"/>
      <c r="BJ203" s="283"/>
      <c r="BK203" s="283"/>
      <c r="BL203" s="283"/>
      <c r="BM203" s="283"/>
      <c r="BN203" s="283"/>
      <c r="BO203" s="284"/>
      <c r="BP203" s="284"/>
      <c r="BQ203" s="284"/>
      <c r="BR203" s="284"/>
      <c r="BS203" s="284"/>
      <c r="BT203" s="284"/>
      <c r="BU203" s="284"/>
      <c r="BV203" s="283">
        <v>0.1</v>
      </c>
      <c r="BW203" s="283"/>
      <c r="BX203" s="283"/>
      <c r="BY203" s="283"/>
      <c r="BZ203" s="283"/>
      <c r="CA203" s="283"/>
      <c r="CB203" s="283"/>
      <c r="CC203" s="283"/>
      <c r="CD203" s="283"/>
      <c r="CE203" s="283"/>
      <c r="CF203" s="283"/>
      <c r="CG203" s="283"/>
      <c r="CH203" s="283"/>
      <c r="CI203" s="283"/>
    </row>
    <row r="204" spans="1:87" ht="15" hidden="1" customHeight="1" outlineLevel="1">
      <c r="A204" s="276" t="str">
        <f t="shared" si="89"/>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78" t="s">
        <v>38</v>
      </c>
      <c r="J204" s="317">
        <v>45630</v>
      </c>
      <c r="K204" s="278"/>
      <c r="L204" s="288">
        <f t="array" ref="L204">MIN(IF(W204:CI204&gt;0,$W$16:$CI$16))</f>
        <v>45659</v>
      </c>
      <c r="M204" s="289">
        <f t="array" ref="M204">MAX(IF(W204:CI204&gt;0,$W$16:$CI$16))</f>
        <v>45659</v>
      </c>
      <c r="N204" s="289"/>
      <c r="O204" s="249">
        <f>VLOOKUP(H204,Auxiliar!$B$16:$E$24,4,0)</f>
        <v>0</v>
      </c>
      <c r="P204" s="249">
        <f t="shared" ca="1" si="93"/>
        <v>0</v>
      </c>
      <c r="Q204" s="248">
        <f t="shared" ca="1" si="90"/>
        <v>0</v>
      </c>
      <c r="R204" s="263"/>
      <c r="S204" s="282"/>
      <c r="T204" s="272">
        <v>0.6</v>
      </c>
      <c r="U204" s="272">
        <f t="shared" si="91"/>
        <v>0.1</v>
      </c>
      <c r="V204" s="272">
        <f t="shared" si="92"/>
        <v>0</v>
      </c>
      <c r="W204" s="283"/>
      <c r="X204" s="283"/>
      <c r="Y204" s="283"/>
      <c r="Z204" s="283"/>
      <c r="AA204" s="283"/>
      <c r="AB204" s="283"/>
      <c r="AC204" s="283"/>
      <c r="AD204" s="284"/>
      <c r="AE204" s="283"/>
      <c r="AF204" s="283"/>
      <c r="AG204" s="283"/>
      <c r="AH204" s="283"/>
      <c r="AI204" s="283"/>
      <c r="AJ204" s="283"/>
      <c r="AK204" s="283"/>
      <c r="AL204" s="283"/>
      <c r="AM204" s="283"/>
      <c r="AN204" s="283"/>
      <c r="AO204" s="283"/>
      <c r="AP204" s="283"/>
      <c r="AQ204" s="283"/>
      <c r="AR204" s="283"/>
      <c r="AS204" s="283"/>
      <c r="AT204" s="283"/>
      <c r="AU204" s="283"/>
      <c r="AV204" s="283"/>
      <c r="AW204" s="285"/>
      <c r="AX204" s="283"/>
      <c r="AY204" s="283"/>
      <c r="AZ204" s="283"/>
      <c r="BA204" s="285"/>
      <c r="BB204" s="283"/>
      <c r="BC204" s="283"/>
      <c r="BD204" s="283"/>
      <c r="BE204" s="283"/>
      <c r="BF204" s="283"/>
      <c r="BG204" s="283"/>
      <c r="BH204" s="283"/>
      <c r="BI204" s="283"/>
      <c r="BJ204" s="283"/>
      <c r="BK204" s="283"/>
      <c r="BL204" s="283"/>
      <c r="BM204" s="283"/>
      <c r="BN204" s="283"/>
      <c r="BO204" s="284"/>
      <c r="BP204" s="284"/>
      <c r="BQ204" s="284"/>
      <c r="BR204" s="284"/>
      <c r="BS204" s="284"/>
      <c r="BT204" s="284"/>
      <c r="BU204" s="284"/>
      <c r="BV204" s="283">
        <v>0.1</v>
      </c>
      <c r="BW204" s="283"/>
      <c r="BX204" s="283"/>
      <c r="BY204" s="283"/>
      <c r="BZ204" s="283"/>
      <c r="CA204" s="283"/>
      <c r="CB204" s="283"/>
      <c r="CC204" s="283"/>
      <c r="CD204" s="283"/>
      <c r="CE204" s="283"/>
      <c r="CF204" s="283"/>
      <c r="CG204" s="283"/>
      <c r="CH204" s="283"/>
      <c r="CI204" s="283"/>
    </row>
    <row r="205" spans="1:87" ht="15" customHeight="1" collapsed="1">
      <c r="A205" s="276"/>
      <c r="B205" s="142" t="s">
        <v>26</v>
      </c>
      <c r="C205" s="138" t="s">
        <v>54</v>
      </c>
      <c r="D205" s="134"/>
      <c r="E205" s="242" t="s">
        <v>94</v>
      </c>
      <c r="F205" s="240" t="s">
        <v>1979</v>
      </c>
      <c r="G205" s="242">
        <v>1</v>
      </c>
      <c r="H205" s="277" t="s">
        <v>2022</v>
      </c>
      <c r="I205" s="280">
        <v>45604</v>
      </c>
      <c r="J205" s="319">
        <v>45645</v>
      </c>
      <c r="K205" s="278"/>
      <c r="L205" s="281"/>
      <c r="M205" s="314"/>
      <c r="N205" s="329">
        <f t="array" ref="N205">MAX(IF(W205:CI205&gt;0,$W$16:$CI$16))</f>
        <v>45667</v>
      </c>
      <c r="O205" s="322">
        <v>0</v>
      </c>
      <c r="P205" s="322">
        <v>0</v>
      </c>
      <c r="Q205" s="248">
        <f t="shared" ref="Q205" si="94">O205-P205</f>
        <v>0</v>
      </c>
      <c r="R205" s="262" t="s">
        <v>2036</v>
      </c>
      <c r="S205" s="282"/>
      <c r="T205" s="272"/>
      <c r="U205" s="272"/>
      <c r="V205" s="272"/>
      <c r="W205" s="283"/>
      <c r="X205" s="283"/>
      <c r="Y205" s="283"/>
      <c r="Z205" s="283"/>
      <c r="AA205" s="283"/>
      <c r="AB205" s="283"/>
      <c r="AC205" s="283"/>
      <c r="AD205" s="284"/>
      <c r="AE205" s="283"/>
      <c r="AF205" s="283"/>
      <c r="AG205" s="283"/>
      <c r="AH205" s="283"/>
      <c r="AI205" s="291"/>
      <c r="AJ205" s="283"/>
      <c r="AK205" s="283"/>
      <c r="AL205" s="283"/>
      <c r="AM205" s="283"/>
      <c r="AN205" s="283"/>
      <c r="AO205" s="283"/>
      <c r="AP205" s="283"/>
      <c r="AQ205" s="283"/>
      <c r="AR205" s="283"/>
      <c r="AS205" s="283"/>
      <c r="AT205" s="283"/>
      <c r="AU205" s="283"/>
      <c r="AV205" s="283"/>
      <c r="AW205" s="283"/>
      <c r="AX205" s="283"/>
      <c r="AY205" s="283"/>
      <c r="AZ205" s="283"/>
      <c r="BA205" s="283"/>
      <c r="BB205" s="285"/>
      <c r="BC205" s="283"/>
      <c r="BD205" s="283"/>
      <c r="BE205" s="283"/>
      <c r="BF205" s="283"/>
      <c r="BG205" s="283"/>
      <c r="BH205" s="283"/>
      <c r="BI205" s="283"/>
      <c r="BJ205" s="283"/>
      <c r="BK205" s="283"/>
      <c r="BL205" s="285"/>
      <c r="BM205" s="283"/>
      <c r="BN205" s="283"/>
      <c r="BO205" s="284"/>
      <c r="BP205" s="284"/>
      <c r="BQ205" s="284"/>
      <c r="BR205" s="284"/>
      <c r="BS205" s="284"/>
      <c r="BT205" s="284"/>
      <c r="BU205" s="284"/>
      <c r="BV205" s="283"/>
      <c r="BW205" s="283"/>
      <c r="BX205" s="283"/>
      <c r="BY205" s="283"/>
      <c r="BZ205" s="283"/>
      <c r="CA205" s="283"/>
      <c r="CB205" s="283" t="s">
        <v>444</v>
      </c>
      <c r="CC205" s="283"/>
      <c r="CD205" s="283"/>
      <c r="CE205" s="283"/>
      <c r="CF205" s="283"/>
      <c r="CG205" s="283"/>
      <c r="CH205" s="283"/>
      <c r="CI205" s="283"/>
    </row>
    <row r="206" spans="1:87" ht="15" customHeight="1">
      <c r="A206" s="276"/>
      <c r="B206" s="142" t="s">
        <v>26</v>
      </c>
      <c r="C206" s="138" t="s">
        <v>34</v>
      </c>
      <c r="D206" s="134"/>
      <c r="E206" s="242" t="s">
        <v>2019</v>
      </c>
      <c r="F206" s="240" t="s">
        <v>1979</v>
      </c>
      <c r="G206" s="242" t="s">
        <v>1958</v>
      </c>
      <c r="H206" s="277" t="s">
        <v>2022</v>
      </c>
      <c r="I206" s="280">
        <v>45604</v>
      </c>
      <c r="J206" s="319">
        <v>45630</v>
      </c>
      <c r="K206" s="278"/>
      <c r="L206" s="281">
        <f t="array" ref="L206">MIN(IF(W206:CI206&gt;0,$W$16:$CI$16))</f>
        <v>45665</v>
      </c>
      <c r="M206" s="314">
        <f t="array" ref="M206">MAX(IF(W206:CI206&gt;0,$W$16:$CI$16))</f>
        <v>45667</v>
      </c>
      <c r="N206" s="329">
        <f t="array" ref="N206">MAX(IF(W206:CI206&gt;0,$W$16:$CI$16))</f>
        <v>45667</v>
      </c>
      <c r="O206" s="322">
        <v>0</v>
      </c>
      <c r="P206" s="322">
        <v>0</v>
      </c>
      <c r="Q206" s="248">
        <f>O206-P206</f>
        <v>0</v>
      </c>
      <c r="R206" s="262" t="s">
        <v>2018</v>
      </c>
      <c r="S206" s="282"/>
      <c r="T206" s="272"/>
      <c r="U206" s="272"/>
      <c r="V206" s="272"/>
      <c r="W206" s="283"/>
      <c r="X206" s="283"/>
      <c r="Y206" s="283"/>
      <c r="Z206" s="283"/>
      <c r="AA206" s="283"/>
      <c r="AB206" s="283"/>
      <c r="AC206" s="283"/>
      <c r="AD206" s="284"/>
      <c r="AE206" s="283"/>
      <c r="AF206" s="283"/>
      <c r="AG206" s="283"/>
      <c r="AH206" s="283"/>
      <c r="AI206" s="291"/>
      <c r="AJ206" s="283"/>
      <c r="AK206" s="283"/>
      <c r="AL206" s="283"/>
      <c r="AM206" s="283"/>
      <c r="AN206" s="283"/>
      <c r="AO206" s="283"/>
      <c r="AP206" s="283"/>
      <c r="AQ206" s="283"/>
      <c r="AR206" s="283"/>
      <c r="AS206" s="283"/>
      <c r="AT206" s="283"/>
      <c r="AU206" s="283"/>
      <c r="AV206" s="283"/>
      <c r="AW206" s="285"/>
      <c r="AX206" s="283"/>
      <c r="AY206" s="283"/>
      <c r="AZ206" s="283"/>
      <c r="BA206" s="285"/>
      <c r="BB206" s="283"/>
      <c r="BC206" s="283"/>
      <c r="BD206" s="283"/>
      <c r="BE206" s="283"/>
      <c r="BF206" s="283"/>
      <c r="BG206" s="283"/>
      <c r="BH206" s="283"/>
      <c r="BI206" s="283"/>
      <c r="BJ206" s="283"/>
      <c r="BK206" s="283"/>
      <c r="BL206" s="283"/>
      <c r="BM206" s="283"/>
      <c r="BN206" s="283"/>
      <c r="BO206" s="284"/>
      <c r="BP206" s="284"/>
      <c r="BQ206" s="284"/>
      <c r="BR206" s="284"/>
      <c r="BS206" s="284"/>
      <c r="BT206" s="284"/>
      <c r="BU206" s="284"/>
      <c r="BV206" s="283"/>
      <c r="BW206" s="283"/>
      <c r="BX206" s="283"/>
      <c r="BY206" s="283"/>
      <c r="BZ206" s="283">
        <v>1</v>
      </c>
      <c r="CA206" s="283">
        <v>1</v>
      </c>
      <c r="CB206" s="283" t="s">
        <v>444</v>
      </c>
      <c r="CC206" s="283"/>
      <c r="CD206" s="283"/>
      <c r="CE206" s="283"/>
      <c r="CF206" s="283"/>
      <c r="CG206" s="283"/>
      <c r="CH206" s="283"/>
      <c r="CI206" s="283"/>
    </row>
    <row r="207" spans="1:87" ht="15" customHeight="1">
      <c r="A207" s="276"/>
      <c r="B207" s="142" t="s">
        <v>26</v>
      </c>
      <c r="C207" s="138" t="s">
        <v>311</v>
      </c>
      <c r="D207" s="134"/>
      <c r="E207" s="240" t="s">
        <v>312</v>
      </c>
      <c r="F207" s="240" t="s">
        <v>2000</v>
      </c>
      <c r="G207" s="241">
        <f>COUNTA(G208:G211)</f>
        <v>4</v>
      </c>
      <c r="H207" s="277" t="s">
        <v>2022</v>
      </c>
      <c r="I207" s="278" t="s">
        <v>38</v>
      </c>
      <c r="J207" s="298">
        <f>MIN(J208:J211)</f>
        <v>45631</v>
      </c>
      <c r="K207" s="278"/>
      <c r="L207" s="279">
        <f>MIN(L208:L211)</f>
        <v>45663</v>
      </c>
      <c r="M207" s="280">
        <f>MAX(M208:M211)</f>
        <v>45664</v>
      </c>
      <c r="N207" s="329">
        <f t="array" ref="N207">MAX(IF(W207:CI207&gt;0,$W$16:$CI$16))</f>
        <v>45674</v>
      </c>
      <c r="O207" s="251">
        <f>SUMPRODUCT(O208:O211,U208:U211)/SUM(U208:U211)</f>
        <v>0</v>
      </c>
      <c r="P207" s="251">
        <f ca="1">SUMPRODUCT(P208:P211,U208:U211)/SUM(U208:U211)</f>
        <v>0</v>
      </c>
      <c r="Q207" s="248">
        <f t="shared" ref="Q207:Q212" ca="1" si="95">O207-P207</f>
        <v>0</v>
      </c>
      <c r="R207" s="262" t="s">
        <v>2025</v>
      </c>
      <c r="S207" s="282"/>
      <c r="T207" s="272"/>
      <c r="U207" s="272"/>
      <c r="V207" s="272"/>
      <c r="W207" s="283"/>
      <c r="X207" s="283"/>
      <c r="Y207" s="283"/>
      <c r="Z207" s="283"/>
      <c r="AA207" s="283"/>
      <c r="AB207" s="283"/>
      <c r="AC207" s="283"/>
      <c r="AD207" s="284"/>
      <c r="AE207" s="283"/>
      <c r="AF207" s="283"/>
      <c r="AG207" s="283"/>
      <c r="AH207" s="283"/>
      <c r="AI207" s="283"/>
      <c r="AJ207" s="283"/>
      <c r="AK207" s="283"/>
      <c r="AL207" s="283"/>
      <c r="AM207" s="283"/>
      <c r="AN207" s="283"/>
      <c r="AO207" s="283"/>
      <c r="AP207" s="283"/>
      <c r="AQ207" s="283"/>
      <c r="AR207" s="283"/>
      <c r="AS207" s="283"/>
      <c r="AT207" s="285"/>
      <c r="AU207" s="283"/>
      <c r="AV207" s="283"/>
      <c r="AW207" s="283"/>
      <c r="AX207" s="283"/>
      <c r="AY207" s="283"/>
      <c r="AZ207" s="283"/>
      <c r="BA207" s="283"/>
      <c r="BB207" s="285"/>
      <c r="BC207" s="283"/>
      <c r="BD207" s="283"/>
      <c r="BE207" s="283"/>
      <c r="BF207" s="283"/>
      <c r="BG207" s="283"/>
      <c r="BH207" s="283"/>
      <c r="BI207" s="283"/>
      <c r="BJ207" s="283"/>
      <c r="BK207" s="283"/>
      <c r="BL207" s="283"/>
      <c r="BM207" s="283"/>
      <c r="BN207" s="283"/>
      <c r="BO207" s="284"/>
      <c r="BP207" s="284"/>
      <c r="BQ207" s="284"/>
      <c r="BR207" s="284"/>
      <c r="BS207" s="284"/>
      <c r="BT207" s="284"/>
      <c r="BU207" s="284"/>
      <c r="BV207" s="283"/>
      <c r="BW207" s="283"/>
      <c r="BX207" s="283"/>
      <c r="BY207" s="283"/>
      <c r="BZ207" s="283"/>
      <c r="CA207" s="283"/>
      <c r="CB207" s="283"/>
      <c r="CC207" s="283"/>
      <c r="CD207" s="283"/>
      <c r="CE207" s="283"/>
      <c r="CF207" s="283"/>
      <c r="CG207" s="283" t="s">
        <v>444</v>
      </c>
      <c r="CH207" s="283"/>
      <c r="CI207" s="283"/>
    </row>
    <row r="208" spans="1:87" ht="16.2" hidden="1" outlineLevel="1">
      <c r="A208" s="276" t="str">
        <f>E208&amp;G208</f>
        <v>modesg_out_bens_imoveisflg_rsc_fsc_agd</v>
      </c>
      <c r="B208" s="142" t="s">
        <v>26</v>
      </c>
      <c r="C208" s="138" t="s">
        <v>311</v>
      </c>
      <c r="D208" s="236" t="s">
        <v>40</v>
      </c>
      <c r="E208" s="237" t="s">
        <v>312</v>
      </c>
      <c r="F208" s="237"/>
      <c r="G208" s="236" t="s">
        <v>283</v>
      </c>
      <c r="H208" s="236" t="str">
        <f>VLOOKUP(A208,'2. Status Detalhe Campos'!$A$7:$G$574,7,0)</f>
        <v>6. Em implementação (re-especificação)</v>
      </c>
      <c r="I208" s="278" t="s">
        <v>38</v>
      </c>
      <c r="J208" s="300">
        <v>45631</v>
      </c>
      <c r="K208" s="278"/>
      <c r="L208" s="292">
        <f t="array" ref="L208">MIN(IF(W208:CI208&gt;0,$W$16:$CI$16))</f>
        <v>45663</v>
      </c>
      <c r="M208" s="293">
        <f t="array" ref="M208">MAX(IF(W208:CI208&gt;0,$W$16:$CI$16))</f>
        <v>45663</v>
      </c>
      <c r="N208" s="293"/>
      <c r="O208" s="249">
        <f>VLOOKUP(H208,Auxiliar!$B$16:$E$24,4,0)</f>
        <v>0</v>
      </c>
      <c r="P208" s="249">
        <f t="shared" ref="P208:P211" ca="1" si="96">IF(TODAY()&lt;=L208,0,MIN((TODAY()-L208)/(M208-L208+1),100%))</f>
        <v>0</v>
      </c>
      <c r="Q208" s="248">
        <f t="shared" ca="1" si="95"/>
        <v>0</v>
      </c>
      <c r="R208" s="264" t="s">
        <v>38</v>
      </c>
      <c r="S208" s="282"/>
      <c r="T208" s="272">
        <v>16.100000000000001</v>
      </c>
      <c r="U208" s="272">
        <f>ROUND(T208/8,1)</f>
        <v>2</v>
      </c>
      <c r="V208" s="272">
        <f>SUM(W208:CI208)-U208</f>
        <v>0</v>
      </c>
      <c r="W208" s="283"/>
      <c r="X208" s="283"/>
      <c r="Y208" s="283"/>
      <c r="Z208" s="283"/>
      <c r="AA208" s="283"/>
      <c r="AB208" s="283"/>
      <c r="AC208" s="283"/>
      <c r="AD208" s="284"/>
      <c r="AE208" s="283"/>
      <c r="AF208" s="283"/>
      <c r="AG208" s="283"/>
      <c r="AH208" s="283"/>
      <c r="AI208" s="283"/>
      <c r="AJ208" s="283"/>
      <c r="AK208" s="283"/>
      <c r="AL208" s="283"/>
      <c r="AM208" s="283"/>
      <c r="AN208" s="283"/>
      <c r="AO208" s="283"/>
      <c r="AP208" s="283"/>
      <c r="AQ208" s="283"/>
      <c r="AR208" s="283"/>
      <c r="AS208" s="283"/>
      <c r="AT208" s="285"/>
      <c r="AU208" s="283"/>
      <c r="AV208" s="283"/>
      <c r="AW208" s="283"/>
      <c r="AX208" s="283"/>
      <c r="AY208" s="283"/>
      <c r="AZ208" s="283"/>
      <c r="BA208" s="283"/>
      <c r="BB208" s="285"/>
      <c r="BC208" s="283"/>
      <c r="BD208" s="283"/>
      <c r="BE208" s="283"/>
      <c r="BF208" s="283"/>
      <c r="BG208" s="283"/>
      <c r="BH208" s="283"/>
      <c r="BI208" s="283"/>
      <c r="BJ208" s="283"/>
      <c r="BK208" s="283"/>
      <c r="BL208" s="283"/>
      <c r="BM208" s="283"/>
      <c r="BN208" s="283"/>
      <c r="BO208" s="284"/>
      <c r="BP208" s="284"/>
      <c r="BQ208" s="284"/>
      <c r="BR208" s="284"/>
      <c r="BS208" s="284"/>
      <c r="BT208" s="284"/>
      <c r="BU208" s="284"/>
      <c r="BV208" s="283"/>
      <c r="BW208" s="283"/>
      <c r="BX208" s="283">
        <v>2</v>
      </c>
      <c r="BY208" s="283"/>
      <c r="BZ208" s="283"/>
      <c r="CA208" s="283"/>
      <c r="CB208" s="283"/>
      <c r="CC208" s="283"/>
      <c r="CD208" s="283"/>
      <c r="CE208" s="283"/>
      <c r="CF208" s="283"/>
      <c r="CG208" s="283"/>
      <c r="CH208" s="283"/>
      <c r="CI208" s="283"/>
    </row>
    <row r="209" spans="1:87" ht="16.2" hidden="1" outlineLevel="1">
      <c r="A209" s="276" t="str">
        <f>E209&amp;G209</f>
        <v>modesg_out_bens_imoveisflg_rsc_fsc_crnc</v>
      </c>
      <c r="B209" s="142" t="s">
        <v>26</v>
      </c>
      <c r="C209" s="138" t="s">
        <v>311</v>
      </c>
      <c r="D209" s="236" t="s">
        <v>40</v>
      </c>
      <c r="E209" s="237" t="s">
        <v>312</v>
      </c>
      <c r="F209" s="237"/>
      <c r="G209" s="236" t="s">
        <v>284</v>
      </c>
      <c r="H209" s="236" t="str">
        <f>VLOOKUP(A209,'2. Status Detalhe Campos'!$A$7:$G$574,7,0)</f>
        <v>6. Em implementação (re-especificação)</v>
      </c>
      <c r="I209" s="278" t="s">
        <v>38</v>
      </c>
      <c r="J209" s="300">
        <v>45631</v>
      </c>
      <c r="K209" s="278"/>
      <c r="L209" s="292">
        <f t="array" ref="L209">MIN(IF(W209:CI209&gt;0,$W$16:$CI$16))</f>
        <v>45663</v>
      </c>
      <c r="M209" s="293">
        <f t="array" ref="M209">MAX(IF(W209:CI209&gt;0,$W$16:$CI$16))</f>
        <v>45664</v>
      </c>
      <c r="N209" s="293"/>
      <c r="O209" s="249">
        <f>VLOOKUP(H209,Auxiliar!$B$16:$E$24,4,0)</f>
        <v>0</v>
      </c>
      <c r="P209" s="249">
        <f t="shared" ca="1" si="96"/>
        <v>0</v>
      </c>
      <c r="Q209" s="248">
        <f t="shared" ca="1" si="95"/>
        <v>0</v>
      </c>
      <c r="R209" s="264" t="s">
        <v>38</v>
      </c>
      <c r="S209" s="282"/>
      <c r="T209" s="272">
        <v>16.100000000000001</v>
      </c>
      <c r="U209" s="272">
        <f>ROUND(T209/8,1)</f>
        <v>2</v>
      </c>
      <c r="V209" s="272">
        <f>SUM(W209:CI209)-U209</f>
        <v>0</v>
      </c>
      <c r="W209" s="283"/>
      <c r="X209" s="283"/>
      <c r="Y209" s="283"/>
      <c r="Z209" s="283"/>
      <c r="AA209" s="283"/>
      <c r="AB209" s="283"/>
      <c r="AC209" s="283"/>
      <c r="AD209" s="284"/>
      <c r="AE209" s="283"/>
      <c r="AF209" s="283"/>
      <c r="AG209" s="283"/>
      <c r="AH209" s="283"/>
      <c r="AI209" s="283"/>
      <c r="AJ209" s="283"/>
      <c r="AK209" s="283"/>
      <c r="AL209" s="283"/>
      <c r="AM209" s="283"/>
      <c r="AN209" s="283"/>
      <c r="AO209" s="283"/>
      <c r="AP209" s="283"/>
      <c r="AQ209" s="283"/>
      <c r="AR209" s="283"/>
      <c r="AS209" s="283"/>
      <c r="AT209" s="285"/>
      <c r="AU209" s="283"/>
      <c r="AV209" s="283"/>
      <c r="AW209" s="283"/>
      <c r="AX209" s="283"/>
      <c r="AY209" s="283"/>
      <c r="AZ209" s="283"/>
      <c r="BA209" s="283"/>
      <c r="BB209" s="285"/>
      <c r="BC209" s="283"/>
      <c r="BD209" s="283"/>
      <c r="BE209" s="283"/>
      <c r="BF209" s="283"/>
      <c r="BG209" s="283"/>
      <c r="BH209" s="283"/>
      <c r="BI209" s="283"/>
      <c r="BJ209" s="283"/>
      <c r="BK209" s="283"/>
      <c r="BL209" s="283"/>
      <c r="BM209" s="283"/>
      <c r="BN209" s="283"/>
      <c r="BO209" s="284"/>
      <c r="BP209" s="284"/>
      <c r="BQ209" s="284"/>
      <c r="BR209" s="284"/>
      <c r="BS209" s="284"/>
      <c r="BT209" s="284"/>
      <c r="BU209" s="284"/>
      <c r="BV209" s="283"/>
      <c r="BW209" s="283"/>
      <c r="BX209" s="283">
        <v>1</v>
      </c>
      <c r="BY209" s="283">
        <v>1</v>
      </c>
      <c r="BZ209" s="283"/>
      <c r="CA209" s="283"/>
      <c r="CB209" s="283"/>
      <c r="CC209" s="283"/>
      <c r="CD209" s="283"/>
      <c r="CE209" s="283"/>
      <c r="CF209" s="283"/>
      <c r="CG209" s="283"/>
      <c r="CH209" s="283"/>
      <c r="CI209" s="283"/>
    </row>
    <row r="210" spans="1:87" ht="16.2" hidden="1" outlineLevel="1">
      <c r="A210" s="276" t="str">
        <f>E210&amp;G210</f>
        <v>modesg_out_bens_imoveisorigem_flg_rsc_fsc_agd</v>
      </c>
      <c r="B210" s="142" t="s">
        <v>26</v>
      </c>
      <c r="C210" s="138" t="s">
        <v>311</v>
      </c>
      <c r="D210" s="236" t="s">
        <v>40</v>
      </c>
      <c r="E210" s="237" t="s">
        <v>312</v>
      </c>
      <c r="F210" s="237"/>
      <c r="G210" s="236" t="s">
        <v>318</v>
      </c>
      <c r="H210" s="236" t="str">
        <f>VLOOKUP(A210,'2. Status Detalhe Campos'!$A$7:$G$574,7,0)</f>
        <v>6. Em implementação (re-especificação)</v>
      </c>
      <c r="I210" s="278" t="s">
        <v>38</v>
      </c>
      <c r="J210" s="300">
        <v>45631</v>
      </c>
      <c r="K210" s="278"/>
      <c r="L210" s="292">
        <f t="array" ref="L210">MIN(IF(W210:CI210&gt;0,$W$16:$CI$16))</f>
        <v>45664</v>
      </c>
      <c r="M210" s="293">
        <f t="array" ref="M210">MAX(IF(W210:CI210&gt;0,$W$16:$CI$16))</f>
        <v>45664</v>
      </c>
      <c r="N210" s="293"/>
      <c r="O210" s="249">
        <f>VLOOKUP(H210,Auxiliar!$B$16:$E$24,4,0)</f>
        <v>0</v>
      </c>
      <c r="P210" s="249">
        <f t="shared" ca="1" si="96"/>
        <v>0</v>
      </c>
      <c r="Q210" s="248">
        <f t="shared" ca="1" si="95"/>
        <v>0</v>
      </c>
      <c r="R210" s="264" t="s">
        <v>38</v>
      </c>
      <c r="S210" s="282"/>
      <c r="T210" s="272">
        <v>4.0999999999999996</v>
      </c>
      <c r="U210" s="272">
        <f>ROUND(T210/8,1)</f>
        <v>0.5</v>
      </c>
      <c r="V210" s="272">
        <f>SUM(W210:CI210)-U210</f>
        <v>0</v>
      </c>
      <c r="W210" s="283"/>
      <c r="X210" s="283"/>
      <c r="Y210" s="283"/>
      <c r="Z210" s="283"/>
      <c r="AA210" s="283"/>
      <c r="AB210" s="283"/>
      <c r="AC210" s="283"/>
      <c r="AD210" s="284"/>
      <c r="AE210" s="283"/>
      <c r="AF210" s="283"/>
      <c r="AG210" s="283"/>
      <c r="AH210" s="283"/>
      <c r="AI210" s="283"/>
      <c r="AJ210" s="283"/>
      <c r="AK210" s="283"/>
      <c r="AL210" s="283"/>
      <c r="AM210" s="283"/>
      <c r="AN210" s="283"/>
      <c r="AO210" s="283"/>
      <c r="AP210" s="283"/>
      <c r="AQ210" s="283"/>
      <c r="AR210" s="283"/>
      <c r="AS210" s="283"/>
      <c r="AT210" s="285"/>
      <c r="AU210" s="283"/>
      <c r="AV210" s="283"/>
      <c r="AW210" s="283"/>
      <c r="AX210" s="283"/>
      <c r="AY210" s="283"/>
      <c r="AZ210" s="283"/>
      <c r="BA210" s="283"/>
      <c r="BB210" s="285"/>
      <c r="BC210" s="283"/>
      <c r="BD210" s="283"/>
      <c r="BE210" s="283"/>
      <c r="BF210" s="283"/>
      <c r="BG210" s="283"/>
      <c r="BH210" s="283"/>
      <c r="BI210" s="283"/>
      <c r="BJ210" s="283"/>
      <c r="BK210" s="283"/>
      <c r="BL210" s="283"/>
      <c r="BM210" s="283"/>
      <c r="BN210" s="283"/>
      <c r="BO210" s="284"/>
      <c r="BP210" s="284"/>
      <c r="BQ210" s="284"/>
      <c r="BR210" s="284"/>
      <c r="BS210" s="284"/>
      <c r="BT210" s="284"/>
      <c r="BU210" s="284"/>
      <c r="BV210" s="283"/>
      <c r="BW210" s="283"/>
      <c r="BX210" s="283"/>
      <c r="BY210" s="283">
        <v>0.5</v>
      </c>
      <c r="BZ210" s="283"/>
      <c r="CA210" s="283"/>
      <c r="CB210" s="283"/>
      <c r="CC210" s="283"/>
      <c r="CD210" s="283"/>
      <c r="CE210" s="283"/>
      <c r="CF210" s="283"/>
      <c r="CG210" s="283"/>
      <c r="CH210" s="283"/>
      <c r="CI210" s="283"/>
    </row>
    <row r="211" spans="1:87" ht="16.2" hidden="1" outlineLevel="1">
      <c r="A211" s="276" t="str">
        <f>E211&amp;G211</f>
        <v>modesg_out_bens_imoveisorigem_flg_rsc_fsc_crnc</v>
      </c>
      <c r="B211" s="142" t="s">
        <v>26</v>
      </c>
      <c r="C211" s="138" t="s">
        <v>311</v>
      </c>
      <c r="D211" s="236" t="s">
        <v>40</v>
      </c>
      <c r="E211" s="237" t="s">
        <v>312</v>
      </c>
      <c r="F211" s="237"/>
      <c r="G211" s="236" t="s">
        <v>319</v>
      </c>
      <c r="H211" s="236" t="str">
        <f>VLOOKUP(A211,'2. Status Detalhe Campos'!$A$7:$G$574,7,0)</f>
        <v>6. Em implementação (re-especificação)</v>
      </c>
      <c r="I211" s="278" t="s">
        <v>38</v>
      </c>
      <c r="J211" s="300">
        <v>45631</v>
      </c>
      <c r="K211" s="278"/>
      <c r="L211" s="292">
        <f t="array" ref="L211">MIN(IF(W211:CI211&gt;0,$W$16:$CI$16))</f>
        <v>45664</v>
      </c>
      <c r="M211" s="293">
        <f t="array" ref="M211">MAX(IF(W211:CI211&gt;0,$W$16:$CI$16))</f>
        <v>45664</v>
      </c>
      <c r="N211" s="293"/>
      <c r="O211" s="249">
        <f>VLOOKUP(H211,Auxiliar!$B$16:$E$24,4,0)</f>
        <v>0</v>
      </c>
      <c r="P211" s="249">
        <f t="shared" ca="1" si="96"/>
        <v>0</v>
      </c>
      <c r="Q211" s="248">
        <f t="shared" ca="1" si="95"/>
        <v>0</v>
      </c>
      <c r="R211" s="264" t="s">
        <v>38</v>
      </c>
      <c r="S211" s="282"/>
      <c r="T211" s="272">
        <v>4.0999999999999996</v>
      </c>
      <c r="U211" s="272">
        <f>ROUND(T211/8,1)</f>
        <v>0.5</v>
      </c>
      <c r="V211" s="272">
        <f>SUM(W211:CI211)-U211</f>
        <v>0</v>
      </c>
      <c r="W211" s="283"/>
      <c r="X211" s="283"/>
      <c r="Y211" s="283"/>
      <c r="Z211" s="283"/>
      <c r="AA211" s="283"/>
      <c r="AB211" s="283"/>
      <c r="AC211" s="283"/>
      <c r="AD211" s="284"/>
      <c r="AE211" s="283"/>
      <c r="AF211" s="283"/>
      <c r="AG211" s="283"/>
      <c r="AH211" s="283"/>
      <c r="AI211" s="283"/>
      <c r="AJ211" s="283"/>
      <c r="AK211" s="283"/>
      <c r="AL211" s="283"/>
      <c r="AM211" s="283"/>
      <c r="AN211" s="283"/>
      <c r="AO211" s="283"/>
      <c r="AP211" s="283"/>
      <c r="AQ211" s="283"/>
      <c r="AR211" s="283"/>
      <c r="AS211" s="283"/>
      <c r="AT211" s="285"/>
      <c r="AU211" s="283"/>
      <c r="AV211" s="283"/>
      <c r="AW211" s="283"/>
      <c r="AX211" s="283"/>
      <c r="AY211" s="283"/>
      <c r="AZ211" s="283"/>
      <c r="BA211" s="283"/>
      <c r="BB211" s="285"/>
      <c r="BC211" s="283"/>
      <c r="BD211" s="283"/>
      <c r="BE211" s="283"/>
      <c r="BF211" s="283"/>
      <c r="BG211" s="283"/>
      <c r="BH211" s="283"/>
      <c r="BI211" s="283"/>
      <c r="BJ211" s="283"/>
      <c r="BK211" s="283"/>
      <c r="BL211" s="283"/>
      <c r="BM211" s="283"/>
      <c r="BN211" s="283"/>
      <c r="BO211" s="284"/>
      <c r="BP211" s="284"/>
      <c r="BQ211" s="284"/>
      <c r="BR211" s="284"/>
      <c r="BS211" s="284"/>
      <c r="BT211" s="284"/>
      <c r="BU211" s="284"/>
      <c r="BV211" s="283"/>
      <c r="BW211" s="283"/>
      <c r="BX211" s="283"/>
      <c r="BY211" s="283">
        <v>0.5</v>
      </c>
      <c r="BZ211" s="283"/>
      <c r="CA211" s="283"/>
      <c r="CB211" s="283"/>
      <c r="CC211" s="283"/>
      <c r="CD211" s="283"/>
      <c r="CE211" s="283"/>
      <c r="CF211" s="283"/>
      <c r="CG211" s="283"/>
      <c r="CH211" s="283"/>
      <c r="CI211" s="283"/>
    </row>
    <row r="212" spans="1:87" ht="15" customHeight="1" collapsed="1">
      <c r="A212" s="276" t="str">
        <f t="shared" ref="A212:A215" si="97">E212&amp;G212</f>
        <v>lt002_instrument3</v>
      </c>
      <c r="B212" s="142" t="s">
        <v>26</v>
      </c>
      <c r="C212" s="138" t="s">
        <v>26</v>
      </c>
      <c r="D212" s="236"/>
      <c r="E212" s="242" t="s">
        <v>380</v>
      </c>
      <c r="F212" s="242" t="s">
        <v>2002</v>
      </c>
      <c r="G212" s="256">
        <v>3</v>
      </c>
      <c r="H212" s="277" t="s">
        <v>2028</v>
      </c>
      <c r="I212" s="278" t="s">
        <v>38</v>
      </c>
      <c r="J212" s="316">
        <f>MIN(J213:J215)</f>
        <v>45631</v>
      </c>
      <c r="K212" s="278"/>
      <c r="L212" s="279">
        <f>MIN(L213)</f>
        <v>45664</v>
      </c>
      <c r="M212" s="280">
        <f>MAX(M213)</f>
        <v>45664</v>
      </c>
      <c r="N212" s="329">
        <f t="array" ref="N212">MAX(IF(W212:CI212&gt;0,$W$16:$CI$16))</f>
        <v>45674</v>
      </c>
      <c r="O212" s="322">
        <v>0</v>
      </c>
      <c r="P212" s="322">
        <v>0</v>
      </c>
      <c r="Q212" s="248">
        <f t="shared" si="95"/>
        <v>0</v>
      </c>
      <c r="R212" s="264" t="s">
        <v>2029</v>
      </c>
      <c r="S212" s="282"/>
      <c r="T212" s="313"/>
      <c r="U212" s="272"/>
      <c r="V212" s="272"/>
      <c r="W212" s="283"/>
      <c r="X212" s="283"/>
      <c r="Y212" s="283"/>
      <c r="Z212" s="283"/>
      <c r="AA212" s="283"/>
      <c r="AB212" s="283"/>
      <c r="AC212" s="283"/>
      <c r="AD212" s="284"/>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5"/>
      <c r="BC212" s="283"/>
      <c r="BD212" s="283"/>
      <c r="BE212" s="283"/>
      <c r="BF212" s="283"/>
      <c r="BG212" s="283"/>
      <c r="BH212" s="283"/>
      <c r="BI212" s="283"/>
      <c r="BJ212" s="283"/>
      <c r="BK212" s="283"/>
      <c r="BL212" s="283"/>
      <c r="BM212" s="283"/>
      <c r="BN212" s="283"/>
      <c r="BO212" s="284"/>
      <c r="BP212" s="284"/>
      <c r="BQ212" s="284"/>
      <c r="BR212" s="284"/>
      <c r="BS212" s="284"/>
      <c r="BT212" s="284"/>
      <c r="BU212" s="284"/>
      <c r="BV212" s="283"/>
      <c r="BW212" s="283"/>
      <c r="BX212" s="283"/>
      <c r="BY212" s="283"/>
      <c r="BZ212" s="283"/>
      <c r="CA212" s="283"/>
      <c r="CB212" s="283"/>
      <c r="CC212" s="283"/>
      <c r="CD212" s="283"/>
      <c r="CE212" s="283"/>
      <c r="CF212" s="283"/>
      <c r="CG212" s="283" t="s">
        <v>444</v>
      </c>
      <c r="CH212" s="283"/>
      <c r="CI212" s="283"/>
    </row>
    <row r="213" spans="1:87" ht="16.2" hidden="1" outlineLevel="1">
      <c r="A213" s="276" t="str">
        <f t="shared" si="97"/>
        <v>lt002_instrumentgrss_intrst_incm</v>
      </c>
      <c r="B213" s="142" t="s">
        <v>26</v>
      </c>
      <c r="C213" s="138" t="s">
        <v>26</v>
      </c>
      <c r="D213" s="236"/>
      <c r="E213" s="239" t="s">
        <v>380</v>
      </c>
      <c r="F213" s="239"/>
      <c r="G213" s="239" t="s">
        <v>421</v>
      </c>
      <c r="H213" s="236" t="str">
        <f>VLOOKUP(A213,'2. Status Detalhe Campos'!$A$7:$G$574,7,0)</f>
        <v>5. Em Correção</v>
      </c>
      <c r="I213" s="278"/>
      <c r="J213" s="287">
        <v>45631</v>
      </c>
      <c r="K213" s="278"/>
      <c r="L213" s="292">
        <f t="array" ref="L213">MIN(IF(W213:CI213&gt;0,$W$16:$CI$16))</f>
        <v>45664</v>
      </c>
      <c r="M213" s="293">
        <f t="array" ref="M213">MAX(IF(W213:CI213&gt;0,$W$16:$CI$16))</f>
        <v>45664</v>
      </c>
      <c r="N213" s="293"/>
      <c r="O213" s="249">
        <f>VLOOKUP(H213,Auxiliar!$B$16:$E$24,4,0)</f>
        <v>0</v>
      </c>
      <c r="P213" s="249">
        <f t="shared" ref="P213:P215" ca="1" si="98">IF(TODAY()&lt;=L213,0,MIN((TODAY()-L213)/(M213-L213+1),100%))</f>
        <v>0</v>
      </c>
      <c r="Q213" s="249">
        <f t="shared" ref="Q213:Q215" ca="1" si="99">O213-P213</f>
        <v>0</v>
      </c>
      <c r="R213" s="263"/>
      <c r="S213" s="282"/>
      <c r="T213" s="310">
        <v>8</v>
      </c>
      <c r="U213" s="272">
        <f>ROUND(T213/8,1)</f>
        <v>1</v>
      </c>
      <c r="V213" s="272">
        <f>SUM(W213:CI213)-U213</f>
        <v>0</v>
      </c>
      <c r="W213" s="283"/>
      <c r="X213" s="283"/>
      <c r="Y213" s="283"/>
      <c r="Z213" s="283"/>
      <c r="AA213" s="283"/>
      <c r="AB213" s="283"/>
      <c r="AC213" s="283"/>
      <c r="AD213" s="284"/>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5"/>
      <c r="BC213" s="283"/>
      <c r="BD213" s="283"/>
      <c r="BE213" s="283"/>
      <c r="BF213" s="283"/>
      <c r="BG213" s="283"/>
      <c r="BH213" s="283"/>
      <c r="BI213" s="283"/>
      <c r="BJ213" s="283"/>
      <c r="BK213" s="283"/>
      <c r="BL213" s="283"/>
      <c r="BM213" s="283"/>
      <c r="BN213" s="283"/>
      <c r="BO213" s="284"/>
      <c r="BP213" s="284"/>
      <c r="BQ213" s="284"/>
      <c r="BR213" s="284"/>
      <c r="BS213" s="284"/>
      <c r="BT213" s="284"/>
      <c r="BU213" s="284"/>
      <c r="BV213" s="283"/>
      <c r="BW213" s="283"/>
      <c r="BX213" s="283"/>
      <c r="BY213" s="283">
        <v>1</v>
      </c>
      <c r="BZ213" s="283"/>
      <c r="CA213" s="283"/>
      <c r="CB213" s="283"/>
      <c r="CC213" s="283"/>
      <c r="CD213" s="283"/>
      <c r="CE213" s="283"/>
      <c r="CF213" s="283"/>
      <c r="CG213" s="283"/>
      <c r="CH213" s="283"/>
      <c r="CI213" s="283"/>
    </row>
    <row r="214" spans="1:87" ht="16.2" hidden="1" outlineLevel="1">
      <c r="A214" s="276" t="str">
        <f t="shared" si="97"/>
        <v>lt002_instrumentgrss_cmmssn_incm</v>
      </c>
      <c r="B214" s="142" t="s">
        <v>26</v>
      </c>
      <c r="C214" s="138" t="s">
        <v>26</v>
      </c>
      <c r="D214" s="236"/>
      <c r="E214" s="239" t="s">
        <v>380</v>
      </c>
      <c r="F214" s="239"/>
      <c r="G214" s="239" t="s">
        <v>422</v>
      </c>
      <c r="H214" s="236" t="str">
        <f>VLOOKUP(A214,'2. Status Detalhe Campos'!$A$7:$G$574,7,0)</f>
        <v>5. Em Correção</v>
      </c>
      <c r="I214" s="278"/>
      <c r="J214" s="287">
        <v>45631</v>
      </c>
      <c r="K214" s="278"/>
      <c r="L214" s="292">
        <f t="array" ref="L214">MIN(IF(W214:CI214&gt;0,$W$16:$CI$16))</f>
        <v>45665</v>
      </c>
      <c r="M214" s="293">
        <f t="array" ref="M214">MAX(IF(W214:CI214&gt;0,$W$16:$CI$16))</f>
        <v>45665</v>
      </c>
      <c r="N214" s="293"/>
      <c r="O214" s="249">
        <f>VLOOKUP(H214,Auxiliar!$B$16:$E$24,4,0)</f>
        <v>0</v>
      </c>
      <c r="P214" s="249">
        <f t="shared" ca="1" si="98"/>
        <v>0</v>
      </c>
      <c r="Q214" s="249">
        <f t="shared" ca="1" si="99"/>
        <v>0</v>
      </c>
      <c r="R214" s="263"/>
      <c r="S214" s="282"/>
      <c r="T214" s="310">
        <v>4</v>
      </c>
      <c r="U214" s="272">
        <f>ROUND(T214/8,1)</f>
        <v>0.5</v>
      </c>
      <c r="V214" s="272">
        <f>SUM(W214:CI214)-U214</f>
        <v>0</v>
      </c>
      <c r="W214" s="283"/>
      <c r="X214" s="283"/>
      <c r="Y214" s="283"/>
      <c r="Z214" s="283"/>
      <c r="AA214" s="283"/>
      <c r="AB214" s="283"/>
      <c r="AC214" s="283"/>
      <c r="AD214" s="284"/>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5"/>
      <c r="BC214" s="283"/>
      <c r="BD214" s="283"/>
      <c r="BE214" s="283"/>
      <c r="BF214" s="283"/>
      <c r="BG214" s="283"/>
      <c r="BH214" s="283"/>
      <c r="BI214" s="283"/>
      <c r="BJ214" s="283"/>
      <c r="BK214" s="283"/>
      <c r="BL214" s="283"/>
      <c r="BM214" s="283"/>
      <c r="BN214" s="283"/>
      <c r="BO214" s="284"/>
      <c r="BP214" s="284"/>
      <c r="BQ214" s="284"/>
      <c r="BR214" s="284"/>
      <c r="BS214" s="284"/>
      <c r="BT214" s="284"/>
      <c r="BU214" s="284"/>
      <c r="BV214" s="283"/>
      <c r="BW214" s="283"/>
      <c r="BX214" s="283"/>
      <c r="BY214" s="283"/>
      <c r="BZ214" s="283">
        <v>0.5</v>
      </c>
      <c r="CA214" s="283"/>
      <c r="CB214" s="283"/>
      <c r="CC214" s="283"/>
      <c r="CD214" s="283"/>
      <c r="CE214" s="283"/>
      <c r="CF214" s="283"/>
      <c r="CG214" s="283"/>
      <c r="CH214" s="283"/>
      <c r="CI214" s="283"/>
    </row>
    <row r="215" spans="1:87" ht="16.2" hidden="1" outlineLevel="1">
      <c r="A215" s="276" t="str">
        <f t="shared" si="97"/>
        <v>lt002_instrumentgrss_cmmssn_incm_off_blnc</v>
      </c>
      <c r="B215" s="142" t="s">
        <v>26</v>
      </c>
      <c r="C215" s="138" t="s">
        <v>26</v>
      </c>
      <c r="D215" s="236"/>
      <c r="E215" s="239" t="s">
        <v>380</v>
      </c>
      <c r="F215" s="239"/>
      <c r="G215" s="239" t="s">
        <v>423</v>
      </c>
      <c r="H215" s="236" t="str">
        <f>VLOOKUP(A215,'2. Status Detalhe Campos'!$A$7:$G$574,7,0)</f>
        <v>5. Em Correção</v>
      </c>
      <c r="I215" s="278"/>
      <c r="J215" s="287">
        <v>45631</v>
      </c>
      <c r="K215" s="278"/>
      <c r="L215" s="292">
        <f t="array" ref="L215">MIN(IF(W215:CI215&gt;0,$W$16:$CI$16))</f>
        <v>45665</v>
      </c>
      <c r="M215" s="293">
        <f t="array" ref="M215">MAX(IF(W215:CI215&gt;0,$W$16:$CI$16))</f>
        <v>45665</v>
      </c>
      <c r="N215" s="293"/>
      <c r="O215" s="249">
        <f>VLOOKUP(H215,Auxiliar!$B$16:$E$24,4,0)</f>
        <v>0</v>
      </c>
      <c r="P215" s="249">
        <f t="shared" ca="1" si="98"/>
        <v>0</v>
      </c>
      <c r="Q215" s="249">
        <f t="shared" ca="1" si="99"/>
        <v>0</v>
      </c>
      <c r="R215" s="263"/>
      <c r="S215" s="282"/>
      <c r="T215" s="310">
        <v>4</v>
      </c>
      <c r="U215" s="272">
        <f>ROUND(T215/8,1)</f>
        <v>0.5</v>
      </c>
      <c r="V215" s="272">
        <f>SUM(W215:CI215)-U215</f>
        <v>0</v>
      </c>
      <c r="W215" s="283"/>
      <c r="X215" s="283"/>
      <c r="Y215" s="283"/>
      <c r="Z215" s="283"/>
      <c r="AA215" s="283"/>
      <c r="AB215" s="283"/>
      <c r="AC215" s="283"/>
      <c r="AD215" s="284"/>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5"/>
      <c r="BC215" s="283"/>
      <c r="BD215" s="283"/>
      <c r="BE215" s="283"/>
      <c r="BF215" s="283"/>
      <c r="BG215" s="283"/>
      <c r="BH215" s="283"/>
      <c r="BI215" s="283"/>
      <c r="BJ215" s="283"/>
      <c r="BK215" s="283"/>
      <c r="BL215" s="283"/>
      <c r="BM215" s="283"/>
      <c r="BN215" s="283"/>
      <c r="BO215" s="284"/>
      <c r="BP215" s="284"/>
      <c r="BQ215" s="284"/>
      <c r="BR215" s="284"/>
      <c r="BS215" s="284"/>
      <c r="BT215" s="284"/>
      <c r="BU215" s="284"/>
      <c r="BV215" s="283"/>
      <c r="BW215" s="283"/>
      <c r="BX215" s="283"/>
      <c r="BY215" s="283"/>
      <c r="BZ215" s="283">
        <v>0.5</v>
      </c>
      <c r="CA215" s="283"/>
      <c r="CB215" s="283"/>
      <c r="CC215" s="283"/>
      <c r="CD215" s="283"/>
      <c r="CE215" s="283"/>
      <c r="CF215" s="283"/>
      <c r="CG215" s="283"/>
      <c r="CH215" s="283"/>
      <c r="CI215" s="283"/>
    </row>
    <row r="216" spans="1:87" ht="15" customHeight="1" collapsed="1">
      <c r="A216" s="276"/>
      <c r="B216" s="142" t="s">
        <v>26</v>
      </c>
      <c r="C216" s="138" t="s">
        <v>54</v>
      </c>
      <c r="D216" s="134"/>
      <c r="E216" s="240" t="s">
        <v>123</v>
      </c>
      <c r="F216" s="240" t="s">
        <v>2003</v>
      </c>
      <c r="G216" s="241">
        <f>COUNTA(G217:G238)</f>
        <v>22</v>
      </c>
      <c r="H216" s="277" t="s">
        <v>2022</v>
      </c>
      <c r="I216" s="278" t="s">
        <v>38</v>
      </c>
      <c r="J216" s="316">
        <f>MIN(J217:J238)</f>
        <v>45638</v>
      </c>
      <c r="K216" s="280"/>
      <c r="L216" s="281">
        <f>MIN(L217:L238)</f>
        <v>45660</v>
      </c>
      <c r="M216" s="281">
        <f>MAX(M217:M238)</f>
        <v>45670</v>
      </c>
      <c r="N216" s="329">
        <f t="array" ref="N216">MAX(IF(W216:CI216&gt;0,$W$16:$CI$16))</f>
        <v>45674</v>
      </c>
      <c r="O216" s="251">
        <f>SUMPRODUCT(O217:O238,U217:U238)/SUM(U217:U238)</f>
        <v>0</v>
      </c>
      <c r="P216" s="252">
        <f ca="1">SUMPRODUCT(P217:P238,U217:U238)/SUM(U217:U238)</f>
        <v>0</v>
      </c>
      <c r="Q216" s="248">
        <f t="shared" ca="1" si="90"/>
        <v>0</v>
      </c>
      <c r="R216" s="262" t="s">
        <v>2020</v>
      </c>
      <c r="S216" s="282"/>
      <c r="T216" s="272"/>
      <c r="U216" s="272"/>
      <c r="V216" s="272"/>
      <c r="W216" s="283"/>
      <c r="X216" s="283"/>
      <c r="Y216" s="283"/>
      <c r="Z216" s="290"/>
      <c r="AA216" s="283"/>
      <c r="AB216" s="283"/>
      <c r="AC216" s="283"/>
      <c r="AD216" s="284"/>
      <c r="AE216" s="290"/>
      <c r="AF216" s="283"/>
      <c r="AG216" s="283"/>
      <c r="AH216" s="283"/>
      <c r="AI216" s="291"/>
      <c r="AJ216" s="283"/>
      <c r="AK216" s="283"/>
      <c r="AL216" s="283"/>
      <c r="AM216" s="283"/>
      <c r="AN216" s="332"/>
      <c r="AO216" s="283"/>
      <c r="AP216" s="283"/>
      <c r="AQ216" s="291"/>
      <c r="AR216" s="283"/>
      <c r="AS216" s="283"/>
      <c r="AT216" s="283"/>
      <c r="AU216" s="283"/>
      <c r="AV216" s="283"/>
      <c r="AW216" s="283"/>
      <c r="AX216" s="283"/>
      <c r="AY216" s="283"/>
      <c r="AZ216" s="283"/>
      <c r="BA216" s="283"/>
      <c r="BB216" s="283"/>
      <c r="BC216" s="283"/>
      <c r="BD216" s="283"/>
      <c r="BE216" s="283"/>
      <c r="BF216" s="283"/>
      <c r="BG216" s="285"/>
      <c r="BH216" s="283"/>
      <c r="BI216" s="283"/>
      <c r="BJ216" s="283"/>
      <c r="BK216" s="283"/>
      <c r="BL216" s="283"/>
      <c r="BM216" s="283"/>
      <c r="BN216" s="283"/>
      <c r="BO216" s="284"/>
      <c r="BP216" s="284"/>
      <c r="BQ216" s="284"/>
      <c r="BR216" s="284"/>
      <c r="BS216" s="284"/>
      <c r="BT216" s="284"/>
      <c r="BU216" s="284"/>
      <c r="BV216" s="283"/>
      <c r="BW216" s="283"/>
      <c r="BX216" s="283"/>
      <c r="BY216" s="283"/>
      <c r="BZ216" s="283"/>
      <c r="CA216" s="283"/>
      <c r="CB216" s="283"/>
      <c r="CC216" s="283"/>
      <c r="CD216" s="283"/>
      <c r="CE216" s="283"/>
      <c r="CF216" s="283"/>
      <c r="CG216" s="283" t="s">
        <v>444</v>
      </c>
      <c r="CH216" s="283"/>
      <c r="CI216" s="283"/>
    </row>
    <row r="217" spans="1:87" ht="16.2" hidden="1" outlineLevel="1">
      <c r="A217" s="276" t="str">
        <f t="shared" si="89"/>
        <v>PROPERTY_ENERGY_CERTIFICATELAND_REGISTRY_OFFICE_CODE</v>
      </c>
      <c r="B217" s="142" t="s">
        <v>26</v>
      </c>
      <c r="C217" s="138" t="s">
        <v>54</v>
      </c>
      <c r="D217" s="236" t="s">
        <v>40</v>
      </c>
      <c r="E217" s="237" t="s">
        <v>123</v>
      </c>
      <c r="F217" s="237"/>
      <c r="G217" s="236" t="s">
        <v>125</v>
      </c>
      <c r="H217" s="236" t="str">
        <f>VLOOKUP(A217,'2. Status Detalhe Campos'!$A$7:$G$574,7,0)</f>
        <v>6. Em implementação (re-especificação)</v>
      </c>
      <c r="I217" s="278" t="s">
        <v>38</v>
      </c>
      <c r="J217" s="287">
        <v>45638</v>
      </c>
      <c r="K217" s="287"/>
      <c r="L217" s="292">
        <f t="array" ref="L217">MIN(IF(W217:CI217&gt;0,$W$16:$CI$16))</f>
        <v>45665</v>
      </c>
      <c r="M217" s="293">
        <f t="array" ref="M217">MAX(IF(W217:CI217&gt;0,$W$16:$CI$16))</f>
        <v>45665</v>
      </c>
      <c r="N217" s="293"/>
      <c r="O217" s="249">
        <f>VLOOKUP(H217,Auxiliar!$B$16:$E$24,4,0)</f>
        <v>0</v>
      </c>
      <c r="P217" s="321">
        <f t="shared" ca="1" si="93"/>
        <v>0</v>
      </c>
      <c r="Q217" s="248">
        <f t="shared" ca="1" si="90"/>
        <v>0</v>
      </c>
      <c r="R217" s="263"/>
      <c r="S217" s="294" t="s">
        <v>1951</v>
      </c>
      <c r="T217" s="272">
        <v>4.0999999999999996</v>
      </c>
      <c r="U217" s="272">
        <f t="shared" si="91"/>
        <v>0.5</v>
      </c>
      <c r="V217" s="272">
        <f t="shared" ref="V217:V238" si="100">SUM(W217:CI217)-U217</f>
        <v>0</v>
      </c>
      <c r="W217" s="283"/>
      <c r="X217" s="283"/>
      <c r="Y217" s="283"/>
      <c r="Z217" s="290"/>
      <c r="AA217" s="283"/>
      <c r="AB217" s="283"/>
      <c r="AC217" s="283"/>
      <c r="AD217" s="284"/>
      <c r="AE217" s="290"/>
      <c r="AF217" s="283"/>
      <c r="AG217" s="283"/>
      <c r="AH217" s="283"/>
      <c r="AI217" s="291"/>
      <c r="AJ217" s="283"/>
      <c r="AK217" s="283"/>
      <c r="AL217" s="283"/>
      <c r="AM217" s="283"/>
      <c r="AN217" s="283"/>
      <c r="AO217" s="283"/>
      <c r="AP217" s="283"/>
      <c r="AQ217" s="291"/>
      <c r="AR217" s="283"/>
      <c r="AS217" s="283"/>
      <c r="AT217" s="283"/>
      <c r="AU217" s="283"/>
      <c r="AV217" s="283"/>
      <c r="AW217" s="283"/>
      <c r="AX217" s="283"/>
      <c r="AY217" s="283"/>
      <c r="AZ217" s="283"/>
      <c r="BA217" s="283"/>
      <c r="BB217" s="283"/>
      <c r="BC217" s="283"/>
      <c r="BD217" s="283"/>
      <c r="BE217" s="283"/>
      <c r="BF217" s="283"/>
      <c r="BG217" s="285"/>
      <c r="BH217" s="283"/>
      <c r="BI217" s="283"/>
      <c r="BJ217" s="283"/>
      <c r="BK217" s="283"/>
      <c r="BL217" s="283"/>
      <c r="BM217" s="283"/>
      <c r="BN217" s="283"/>
      <c r="BO217" s="284"/>
      <c r="BP217" s="284"/>
      <c r="BQ217" s="284"/>
      <c r="BR217" s="284"/>
      <c r="BS217" s="284"/>
      <c r="BT217" s="284"/>
      <c r="BU217" s="284"/>
      <c r="BV217" s="283"/>
      <c r="BW217" s="283"/>
      <c r="BX217" s="283"/>
      <c r="BY217" s="283"/>
      <c r="BZ217" s="283">
        <v>0.5</v>
      </c>
      <c r="CA217" s="283"/>
      <c r="CB217" s="283"/>
      <c r="CC217" s="283"/>
      <c r="CD217" s="283"/>
      <c r="CE217" s="283"/>
      <c r="CF217" s="283"/>
      <c r="CG217" s="283"/>
      <c r="CH217" s="283"/>
      <c r="CI217" s="283"/>
    </row>
    <row r="218" spans="1:87" ht="16.2" hidden="1" outlineLevel="1">
      <c r="A218" s="276" t="str">
        <f t="shared" si="89"/>
        <v>PROPERTY_ENERGY_CERTIFICATEPROPERTY_IDENTIFICATION_CODE</v>
      </c>
      <c r="B218" s="142" t="s">
        <v>26</v>
      </c>
      <c r="C218" s="138" t="s">
        <v>54</v>
      </c>
      <c r="D218" s="236" t="s">
        <v>40</v>
      </c>
      <c r="E218" s="237" t="s">
        <v>123</v>
      </c>
      <c r="F218" s="237"/>
      <c r="G218" s="236" t="s">
        <v>126</v>
      </c>
      <c r="H218" s="236" t="str">
        <f>VLOOKUP(A218,'2. Status Detalhe Campos'!$A$7:$G$574,7,0)</f>
        <v>6. Em implementação (re-especificação)</v>
      </c>
      <c r="I218" s="278" t="s">
        <v>38</v>
      </c>
      <c r="J218" s="287">
        <v>45638</v>
      </c>
      <c r="K218" s="287"/>
      <c r="L218" s="292">
        <f t="array" ref="L218">MIN(IF(W218:CI218&gt;0,$W$16:$CI$16))</f>
        <v>45665</v>
      </c>
      <c r="M218" s="293">
        <f t="array" ref="M218">MAX(IF(W218:CI218&gt;0,$W$16:$CI$16))</f>
        <v>45665</v>
      </c>
      <c r="N218" s="293"/>
      <c r="O218" s="249">
        <f>VLOOKUP(H218,Auxiliar!$B$16:$E$24,4,0)</f>
        <v>0</v>
      </c>
      <c r="P218" s="321">
        <f t="shared" ca="1" si="93"/>
        <v>0</v>
      </c>
      <c r="Q218" s="248">
        <f t="shared" ca="1" si="90"/>
        <v>0</v>
      </c>
      <c r="R218" s="263"/>
      <c r="S218" s="294" t="s">
        <v>1951</v>
      </c>
      <c r="T218" s="272">
        <v>4.0999999999999996</v>
      </c>
      <c r="U218" s="272">
        <f t="shared" si="91"/>
        <v>0.5</v>
      </c>
      <c r="V218" s="272">
        <f t="shared" si="100"/>
        <v>0</v>
      </c>
      <c r="W218" s="283"/>
      <c r="X218" s="283"/>
      <c r="Y218" s="283"/>
      <c r="Z218" s="290"/>
      <c r="AA218" s="283"/>
      <c r="AB218" s="283"/>
      <c r="AC218" s="283"/>
      <c r="AD218" s="284"/>
      <c r="AE218" s="290"/>
      <c r="AF218" s="283"/>
      <c r="AG218" s="283"/>
      <c r="AH218" s="283"/>
      <c r="AI218" s="291"/>
      <c r="AJ218" s="283"/>
      <c r="AK218" s="283"/>
      <c r="AL218" s="283"/>
      <c r="AM218" s="283"/>
      <c r="AN218" s="283"/>
      <c r="AO218" s="283"/>
      <c r="AP218" s="283"/>
      <c r="AQ218" s="291"/>
      <c r="AR218" s="283"/>
      <c r="AS218" s="283"/>
      <c r="AT218" s="283"/>
      <c r="AU218" s="283"/>
      <c r="AV218" s="283"/>
      <c r="AW218" s="283"/>
      <c r="AX218" s="283"/>
      <c r="AY218" s="283"/>
      <c r="AZ218" s="283"/>
      <c r="BA218" s="283"/>
      <c r="BB218" s="283"/>
      <c r="BC218" s="283"/>
      <c r="BD218" s="283"/>
      <c r="BE218" s="283"/>
      <c r="BF218" s="283"/>
      <c r="BG218" s="285"/>
      <c r="BH218" s="283"/>
      <c r="BI218" s="283"/>
      <c r="BJ218" s="283"/>
      <c r="BK218" s="283"/>
      <c r="BL218" s="283"/>
      <c r="BM218" s="283"/>
      <c r="BN218" s="283"/>
      <c r="BO218" s="284"/>
      <c r="BP218" s="284"/>
      <c r="BQ218" s="284"/>
      <c r="BR218" s="284"/>
      <c r="BS218" s="284"/>
      <c r="BT218" s="284"/>
      <c r="BU218" s="284"/>
      <c r="BV218" s="283"/>
      <c r="BW218" s="283"/>
      <c r="BX218" s="283"/>
      <c r="BY218" s="283"/>
      <c r="BZ218" s="283">
        <v>0.5</v>
      </c>
      <c r="CA218" s="283"/>
      <c r="CB218" s="283"/>
      <c r="CC218" s="283"/>
      <c r="CD218" s="283"/>
      <c r="CE218" s="283"/>
      <c r="CF218" s="283"/>
      <c r="CG218" s="283"/>
      <c r="CH218" s="283"/>
      <c r="CI218" s="283"/>
    </row>
    <row r="219" spans="1:87" ht="16.2" hidden="1" outlineLevel="1">
      <c r="A219" s="276" t="str">
        <f t="shared" si="89"/>
        <v>PROPERTY_ENERGY_CERTIFICATEENERGY_CERTIFICATION_SYSTEM_CODE</v>
      </c>
      <c r="B219" s="142" t="s">
        <v>26</v>
      </c>
      <c r="C219" s="138" t="s">
        <v>54</v>
      </c>
      <c r="D219" s="236" t="s">
        <v>40</v>
      </c>
      <c r="E219" s="237" t="s">
        <v>123</v>
      </c>
      <c r="F219" s="237"/>
      <c r="G219" s="236" t="s">
        <v>127</v>
      </c>
      <c r="H219" s="236" t="str">
        <f>VLOOKUP(A219,'2. Status Detalhe Campos'!$A$7:$G$574,7,0)</f>
        <v>6. Em implementação (re-especificação)</v>
      </c>
      <c r="I219" s="278" t="s">
        <v>38</v>
      </c>
      <c r="J219" s="287">
        <v>45638</v>
      </c>
      <c r="K219" s="287"/>
      <c r="L219" s="292">
        <f t="array" ref="L219">MIN(IF(W219:CI219&gt;0,$W$16:$CI$16))</f>
        <v>45666</v>
      </c>
      <c r="M219" s="293">
        <f t="array" ref="M219">MAX(IF(W219:CI219&gt;0,$W$16:$CI$16))</f>
        <v>45666</v>
      </c>
      <c r="N219" s="293"/>
      <c r="O219" s="249">
        <f>VLOOKUP(H219,Auxiliar!$B$16:$E$24,4,0)</f>
        <v>0</v>
      </c>
      <c r="P219" s="321">
        <f t="shared" ca="1" si="93"/>
        <v>0</v>
      </c>
      <c r="Q219" s="248">
        <f t="shared" ca="1" si="90"/>
        <v>0</v>
      </c>
      <c r="R219" s="263"/>
      <c r="S219" s="294" t="s">
        <v>1951</v>
      </c>
      <c r="T219" s="272">
        <v>4.0999999999999996</v>
      </c>
      <c r="U219" s="272">
        <f t="shared" si="91"/>
        <v>0.5</v>
      </c>
      <c r="V219" s="272">
        <f t="shared" si="100"/>
        <v>0</v>
      </c>
      <c r="W219" s="283"/>
      <c r="X219" s="283"/>
      <c r="Y219" s="283"/>
      <c r="Z219" s="290"/>
      <c r="AA219" s="283"/>
      <c r="AB219" s="283"/>
      <c r="AC219" s="283"/>
      <c r="AD219" s="284"/>
      <c r="AE219" s="290"/>
      <c r="AF219" s="283"/>
      <c r="AG219" s="283"/>
      <c r="AH219" s="283"/>
      <c r="AI219" s="291"/>
      <c r="AJ219" s="283"/>
      <c r="AK219" s="283"/>
      <c r="AL219" s="283"/>
      <c r="AM219" s="283"/>
      <c r="AN219" s="283"/>
      <c r="AO219" s="283"/>
      <c r="AP219" s="283"/>
      <c r="AQ219" s="291"/>
      <c r="AR219" s="283"/>
      <c r="AS219" s="283"/>
      <c r="AT219" s="283"/>
      <c r="AU219" s="283"/>
      <c r="AV219" s="283"/>
      <c r="AW219" s="283"/>
      <c r="AX219" s="283"/>
      <c r="AY219" s="283"/>
      <c r="AZ219" s="283"/>
      <c r="BA219" s="283"/>
      <c r="BB219" s="283"/>
      <c r="BC219" s="283"/>
      <c r="BD219" s="283"/>
      <c r="BE219" s="283"/>
      <c r="BF219" s="283"/>
      <c r="BG219" s="285"/>
      <c r="BH219" s="283"/>
      <c r="BI219" s="283"/>
      <c r="BJ219" s="283"/>
      <c r="BK219" s="283"/>
      <c r="BL219" s="283"/>
      <c r="BM219" s="283"/>
      <c r="BN219" s="283"/>
      <c r="BO219" s="284"/>
      <c r="BP219" s="284"/>
      <c r="BQ219" s="284"/>
      <c r="BR219" s="284"/>
      <c r="BS219" s="284"/>
      <c r="BT219" s="284"/>
      <c r="BU219" s="284"/>
      <c r="BV219" s="283"/>
      <c r="BW219" s="283"/>
      <c r="BX219" s="283"/>
      <c r="BY219" s="283"/>
      <c r="BZ219" s="283"/>
      <c r="CA219" s="283">
        <v>0.5</v>
      </c>
      <c r="CB219" s="283"/>
      <c r="CC219" s="283"/>
      <c r="CD219" s="283"/>
      <c r="CE219" s="283"/>
      <c r="CF219" s="283"/>
      <c r="CG219" s="283"/>
      <c r="CH219" s="283"/>
      <c r="CI219" s="283"/>
    </row>
    <row r="220" spans="1:87" ht="16.2" hidden="1" outlineLevel="1">
      <c r="A220" s="276" t="str">
        <f t="shared" si="89"/>
        <v>PROPERTY_ENERGY_CERTIFICATEEPC_ISSUING_DATE</v>
      </c>
      <c r="B220" s="142" t="s">
        <v>26</v>
      </c>
      <c r="C220" s="138" t="s">
        <v>54</v>
      </c>
      <c r="D220" s="236" t="s">
        <v>40</v>
      </c>
      <c r="E220" s="237" t="s">
        <v>123</v>
      </c>
      <c r="F220" s="237"/>
      <c r="G220" s="236" t="s">
        <v>128</v>
      </c>
      <c r="H220" s="236" t="str">
        <f>VLOOKUP(A220,'2. Status Detalhe Campos'!$A$7:$G$574,7,0)</f>
        <v>6. Em implementação (re-especificação)</v>
      </c>
      <c r="I220" s="278" t="s">
        <v>38</v>
      </c>
      <c r="J220" s="287">
        <v>45638</v>
      </c>
      <c r="K220" s="287"/>
      <c r="L220" s="292">
        <f t="array" ref="L220">MIN(IF(W220:CI220&gt;0,$W$16:$CI$16))</f>
        <v>45666</v>
      </c>
      <c r="M220" s="293">
        <f t="array" ref="M220">MAX(IF(W220:CI220&gt;0,$W$16:$CI$16))</f>
        <v>45666</v>
      </c>
      <c r="N220" s="293"/>
      <c r="O220" s="249">
        <f>VLOOKUP(H220,Auxiliar!$B$16:$E$24,4,0)</f>
        <v>0</v>
      </c>
      <c r="P220" s="321">
        <f t="shared" ca="1" si="93"/>
        <v>0</v>
      </c>
      <c r="Q220" s="248">
        <f t="shared" ca="1" si="90"/>
        <v>0</v>
      </c>
      <c r="R220" s="263"/>
      <c r="S220" s="294" t="s">
        <v>1951</v>
      </c>
      <c r="T220" s="272">
        <v>4.0999999999999996</v>
      </c>
      <c r="U220" s="272">
        <f t="shared" si="91"/>
        <v>0.5</v>
      </c>
      <c r="V220" s="272">
        <f t="shared" si="100"/>
        <v>0</v>
      </c>
      <c r="W220" s="283"/>
      <c r="X220" s="283"/>
      <c r="Y220" s="283"/>
      <c r="Z220" s="290"/>
      <c r="AA220" s="283"/>
      <c r="AB220" s="283"/>
      <c r="AC220" s="283"/>
      <c r="AD220" s="284"/>
      <c r="AE220" s="290"/>
      <c r="AF220" s="283"/>
      <c r="AG220" s="283"/>
      <c r="AH220" s="283"/>
      <c r="AI220" s="291"/>
      <c r="AJ220" s="283"/>
      <c r="AK220" s="283"/>
      <c r="AL220" s="283"/>
      <c r="AM220" s="283"/>
      <c r="AN220" s="283"/>
      <c r="AO220" s="283"/>
      <c r="AP220" s="283"/>
      <c r="AQ220" s="291"/>
      <c r="AR220" s="283"/>
      <c r="AS220" s="283"/>
      <c r="AT220" s="283"/>
      <c r="AU220" s="283"/>
      <c r="AV220" s="283"/>
      <c r="AW220" s="283"/>
      <c r="AX220" s="283"/>
      <c r="AY220" s="283"/>
      <c r="AZ220" s="283"/>
      <c r="BA220" s="283"/>
      <c r="BB220" s="283"/>
      <c r="BC220" s="283"/>
      <c r="BD220" s="283"/>
      <c r="BE220" s="283"/>
      <c r="BF220" s="283"/>
      <c r="BG220" s="285"/>
      <c r="BH220" s="283"/>
      <c r="BI220" s="283"/>
      <c r="BJ220" s="283"/>
      <c r="BK220" s="283"/>
      <c r="BL220" s="283"/>
      <c r="BM220" s="283"/>
      <c r="BN220" s="283"/>
      <c r="BO220" s="284"/>
      <c r="BP220" s="284"/>
      <c r="BQ220" s="284"/>
      <c r="BR220" s="284"/>
      <c r="BS220" s="284"/>
      <c r="BT220" s="284"/>
      <c r="BU220" s="284"/>
      <c r="BV220" s="283"/>
      <c r="BW220" s="283"/>
      <c r="BX220" s="283"/>
      <c r="BY220" s="283"/>
      <c r="BZ220" s="283"/>
      <c r="CA220" s="283">
        <v>0.5</v>
      </c>
      <c r="CB220" s="283"/>
      <c r="CC220" s="283"/>
      <c r="CD220" s="283"/>
      <c r="CE220" s="283"/>
      <c r="CF220" s="283"/>
      <c r="CG220" s="283"/>
      <c r="CH220" s="283"/>
      <c r="CI220" s="283"/>
    </row>
    <row r="221" spans="1:87" ht="16.2" hidden="1" outlineLevel="1">
      <c r="A221" s="276" t="str">
        <f t="shared" si="89"/>
        <v>PROPERTY_ENERGY_CERTIFICATEEPC_EXPIRATION_DATE</v>
      </c>
      <c r="B221" s="142" t="s">
        <v>26</v>
      </c>
      <c r="C221" s="138" t="s">
        <v>54</v>
      </c>
      <c r="D221" s="236" t="s">
        <v>40</v>
      </c>
      <c r="E221" s="237" t="s">
        <v>123</v>
      </c>
      <c r="F221" s="237"/>
      <c r="G221" s="236" t="s">
        <v>129</v>
      </c>
      <c r="H221" s="236" t="str">
        <f>VLOOKUP(A221,'2. Status Detalhe Campos'!$A$7:$G$574,7,0)</f>
        <v>6. Em implementação (re-especificação)</v>
      </c>
      <c r="I221" s="278" t="s">
        <v>38</v>
      </c>
      <c r="J221" s="287">
        <v>45638</v>
      </c>
      <c r="K221" s="287"/>
      <c r="L221" s="292">
        <f t="array" ref="L221">MIN(IF(W221:CI221&gt;0,$W$16:$CI$16))</f>
        <v>45666</v>
      </c>
      <c r="M221" s="293">
        <f t="array" ref="M221">MAX(IF(W221:CI221&gt;0,$W$16:$CI$16))</f>
        <v>45666</v>
      </c>
      <c r="N221" s="293"/>
      <c r="O221" s="249">
        <f>VLOOKUP(H221,Auxiliar!$B$16:$E$24,4,0)</f>
        <v>0</v>
      </c>
      <c r="P221" s="321">
        <f t="shared" ca="1" si="93"/>
        <v>0</v>
      </c>
      <c r="Q221" s="248">
        <f t="shared" ca="1" si="90"/>
        <v>0</v>
      </c>
      <c r="R221" s="263"/>
      <c r="S221" s="294" t="s">
        <v>1951</v>
      </c>
      <c r="T221" s="272">
        <v>4.0999999999999996</v>
      </c>
      <c r="U221" s="272">
        <f t="shared" si="91"/>
        <v>0.5</v>
      </c>
      <c r="V221" s="272">
        <f t="shared" si="100"/>
        <v>0</v>
      </c>
      <c r="W221" s="283"/>
      <c r="X221" s="283"/>
      <c r="Y221" s="283"/>
      <c r="Z221" s="290"/>
      <c r="AA221" s="283"/>
      <c r="AB221" s="283"/>
      <c r="AC221" s="283"/>
      <c r="AD221" s="284"/>
      <c r="AE221" s="290"/>
      <c r="AF221" s="283"/>
      <c r="AG221" s="283"/>
      <c r="AH221" s="283"/>
      <c r="AI221" s="291"/>
      <c r="AJ221" s="283"/>
      <c r="AK221" s="283"/>
      <c r="AL221" s="283"/>
      <c r="AM221" s="283"/>
      <c r="AN221" s="283"/>
      <c r="AO221" s="283"/>
      <c r="AP221" s="283"/>
      <c r="AQ221" s="291"/>
      <c r="AR221" s="283"/>
      <c r="AS221" s="283"/>
      <c r="AT221" s="283"/>
      <c r="AU221" s="283"/>
      <c r="AV221" s="283"/>
      <c r="AW221" s="283"/>
      <c r="AX221" s="283"/>
      <c r="AY221" s="283"/>
      <c r="AZ221" s="283"/>
      <c r="BA221" s="283"/>
      <c r="BB221" s="283"/>
      <c r="BC221" s="283"/>
      <c r="BD221" s="283"/>
      <c r="BE221" s="283"/>
      <c r="BF221" s="283"/>
      <c r="BG221" s="285"/>
      <c r="BH221" s="283"/>
      <c r="BI221" s="283"/>
      <c r="BJ221" s="283"/>
      <c r="BK221" s="283"/>
      <c r="BL221" s="283"/>
      <c r="BM221" s="283"/>
      <c r="BN221" s="283"/>
      <c r="BO221" s="284"/>
      <c r="BP221" s="284"/>
      <c r="BQ221" s="284"/>
      <c r="BR221" s="284"/>
      <c r="BS221" s="284"/>
      <c r="BT221" s="284"/>
      <c r="BU221" s="284"/>
      <c r="BV221" s="283"/>
      <c r="BW221" s="283"/>
      <c r="BX221" s="283"/>
      <c r="BY221" s="283"/>
      <c r="BZ221" s="283"/>
      <c r="CA221" s="283">
        <v>0.5</v>
      </c>
      <c r="CB221" s="283"/>
      <c r="CC221" s="283"/>
      <c r="CD221" s="283"/>
      <c r="CE221" s="283"/>
      <c r="CF221" s="283"/>
      <c r="CG221" s="283"/>
      <c r="CH221" s="283"/>
      <c r="CI221" s="283"/>
    </row>
    <row r="222" spans="1:87" ht="16.2" hidden="1" outlineLevel="1">
      <c r="A222" s="276" t="str">
        <f t="shared" si="89"/>
        <v>PROPERTY_ENERGY_CERTIFICATEEPC</v>
      </c>
      <c r="B222" s="142" t="s">
        <v>26</v>
      </c>
      <c r="C222" s="138" t="s">
        <v>54</v>
      </c>
      <c r="D222" s="236" t="s">
        <v>40</v>
      </c>
      <c r="E222" s="237" t="s">
        <v>123</v>
      </c>
      <c r="F222" s="237"/>
      <c r="G222" s="236" t="s">
        <v>47</v>
      </c>
      <c r="H222" s="236" t="str">
        <f>VLOOKUP(A222,'2. Status Detalhe Campos'!$A$7:$G$574,7,0)</f>
        <v>6. Em implementação (re-especificação)</v>
      </c>
      <c r="I222" s="278" t="s">
        <v>38</v>
      </c>
      <c r="J222" s="287">
        <v>45638</v>
      </c>
      <c r="K222" s="287"/>
      <c r="L222" s="292">
        <f t="array" ref="L222">MIN(IF(W222:CI222&gt;0,$W$16:$CI$16))</f>
        <v>45666</v>
      </c>
      <c r="M222" s="293">
        <f t="array" ref="M222">MAX(IF(W222:CI222&gt;0,$W$16:$CI$16))</f>
        <v>45666</v>
      </c>
      <c r="N222" s="293"/>
      <c r="O222" s="249">
        <f>VLOOKUP(H222,Auxiliar!$B$16:$E$24,4,0)</f>
        <v>0</v>
      </c>
      <c r="P222" s="321">
        <f t="shared" ca="1" si="93"/>
        <v>0</v>
      </c>
      <c r="Q222" s="248">
        <f t="shared" ca="1" si="90"/>
        <v>0</v>
      </c>
      <c r="R222" s="263"/>
      <c r="S222" s="294" t="s">
        <v>1951</v>
      </c>
      <c r="T222" s="272">
        <v>4.0999999999999996</v>
      </c>
      <c r="U222" s="272">
        <f t="shared" si="91"/>
        <v>0.5</v>
      </c>
      <c r="V222" s="272">
        <f t="shared" si="100"/>
        <v>0</v>
      </c>
      <c r="W222" s="283"/>
      <c r="X222" s="283"/>
      <c r="Y222" s="283"/>
      <c r="Z222" s="290"/>
      <c r="AA222" s="283"/>
      <c r="AB222" s="283"/>
      <c r="AC222" s="283"/>
      <c r="AD222" s="284"/>
      <c r="AE222" s="290"/>
      <c r="AF222" s="283"/>
      <c r="AG222" s="283"/>
      <c r="AH222" s="283"/>
      <c r="AI222" s="291"/>
      <c r="AJ222" s="283"/>
      <c r="AK222" s="283"/>
      <c r="AL222" s="283"/>
      <c r="AM222" s="283"/>
      <c r="AN222" s="283"/>
      <c r="AO222" s="283"/>
      <c r="AP222" s="283"/>
      <c r="AQ222" s="291"/>
      <c r="AR222" s="283"/>
      <c r="AS222" s="283"/>
      <c r="AT222" s="283"/>
      <c r="AU222" s="283"/>
      <c r="AV222" s="283"/>
      <c r="AW222" s="283"/>
      <c r="AX222" s="283"/>
      <c r="AY222" s="283"/>
      <c r="AZ222" s="283"/>
      <c r="BA222" s="283"/>
      <c r="BB222" s="283"/>
      <c r="BC222" s="283"/>
      <c r="BD222" s="283"/>
      <c r="BE222" s="283"/>
      <c r="BF222" s="283"/>
      <c r="BG222" s="285"/>
      <c r="BH222" s="283"/>
      <c r="BI222" s="283"/>
      <c r="BJ222" s="283"/>
      <c r="BK222" s="283"/>
      <c r="BL222" s="283"/>
      <c r="BM222" s="283"/>
      <c r="BN222" s="283"/>
      <c r="BO222" s="284"/>
      <c r="BP222" s="284"/>
      <c r="BQ222" s="284"/>
      <c r="BR222" s="284"/>
      <c r="BS222" s="284"/>
      <c r="BT222" s="284"/>
      <c r="BU222" s="284"/>
      <c r="BV222" s="283"/>
      <c r="BW222" s="283"/>
      <c r="BX222" s="283"/>
      <c r="BY222" s="283"/>
      <c r="BZ222" s="283"/>
      <c r="CA222" s="283">
        <v>0.5</v>
      </c>
      <c r="CB222" s="283"/>
      <c r="CC222" s="283"/>
      <c r="CD222" s="283"/>
      <c r="CE222" s="283"/>
      <c r="CF222" s="283"/>
      <c r="CG222" s="283"/>
      <c r="CH222" s="283"/>
      <c r="CI222" s="283"/>
    </row>
    <row r="223" spans="1:87" ht="16.2" hidden="1" outlineLevel="1">
      <c r="A223" s="276" t="str">
        <f t="shared" si="89"/>
        <v>PROPERTY_ENERGY_CERTIFICATEENERGY_EFFICIENCY_IND</v>
      </c>
      <c r="B223" s="142" t="s">
        <v>26</v>
      </c>
      <c r="C223" s="138" t="s">
        <v>54</v>
      </c>
      <c r="D223" s="236" t="s">
        <v>40</v>
      </c>
      <c r="E223" s="237" t="s">
        <v>123</v>
      </c>
      <c r="F223" s="237"/>
      <c r="G223" s="236" t="s">
        <v>132</v>
      </c>
      <c r="H223" s="236" t="str">
        <f>VLOOKUP(A223,'2. Status Detalhe Campos'!$A$7:$G$574,7,0)</f>
        <v>6. Em implementação (re-especificação)</v>
      </c>
      <c r="I223" s="278" t="s">
        <v>38</v>
      </c>
      <c r="J223" s="287">
        <v>45638</v>
      </c>
      <c r="K223" s="287"/>
      <c r="L223" s="292">
        <f t="array" ref="L223">MIN(IF(W223:CI223&gt;0,$W$16:$CI$16))</f>
        <v>45660</v>
      </c>
      <c r="M223" s="293">
        <f t="array" ref="M223">MAX(IF(W223:CI223&gt;0,$W$16:$CI$16))</f>
        <v>45660</v>
      </c>
      <c r="N223" s="293"/>
      <c r="O223" s="249">
        <f>VLOOKUP(H223,Auxiliar!$B$16:$E$24,4,0)</f>
        <v>0</v>
      </c>
      <c r="P223" s="321">
        <f t="shared" ca="1" si="93"/>
        <v>0</v>
      </c>
      <c r="Q223" s="248">
        <f t="shared" ca="1" si="90"/>
        <v>0</v>
      </c>
      <c r="R223" s="263"/>
      <c r="S223" s="294" t="s">
        <v>1951</v>
      </c>
      <c r="T223" s="272">
        <v>4.0999999999999996</v>
      </c>
      <c r="U223" s="272">
        <f t="shared" si="91"/>
        <v>0.5</v>
      </c>
      <c r="V223" s="272">
        <f t="shared" si="100"/>
        <v>0</v>
      </c>
      <c r="W223" s="283"/>
      <c r="X223" s="283"/>
      <c r="Y223" s="283"/>
      <c r="Z223" s="290"/>
      <c r="AA223" s="283"/>
      <c r="AB223" s="283"/>
      <c r="AC223" s="283"/>
      <c r="AD223" s="284"/>
      <c r="AE223" s="290"/>
      <c r="AF223" s="283"/>
      <c r="AG223" s="283"/>
      <c r="AH223" s="283"/>
      <c r="AI223" s="291"/>
      <c r="AJ223" s="283"/>
      <c r="AK223" s="283"/>
      <c r="AL223" s="283"/>
      <c r="AM223" s="283"/>
      <c r="AN223" s="283"/>
      <c r="AO223" s="283"/>
      <c r="AP223" s="283"/>
      <c r="AQ223" s="291"/>
      <c r="AR223" s="283"/>
      <c r="AS223" s="283"/>
      <c r="AT223" s="283"/>
      <c r="AU223" s="283"/>
      <c r="AV223" s="283"/>
      <c r="AW223" s="283"/>
      <c r="AX223" s="283"/>
      <c r="AY223" s="283"/>
      <c r="AZ223" s="283"/>
      <c r="BA223" s="283"/>
      <c r="BB223" s="283"/>
      <c r="BC223" s="283"/>
      <c r="BD223" s="283"/>
      <c r="BE223" s="283"/>
      <c r="BF223" s="283"/>
      <c r="BG223" s="285"/>
      <c r="BH223" s="283"/>
      <c r="BI223" s="283"/>
      <c r="BJ223" s="283"/>
      <c r="BK223" s="283"/>
      <c r="BL223" s="283"/>
      <c r="BM223" s="283"/>
      <c r="BN223" s="283"/>
      <c r="BO223" s="284"/>
      <c r="BP223" s="284"/>
      <c r="BQ223" s="284"/>
      <c r="BR223" s="284"/>
      <c r="BS223" s="284"/>
      <c r="BT223" s="284"/>
      <c r="BU223" s="284"/>
      <c r="BV223" s="283"/>
      <c r="BW223" s="283">
        <v>0.5</v>
      </c>
      <c r="BX223" s="283"/>
      <c r="BY223" s="283"/>
      <c r="BZ223" s="283"/>
      <c r="CA223" s="283"/>
      <c r="CB223" s="283"/>
      <c r="CC223" s="283"/>
      <c r="CD223" s="283"/>
      <c r="CE223" s="283"/>
      <c r="CF223" s="283"/>
      <c r="CG223" s="283"/>
      <c r="CH223" s="283"/>
      <c r="CI223" s="283"/>
    </row>
    <row r="224" spans="1:87" ht="16.2" hidden="1" outlineLevel="1">
      <c r="A224" s="276" t="str">
        <f t="shared" si="89"/>
        <v>PROPERTY_ENERGY_CERTIFICATENZEB_IND</v>
      </c>
      <c r="B224" s="142" t="s">
        <v>26</v>
      </c>
      <c r="C224" s="138" t="s">
        <v>54</v>
      </c>
      <c r="D224" s="236" t="s">
        <v>40</v>
      </c>
      <c r="E224" s="237" t="s">
        <v>123</v>
      </c>
      <c r="F224" s="237"/>
      <c r="G224" s="236" t="s">
        <v>134</v>
      </c>
      <c r="H224" s="236" t="str">
        <f>VLOOKUP(A224,'2. Status Detalhe Campos'!$A$7:$G$574,7,0)</f>
        <v>6. Em implementação (re-especificação)</v>
      </c>
      <c r="I224" s="278" t="s">
        <v>38</v>
      </c>
      <c r="J224" s="287">
        <v>45638</v>
      </c>
      <c r="K224" s="287"/>
      <c r="L224" s="292">
        <f t="array" ref="L224">MIN(IF(W224:CI224&gt;0,$W$16:$CI$16))</f>
        <v>45660</v>
      </c>
      <c r="M224" s="293">
        <f t="array" ref="M224">MAX(IF(W224:CI224&gt;0,$W$16:$CI$16))</f>
        <v>45660</v>
      </c>
      <c r="N224" s="293"/>
      <c r="O224" s="249">
        <f>VLOOKUP(H224,Auxiliar!$B$16:$E$24,4,0)</f>
        <v>0</v>
      </c>
      <c r="P224" s="321">
        <f t="shared" ca="1" si="93"/>
        <v>0</v>
      </c>
      <c r="Q224" s="248">
        <f t="shared" ca="1" si="90"/>
        <v>0</v>
      </c>
      <c r="R224" s="263"/>
      <c r="S224" s="294" t="s">
        <v>1951</v>
      </c>
      <c r="T224" s="272">
        <v>4.0999999999999996</v>
      </c>
      <c r="U224" s="272">
        <f t="shared" si="91"/>
        <v>0.5</v>
      </c>
      <c r="V224" s="272">
        <f t="shared" si="100"/>
        <v>0</v>
      </c>
      <c r="W224" s="283"/>
      <c r="X224" s="283"/>
      <c r="Y224" s="283"/>
      <c r="Z224" s="290"/>
      <c r="AA224" s="283"/>
      <c r="AB224" s="283"/>
      <c r="AC224" s="283"/>
      <c r="AD224" s="284"/>
      <c r="AE224" s="290"/>
      <c r="AF224" s="283"/>
      <c r="AG224" s="283"/>
      <c r="AH224" s="283"/>
      <c r="AI224" s="291"/>
      <c r="AJ224" s="283"/>
      <c r="AK224" s="283"/>
      <c r="AL224" s="283"/>
      <c r="AM224" s="283"/>
      <c r="AN224" s="283"/>
      <c r="AO224" s="283"/>
      <c r="AP224" s="283"/>
      <c r="AQ224" s="291"/>
      <c r="AR224" s="283"/>
      <c r="AS224" s="283"/>
      <c r="AT224" s="283"/>
      <c r="AU224" s="283"/>
      <c r="AV224" s="283"/>
      <c r="AW224" s="283"/>
      <c r="AX224" s="283"/>
      <c r="AY224" s="283"/>
      <c r="AZ224" s="283"/>
      <c r="BA224" s="283"/>
      <c r="BB224" s="283"/>
      <c r="BC224" s="283"/>
      <c r="BD224" s="283"/>
      <c r="BE224" s="283"/>
      <c r="BF224" s="283"/>
      <c r="BG224" s="285"/>
      <c r="BH224" s="283"/>
      <c r="BI224" s="283"/>
      <c r="BJ224" s="283"/>
      <c r="BK224" s="283"/>
      <c r="BL224" s="283"/>
      <c r="BM224" s="283"/>
      <c r="BN224" s="283"/>
      <c r="BO224" s="284"/>
      <c r="BP224" s="284"/>
      <c r="BQ224" s="284"/>
      <c r="BR224" s="284"/>
      <c r="BS224" s="284"/>
      <c r="BT224" s="284"/>
      <c r="BU224" s="284"/>
      <c r="BV224" s="283"/>
      <c r="BW224" s="283">
        <v>0.5</v>
      </c>
      <c r="BX224" s="283"/>
      <c r="BY224" s="283"/>
      <c r="BZ224" s="283"/>
      <c r="CA224" s="283"/>
      <c r="CB224" s="283"/>
      <c r="CC224" s="283"/>
      <c r="CD224" s="283"/>
      <c r="CE224" s="283"/>
      <c r="CF224" s="283"/>
      <c r="CG224" s="283"/>
      <c r="CH224" s="283"/>
      <c r="CI224" s="283"/>
    </row>
    <row r="225" spans="1:87" ht="16.2" hidden="1" outlineLevel="1">
      <c r="A225" s="276" t="str">
        <f t="shared" si="89"/>
        <v>PROPERTY_ENERGY_CERTIFICATEACTUAL_VALUE_IND</v>
      </c>
      <c r="B225" s="142" t="s">
        <v>26</v>
      </c>
      <c r="C225" s="138" t="s">
        <v>54</v>
      </c>
      <c r="D225" s="236" t="s">
        <v>40</v>
      </c>
      <c r="E225" s="237" t="s">
        <v>123</v>
      </c>
      <c r="F225" s="237"/>
      <c r="G225" s="236" t="s">
        <v>49</v>
      </c>
      <c r="H225" s="236" t="str">
        <f>VLOOKUP(A225,'2. Status Detalhe Campos'!$A$7:$G$574,7,0)</f>
        <v>6. Em implementação (re-especificação)</v>
      </c>
      <c r="I225" s="278" t="s">
        <v>38</v>
      </c>
      <c r="J225" s="287">
        <v>45638</v>
      </c>
      <c r="K225" s="287"/>
      <c r="L225" s="292">
        <f t="array" ref="L225">MIN(IF(W225:CI225&gt;0,$W$16:$CI$16))</f>
        <v>45660</v>
      </c>
      <c r="M225" s="293">
        <f t="array" ref="M225">MAX(IF(W225:CI225&gt;0,$W$16:$CI$16))</f>
        <v>45660</v>
      </c>
      <c r="N225" s="293"/>
      <c r="O225" s="249">
        <f>VLOOKUP(H225,Auxiliar!$B$16:$E$24,4,0)</f>
        <v>0</v>
      </c>
      <c r="P225" s="321">
        <f t="shared" ca="1" si="93"/>
        <v>0</v>
      </c>
      <c r="Q225" s="248">
        <f t="shared" ca="1" si="90"/>
        <v>0</v>
      </c>
      <c r="R225" s="263"/>
      <c r="S225" s="294" t="s">
        <v>1951</v>
      </c>
      <c r="T225" s="272">
        <v>4.0999999999999996</v>
      </c>
      <c r="U225" s="272">
        <f t="shared" si="91"/>
        <v>0.5</v>
      </c>
      <c r="V225" s="272">
        <f t="shared" si="100"/>
        <v>0</v>
      </c>
      <c r="W225" s="283"/>
      <c r="X225" s="283"/>
      <c r="Y225" s="283"/>
      <c r="Z225" s="290"/>
      <c r="AA225" s="283"/>
      <c r="AB225" s="283"/>
      <c r="AC225" s="283"/>
      <c r="AD225" s="284"/>
      <c r="AE225" s="290"/>
      <c r="AF225" s="283"/>
      <c r="AG225" s="283"/>
      <c r="AH225" s="283"/>
      <c r="AI225" s="291"/>
      <c r="AJ225" s="283"/>
      <c r="AK225" s="283"/>
      <c r="AL225" s="283"/>
      <c r="AM225" s="283"/>
      <c r="AN225" s="283"/>
      <c r="AO225" s="283"/>
      <c r="AP225" s="283"/>
      <c r="AQ225" s="291"/>
      <c r="AR225" s="283"/>
      <c r="AS225" s="283"/>
      <c r="AT225" s="283"/>
      <c r="AU225" s="283"/>
      <c r="AV225" s="283"/>
      <c r="AW225" s="283"/>
      <c r="AX225" s="283"/>
      <c r="AY225" s="283"/>
      <c r="AZ225" s="283"/>
      <c r="BA225" s="283"/>
      <c r="BB225" s="283"/>
      <c r="BC225" s="283"/>
      <c r="BD225" s="283"/>
      <c r="BE225" s="283"/>
      <c r="BF225" s="283"/>
      <c r="BG225" s="285"/>
      <c r="BH225" s="283"/>
      <c r="BI225" s="283"/>
      <c r="BJ225" s="283"/>
      <c r="BK225" s="283"/>
      <c r="BL225" s="283"/>
      <c r="BM225" s="283"/>
      <c r="BN225" s="283"/>
      <c r="BO225" s="284"/>
      <c r="BP225" s="284"/>
      <c r="BQ225" s="284"/>
      <c r="BR225" s="284"/>
      <c r="BS225" s="284"/>
      <c r="BT225" s="284"/>
      <c r="BU225" s="284"/>
      <c r="BV225" s="283"/>
      <c r="BW225" s="283">
        <v>0.5</v>
      </c>
      <c r="BX225" s="283"/>
      <c r="BY225" s="283"/>
      <c r="BZ225" s="283"/>
      <c r="CA225" s="283"/>
      <c r="CB225" s="283"/>
      <c r="CC225" s="283"/>
      <c r="CD225" s="283"/>
      <c r="CE225" s="283"/>
      <c r="CF225" s="283"/>
      <c r="CG225" s="283"/>
      <c r="CH225" s="283"/>
      <c r="CI225" s="283"/>
    </row>
    <row r="226" spans="1:87" ht="16.2" hidden="1" outlineLevel="1">
      <c r="A226" s="276" t="str">
        <f t="shared" si="89"/>
        <v>PROPERTY_ENERGY_CERTIFICATESOURCE_CODE</v>
      </c>
      <c r="B226" s="142" t="s">
        <v>26</v>
      </c>
      <c r="C226" s="138" t="s">
        <v>54</v>
      </c>
      <c r="D226" s="236" t="s">
        <v>40</v>
      </c>
      <c r="E226" s="237" t="s">
        <v>123</v>
      </c>
      <c r="F226" s="237"/>
      <c r="G226" s="236" t="s">
        <v>87</v>
      </c>
      <c r="H226" s="236" t="str">
        <f>VLOOKUP(A226,'2. Status Detalhe Campos'!$A$7:$G$574,7,0)</f>
        <v>6. Em implementação (re-especificação)</v>
      </c>
      <c r="I226" s="278" t="s">
        <v>38</v>
      </c>
      <c r="J226" s="287">
        <v>45638</v>
      </c>
      <c r="K226" s="287"/>
      <c r="L226" s="292">
        <f t="array" ref="L226">MIN(IF(W226:CI226&gt;0,$W$16:$CI$16))</f>
        <v>45660</v>
      </c>
      <c r="M226" s="293">
        <f t="array" ref="M226">MAX(IF(W226:CI226&gt;0,$W$16:$CI$16))</f>
        <v>45660</v>
      </c>
      <c r="N226" s="293"/>
      <c r="O226" s="249">
        <f>VLOOKUP(H226,Auxiliar!$B$16:$E$24,4,0)</f>
        <v>0</v>
      </c>
      <c r="P226" s="321">
        <f t="shared" ca="1" si="93"/>
        <v>0</v>
      </c>
      <c r="Q226" s="248">
        <f t="shared" ca="1" si="90"/>
        <v>0</v>
      </c>
      <c r="R226" s="263"/>
      <c r="S226" s="294" t="s">
        <v>1951</v>
      </c>
      <c r="T226" s="272">
        <v>4.0999999999999996</v>
      </c>
      <c r="U226" s="272">
        <f t="shared" si="91"/>
        <v>0.5</v>
      </c>
      <c r="V226" s="272">
        <f t="shared" si="100"/>
        <v>0</v>
      </c>
      <c r="W226" s="283"/>
      <c r="X226" s="283"/>
      <c r="Y226" s="283"/>
      <c r="Z226" s="290"/>
      <c r="AA226" s="283"/>
      <c r="AB226" s="283"/>
      <c r="AC226" s="283"/>
      <c r="AD226" s="284"/>
      <c r="AE226" s="290"/>
      <c r="AF226" s="295"/>
      <c r="AG226" s="283"/>
      <c r="AH226" s="283"/>
      <c r="AI226" s="291"/>
      <c r="AJ226" s="283"/>
      <c r="AK226" s="283"/>
      <c r="AL226" s="283"/>
      <c r="AM226" s="283"/>
      <c r="AN226" s="283"/>
      <c r="AO226" s="283"/>
      <c r="AP226" s="283"/>
      <c r="AQ226" s="291"/>
      <c r="AR226" s="283"/>
      <c r="AS226" s="283"/>
      <c r="AT226" s="283"/>
      <c r="AU226" s="283"/>
      <c r="AV226" s="283"/>
      <c r="AW226" s="283"/>
      <c r="AX226" s="283"/>
      <c r="AY226" s="283"/>
      <c r="AZ226" s="283"/>
      <c r="BA226" s="283"/>
      <c r="BB226" s="283"/>
      <c r="BC226" s="283"/>
      <c r="BD226" s="283"/>
      <c r="BE226" s="283"/>
      <c r="BF226" s="283"/>
      <c r="BG226" s="285"/>
      <c r="BH226" s="283"/>
      <c r="BI226" s="283"/>
      <c r="BJ226" s="283"/>
      <c r="BK226" s="283"/>
      <c r="BL226" s="283"/>
      <c r="BM226" s="283"/>
      <c r="BN226" s="283"/>
      <c r="BO226" s="284"/>
      <c r="BP226" s="284"/>
      <c r="BQ226" s="284"/>
      <c r="BR226" s="284"/>
      <c r="BS226" s="284"/>
      <c r="BT226" s="284"/>
      <c r="BU226" s="284"/>
      <c r="BV226" s="283"/>
      <c r="BW226" s="283">
        <v>0.5</v>
      </c>
      <c r="BX226" s="283"/>
      <c r="BY226" s="283"/>
      <c r="BZ226" s="283"/>
      <c r="CA226" s="283"/>
      <c r="CB226" s="283"/>
      <c r="CC226" s="283"/>
      <c r="CD226" s="283"/>
      <c r="CE226" s="283"/>
      <c r="CF226" s="283"/>
      <c r="CG226" s="283"/>
      <c r="CH226" s="283"/>
      <c r="CI226" s="283"/>
    </row>
    <row r="227" spans="1:87" ht="16.2" hidden="1" outlineLevel="1">
      <c r="A227" s="276" t="str">
        <f t="shared" si="89"/>
        <v>PROPERTY_ENERGY_CERTIFICATECERTIFICATE_TYPE</v>
      </c>
      <c r="B227" s="142" t="s">
        <v>26</v>
      </c>
      <c r="C227" s="138" t="s">
        <v>54</v>
      </c>
      <c r="D227" s="236" t="s">
        <v>40</v>
      </c>
      <c r="E227" s="237" t="s">
        <v>123</v>
      </c>
      <c r="F227" s="237"/>
      <c r="G227" s="236" t="s">
        <v>136</v>
      </c>
      <c r="H227" s="236" t="str">
        <f>VLOOKUP(A227,'2. Status Detalhe Campos'!$A$7:$G$574,7,0)</f>
        <v>6. Em implementação (re-especificação)</v>
      </c>
      <c r="I227" s="278" t="s">
        <v>38</v>
      </c>
      <c r="J227" s="287">
        <v>45638</v>
      </c>
      <c r="K227" s="287"/>
      <c r="L227" s="292">
        <f t="array" ref="L227">MIN(IF(W227:CI227&gt;0,$W$16:$CI$16))</f>
        <v>45667</v>
      </c>
      <c r="M227" s="293">
        <f t="array" ref="M227">MAX(IF(W227:CI227&gt;0,$W$16:$CI$16))</f>
        <v>45667</v>
      </c>
      <c r="N227" s="293"/>
      <c r="O227" s="249">
        <f>VLOOKUP(H227,Auxiliar!$B$16:$E$24,4,0)</f>
        <v>0</v>
      </c>
      <c r="P227" s="321">
        <f t="shared" ca="1" si="93"/>
        <v>0</v>
      </c>
      <c r="Q227" s="248">
        <f t="shared" ca="1" si="90"/>
        <v>0</v>
      </c>
      <c r="R227" s="263"/>
      <c r="S227" s="294" t="s">
        <v>1951</v>
      </c>
      <c r="T227" s="272">
        <v>4.0999999999999996</v>
      </c>
      <c r="U227" s="272">
        <f t="shared" si="91"/>
        <v>0.5</v>
      </c>
      <c r="V227" s="272">
        <f t="shared" si="100"/>
        <v>0</v>
      </c>
      <c r="W227" s="283"/>
      <c r="X227" s="283"/>
      <c r="Y227" s="283"/>
      <c r="Z227" s="290"/>
      <c r="AA227" s="283"/>
      <c r="AB227" s="283"/>
      <c r="AC227" s="283"/>
      <c r="AD227" s="284"/>
      <c r="AE227" s="290"/>
      <c r="AF227" s="283"/>
      <c r="AG227" s="283"/>
      <c r="AH227" s="283"/>
      <c r="AI227" s="291"/>
      <c r="AJ227" s="283"/>
      <c r="AK227" s="283"/>
      <c r="AL227" s="283"/>
      <c r="AM227" s="283"/>
      <c r="AN227" s="283"/>
      <c r="AO227" s="283"/>
      <c r="AP227" s="283"/>
      <c r="AQ227" s="291"/>
      <c r="AR227" s="283"/>
      <c r="AS227" s="283"/>
      <c r="AT227" s="283"/>
      <c r="AU227" s="283"/>
      <c r="AV227" s="283"/>
      <c r="AW227" s="283"/>
      <c r="AX227" s="283"/>
      <c r="AY227" s="283"/>
      <c r="AZ227" s="283"/>
      <c r="BA227" s="283"/>
      <c r="BB227" s="283"/>
      <c r="BC227" s="283"/>
      <c r="BD227" s="283"/>
      <c r="BE227" s="283"/>
      <c r="BF227" s="283"/>
      <c r="BG227" s="285"/>
      <c r="BH227" s="283"/>
      <c r="BI227" s="283"/>
      <c r="BJ227" s="283"/>
      <c r="BK227" s="283"/>
      <c r="BL227" s="283"/>
      <c r="BM227" s="283"/>
      <c r="BN227" s="283"/>
      <c r="BO227" s="284"/>
      <c r="BP227" s="284"/>
      <c r="BQ227" s="284"/>
      <c r="BR227" s="284"/>
      <c r="BS227" s="284"/>
      <c r="BT227" s="284"/>
      <c r="BU227" s="284"/>
      <c r="BV227" s="283"/>
      <c r="BW227" s="283"/>
      <c r="BX227" s="283"/>
      <c r="BY227" s="283"/>
      <c r="BZ227" s="283"/>
      <c r="CA227" s="283"/>
      <c r="CB227" s="283">
        <v>0.5</v>
      </c>
      <c r="CC227" s="283"/>
      <c r="CD227" s="283"/>
      <c r="CE227" s="283"/>
      <c r="CF227" s="283"/>
      <c r="CG227" s="283"/>
      <c r="CH227" s="283"/>
      <c r="CI227" s="283"/>
    </row>
    <row r="228" spans="1:87" ht="16.2" hidden="1" outlineLevel="1">
      <c r="A228" s="276" t="str">
        <f t="shared" si="89"/>
        <v>PROPERTY_ENERGY_CERTIFICATEENERGY_CONSUMPTION_VALUE_YEAR</v>
      </c>
      <c r="B228" s="142" t="s">
        <v>26</v>
      </c>
      <c r="C228" s="138" t="s">
        <v>54</v>
      </c>
      <c r="D228" s="236" t="s">
        <v>40</v>
      </c>
      <c r="E228" s="237" t="s">
        <v>123</v>
      </c>
      <c r="F228" s="237"/>
      <c r="G228" s="236" t="s">
        <v>51</v>
      </c>
      <c r="H228" s="236" t="str">
        <f>VLOOKUP(A228,'2. Status Detalhe Campos'!$A$7:$G$574,7,0)</f>
        <v>6. Em implementação (re-especificação)</v>
      </c>
      <c r="I228" s="278" t="s">
        <v>38</v>
      </c>
      <c r="J228" s="287">
        <v>45638</v>
      </c>
      <c r="K228" s="287"/>
      <c r="L228" s="292">
        <f t="array" ref="L228">MIN(IF(W228:CI228&gt;0,$W$16:$CI$16))</f>
        <v>45667</v>
      </c>
      <c r="M228" s="293">
        <f t="array" ref="M228">MAX(IF(W228:CI228&gt;0,$W$16:$CI$16))</f>
        <v>45667</v>
      </c>
      <c r="N228" s="293"/>
      <c r="O228" s="249">
        <f>VLOOKUP(H228,Auxiliar!$B$16:$E$24,4,0)</f>
        <v>0</v>
      </c>
      <c r="P228" s="321">
        <f t="shared" ca="1" si="93"/>
        <v>0</v>
      </c>
      <c r="Q228" s="248">
        <f t="shared" ca="1" si="90"/>
        <v>0</v>
      </c>
      <c r="R228" s="263"/>
      <c r="S228" s="294" t="s">
        <v>1951</v>
      </c>
      <c r="T228" s="272">
        <v>4.0999999999999996</v>
      </c>
      <c r="U228" s="272">
        <f t="shared" si="91"/>
        <v>0.5</v>
      </c>
      <c r="V228" s="272">
        <f t="shared" si="100"/>
        <v>0</v>
      </c>
      <c r="W228" s="283"/>
      <c r="X228" s="283"/>
      <c r="Y228" s="283"/>
      <c r="Z228" s="290"/>
      <c r="AA228" s="283"/>
      <c r="AB228" s="283"/>
      <c r="AC228" s="283"/>
      <c r="AD228" s="284"/>
      <c r="AE228" s="290"/>
      <c r="AF228" s="283"/>
      <c r="AG228" s="283"/>
      <c r="AH228" s="283"/>
      <c r="AI228" s="291"/>
      <c r="AJ228" s="283"/>
      <c r="AK228" s="283"/>
      <c r="AL228" s="283"/>
      <c r="AM228" s="283"/>
      <c r="AN228" s="283"/>
      <c r="AO228" s="283"/>
      <c r="AP228" s="283"/>
      <c r="AQ228" s="291"/>
      <c r="AR228" s="283"/>
      <c r="AS228" s="283"/>
      <c r="AT228" s="283"/>
      <c r="AU228" s="283"/>
      <c r="AV228" s="283"/>
      <c r="AW228" s="283"/>
      <c r="AX228" s="283"/>
      <c r="AY228" s="283"/>
      <c r="AZ228" s="283"/>
      <c r="BA228" s="283"/>
      <c r="BB228" s="283"/>
      <c r="BC228" s="283"/>
      <c r="BD228" s="283"/>
      <c r="BE228" s="283"/>
      <c r="BF228" s="283"/>
      <c r="BG228" s="285"/>
      <c r="BH228" s="283"/>
      <c r="BI228" s="283"/>
      <c r="BJ228" s="283"/>
      <c r="BK228" s="283"/>
      <c r="BL228" s="283"/>
      <c r="BM228" s="283"/>
      <c r="BN228" s="283"/>
      <c r="BO228" s="284"/>
      <c r="BP228" s="284"/>
      <c r="BQ228" s="284"/>
      <c r="BR228" s="284"/>
      <c r="BS228" s="284"/>
      <c r="BT228" s="284"/>
      <c r="BU228" s="284"/>
      <c r="BV228" s="283"/>
      <c r="BW228" s="283"/>
      <c r="BX228" s="283"/>
      <c r="BY228" s="283"/>
      <c r="BZ228" s="283"/>
      <c r="CA228" s="283"/>
      <c r="CB228" s="283">
        <v>0.5</v>
      </c>
      <c r="CC228" s="283"/>
      <c r="CD228" s="283"/>
      <c r="CE228" s="283"/>
      <c r="CF228" s="283"/>
      <c r="CG228" s="283"/>
      <c r="CH228" s="283"/>
      <c r="CI228" s="283"/>
    </row>
    <row r="229" spans="1:87" ht="16.2" hidden="1" outlineLevel="1">
      <c r="A229" s="276" t="str">
        <f t="shared" si="89"/>
        <v>PROPERTY_ENERGY_CERTIFICATECARBON_EMISSION_VALUE_YEAR</v>
      </c>
      <c r="B229" s="142" t="s">
        <v>26</v>
      </c>
      <c r="C229" s="138" t="s">
        <v>54</v>
      </c>
      <c r="D229" s="236" t="s">
        <v>40</v>
      </c>
      <c r="E229" s="237" t="s">
        <v>123</v>
      </c>
      <c r="F229" s="237"/>
      <c r="G229" s="236" t="s">
        <v>52</v>
      </c>
      <c r="H229" s="236" t="str">
        <f>VLOOKUP(A229,'2. Status Detalhe Campos'!$A$7:$G$574,7,0)</f>
        <v>6. Em implementação (re-especificação)</v>
      </c>
      <c r="I229" s="278" t="s">
        <v>38</v>
      </c>
      <c r="J229" s="287">
        <v>45638</v>
      </c>
      <c r="K229" s="287"/>
      <c r="L229" s="292">
        <f t="array" ref="L229">MIN(IF(W229:CI229&gt;0,$W$16:$CI$16))</f>
        <v>45667</v>
      </c>
      <c r="M229" s="293">
        <f t="array" ref="M229">MAX(IF(W229:CI229&gt;0,$W$16:$CI$16))</f>
        <v>45667</v>
      </c>
      <c r="N229" s="293"/>
      <c r="O229" s="249">
        <f>VLOOKUP(H229,Auxiliar!$B$16:$E$24,4,0)</f>
        <v>0</v>
      </c>
      <c r="P229" s="321">
        <f t="shared" ca="1" si="93"/>
        <v>0</v>
      </c>
      <c r="Q229" s="248">
        <f t="shared" ca="1" si="90"/>
        <v>0</v>
      </c>
      <c r="R229" s="263"/>
      <c r="S229" s="294" t="s">
        <v>1951</v>
      </c>
      <c r="T229" s="272">
        <v>4.0999999999999996</v>
      </c>
      <c r="U229" s="272">
        <f t="shared" si="91"/>
        <v>0.5</v>
      </c>
      <c r="V229" s="272">
        <f t="shared" si="100"/>
        <v>0</v>
      </c>
      <c r="W229" s="283"/>
      <c r="X229" s="283"/>
      <c r="Y229" s="283"/>
      <c r="Z229" s="290"/>
      <c r="AA229" s="283"/>
      <c r="AB229" s="283"/>
      <c r="AC229" s="283"/>
      <c r="AD229" s="284"/>
      <c r="AE229" s="290"/>
      <c r="AF229" s="283"/>
      <c r="AG229" s="283"/>
      <c r="AH229" s="283"/>
      <c r="AI229" s="291"/>
      <c r="AJ229" s="283"/>
      <c r="AK229" s="283"/>
      <c r="AL229" s="283"/>
      <c r="AM229" s="283"/>
      <c r="AN229" s="283"/>
      <c r="AO229" s="283"/>
      <c r="AP229" s="283"/>
      <c r="AQ229" s="291"/>
      <c r="AR229" s="283"/>
      <c r="AS229" s="283"/>
      <c r="AT229" s="283"/>
      <c r="AU229" s="283"/>
      <c r="AV229" s="283"/>
      <c r="AW229" s="283"/>
      <c r="AX229" s="283"/>
      <c r="AY229" s="283"/>
      <c r="AZ229" s="283"/>
      <c r="BA229" s="283"/>
      <c r="BB229" s="283"/>
      <c r="BC229" s="283"/>
      <c r="BD229" s="283"/>
      <c r="BE229" s="283"/>
      <c r="BF229" s="283"/>
      <c r="BG229" s="285"/>
      <c r="BH229" s="283"/>
      <c r="BI229" s="283"/>
      <c r="BJ229" s="283"/>
      <c r="BK229" s="283"/>
      <c r="BL229" s="283"/>
      <c r="BM229" s="283"/>
      <c r="BN229" s="283"/>
      <c r="BO229" s="284"/>
      <c r="BP229" s="284"/>
      <c r="BQ229" s="284"/>
      <c r="BR229" s="284"/>
      <c r="BS229" s="284"/>
      <c r="BT229" s="284"/>
      <c r="BU229" s="284"/>
      <c r="BV229" s="283"/>
      <c r="BW229" s="283"/>
      <c r="BX229" s="283"/>
      <c r="BY229" s="283"/>
      <c r="BZ229" s="283"/>
      <c r="CA229" s="283"/>
      <c r="CB229" s="283">
        <v>0.5</v>
      </c>
      <c r="CC229" s="283"/>
      <c r="CD229" s="283"/>
      <c r="CE229" s="283"/>
      <c r="CF229" s="283"/>
      <c r="CG229" s="283"/>
      <c r="CH229" s="283"/>
      <c r="CI229" s="283"/>
    </row>
    <row r="230" spans="1:87" ht="16.2" hidden="1" outlineLevel="1">
      <c r="A230" s="276" t="str">
        <f t="shared" si="89"/>
        <v>PROPERTY_ENERGY_CERTIFICATEREN_ENERGY_PRODUCED_VALUE</v>
      </c>
      <c r="B230" s="142" t="s">
        <v>26</v>
      </c>
      <c r="C230" s="138" t="s">
        <v>54</v>
      </c>
      <c r="D230" s="236" t="s">
        <v>40</v>
      </c>
      <c r="E230" s="237" t="s">
        <v>123</v>
      </c>
      <c r="F230" s="237"/>
      <c r="G230" s="236" t="s">
        <v>160</v>
      </c>
      <c r="H230" s="236" t="str">
        <f>VLOOKUP(A230,'2. Status Detalhe Campos'!$A$7:$G$574,7,0)</f>
        <v>6. Em implementação (re-especificação)</v>
      </c>
      <c r="I230" s="278" t="s">
        <v>38</v>
      </c>
      <c r="J230" s="287">
        <v>45638</v>
      </c>
      <c r="K230" s="287"/>
      <c r="L230" s="292">
        <f t="array" ref="L230">MIN(IF(W230:CI230&gt;0,$W$16:$CI$16))</f>
        <v>45667</v>
      </c>
      <c r="M230" s="293">
        <f t="array" ref="M230">MAX(IF(W230:CI230&gt;0,$W$16:$CI$16))</f>
        <v>45667</v>
      </c>
      <c r="N230" s="293"/>
      <c r="O230" s="249">
        <f>VLOOKUP(H230,Auxiliar!$B$16:$E$24,4,0)</f>
        <v>0</v>
      </c>
      <c r="P230" s="321">
        <f t="shared" ca="1" si="93"/>
        <v>0</v>
      </c>
      <c r="Q230" s="248">
        <f t="shared" ca="1" si="90"/>
        <v>0</v>
      </c>
      <c r="R230" s="263"/>
      <c r="S230" s="294" t="s">
        <v>1951</v>
      </c>
      <c r="T230" s="272">
        <v>4.0999999999999996</v>
      </c>
      <c r="U230" s="272">
        <f t="shared" si="91"/>
        <v>0.5</v>
      </c>
      <c r="V230" s="272">
        <f t="shared" si="100"/>
        <v>0</v>
      </c>
      <c r="W230" s="283"/>
      <c r="X230" s="283"/>
      <c r="Y230" s="283"/>
      <c r="Z230" s="290"/>
      <c r="AA230" s="283"/>
      <c r="AB230" s="283"/>
      <c r="AC230" s="283"/>
      <c r="AD230" s="284"/>
      <c r="AE230" s="290"/>
      <c r="AF230" s="283"/>
      <c r="AG230" s="283"/>
      <c r="AH230" s="283"/>
      <c r="AI230" s="291"/>
      <c r="AJ230" s="283"/>
      <c r="AK230" s="283"/>
      <c r="AL230" s="283"/>
      <c r="AM230" s="283"/>
      <c r="AN230" s="283"/>
      <c r="AO230" s="283"/>
      <c r="AP230" s="283"/>
      <c r="AQ230" s="291"/>
      <c r="AR230" s="283"/>
      <c r="AS230" s="283"/>
      <c r="AT230" s="283"/>
      <c r="AU230" s="283"/>
      <c r="AV230" s="283"/>
      <c r="AW230" s="283"/>
      <c r="AX230" s="283"/>
      <c r="AY230" s="283"/>
      <c r="AZ230" s="283"/>
      <c r="BA230" s="283"/>
      <c r="BB230" s="283"/>
      <c r="BC230" s="283"/>
      <c r="BD230" s="283"/>
      <c r="BE230" s="283"/>
      <c r="BF230" s="283"/>
      <c r="BG230" s="285"/>
      <c r="BH230" s="283"/>
      <c r="BI230" s="283"/>
      <c r="BJ230" s="283"/>
      <c r="BK230" s="283"/>
      <c r="BL230" s="283"/>
      <c r="BM230" s="283"/>
      <c r="BN230" s="283"/>
      <c r="BO230" s="284"/>
      <c r="BP230" s="284"/>
      <c r="BQ230" s="284"/>
      <c r="BR230" s="284"/>
      <c r="BS230" s="284"/>
      <c r="BT230" s="284"/>
      <c r="BU230" s="284"/>
      <c r="BV230" s="283"/>
      <c r="BW230" s="283"/>
      <c r="BX230" s="283"/>
      <c r="BY230" s="283"/>
      <c r="BZ230" s="283"/>
      <c r="CA230" s="283"/>
      <c r="CB230" s="283">
        <v>0.5</v>
      </c>
      <c r="CC230" s="283"/>
      <c r="CD230" s="283"/>
      <c r="CE230" s="283"/>
      <c r="CF230" s="283"/>
      <c r="CG230" s="283"/>
      <c r="CH230" s="283"/>
      <c r="CI230" s="283"/>
    </row>
    <row r="231" spans="1:87" ht="16.2" hidden="1" outlineLevel="1">
      <c r="A231" s="276" t="str">
        <f t="shared" si="89"/>
        <v>PROPERTY_ENERGY_CERTIFICATEPRIMARY_ENERGY_REQ_VALUE</v>
      </c>
      <c r="B231" s="142" t="s">
        <v>26</v>
      </c>
      <c r="C231" s="138" t="s">
        <v>54</v>
      </c>
      <c r="D231" s="236" t="s">
        <v>40</v>
      </c>
      <c r="E231" s="237" t="s">
        <v>123</v>
      </c>
      <c r="F231" s="237"/>
      <c r="G231" s="236" t="s">
        <v>164</v>
      </c>
      <c r="H231" s="236" t="str">
        <f>VLOOKUP(A231,'2. Status Detalhe Campos'!$A$7:$G$574,7,0)</f>
        <v>6. Em implementação (re-especificação)</v>
      </c>
      <c r="I231" s="278" t="s">
        <v>38</v>
      </c>
      <c r="J231" s="287">
        <v>45638</v>
      </c>
      <c r="K231" s="287"/>
      <c r="L231" s="292">
        <f t="array" ref="L231">MIN(IF(W231:CI231&gt;0,$W$16:$CI$16))</f>
        <v>45667</v>
      </c>
      <c r="M231" s="293">
        <f t="array" ref="M231">MAX(IF(W231:CI231&gt;0,$W$16:$CI$16))</f>
        <v>45667</v>
      </c>
      <c r="N231" s="293"/>
      <c r="O231" s="249">
        <f>VLOOKUP(H231,Auxiliar!$B$16:$E$24,4,0)</f>
        <v>0</v>
      </c>
      <c r="P231" s="321">
        <f t="shared" ca="1" si="93"/>
        <v>0</v>
      </c>
      <c r="Q231" s="248">
        <f t="shared" ca="1" si="90"/>
        <v>0</v>
      </c>
      <c r="R231" s="263"/>
      <c r="S231" s="294" t="s">
        <v>1951</v>
      </c>
      <c r="T231" s="272">
        <v>4.0999999999999996</v>
      </c>
      <c r="U231" s="272">
        <f t="shared" si="91"/>
        <v>0.5</v>
      </c>
      <c r="V231" s="272">
        <f t="shared" si="100"/>
        <v>0</v>
      </c>
      <c r="W231" s="283"/>
      <c r="X231" s="283"/>
      <c r="Y231" s="283"/>
      <c r="Z231" s="290"/>
      <c r="AA231" s="283"/>
      <c r="AB231" s="283"/>
      <c r="AC231" s="283"/>
      <c r="AD231" s="284"/>
      <c r="AE231" s="290"/>
      <c r="AF231" s="283"/>
      <c r="AG231" s="283"/>
      <c r="AH231" s="283"/>
      <c r="AI231" s="291"/>
      <c r="AJ231" s="283"/>
      <c r="AK231" s="283"/>
      <c r="AL231" s="283"/>
      <c r="AM231" s="283"/>
      <c r="AN231" s="283"/>
      <c r="AO231" s="283"/>
      <c r="AP231" s="283"/>
      <c r="AQ231" s="291"/>
      <c r="AR231" s="283"/>
      <c r="AS231" s="283"/>
      <c r="AT231" s="283"/>
      <c r="AU231" s="283"/>
      <c r="AV231" s="283"/>
      <c r="AW231" s="283"/>
      <c r="AX231" s="283"/>
      <c r="AY231" s="283"/>
      <c r="AZ231" s="283"/>
      <c r="BA231" s="283"/>
      <c r="BB231" s="283"/>
      <c r="BC231" s="283"/>
      <c r="BD231" s="283"/>
      <c r="BE231" s="283"/>
      <c r="BF231" s="283"/>
      <c r="BG231" s="285"/>
      <c r="BH231" s="283"/>
      <c r="BI231" s="283"/>
      <c r="BJ231" s="283"/>
      <c r="BK231" s="283"/>
      <c r="BL231" s="283"/>
      <c r="BM231" s="283"/>
      <c r="BN231" s="283"/>
      <c r="BO231" s="284"/>
      <c r="BP231" s="284"/>
      <c r="BQ231" s="284"/>
      <c r="BR231" s="284"/>
      <c r="BS231" s="284"/>
      <c r="BT231" s="284"/>
      <c r="BU231" s="284"/>
      <c r="BV231" s="283"/>
      <c r="BW231" s="283"/>
      <c r="BX231" s="283"/>
      <c r="BY231" s="283"/>
      <c r="BZ231" s="283"/>
      <c r="CA231" s="283"/>
      <c r="CB231" s="283">
        <v>0.5</v>
      </c>
      <c r="CC231" s="283"/>
      <c r="CD231" s="283"/>
      <c r="CE231" s="283"/>
      <c r="CF231" s="283"/>
      <c r="CG231" s="283"/>
      <c r="CH231" s="283"/>
      <c r="CI231" s="283"/>
    </row>
    <row r="232" spans="1:87" ht="16.2" hidden="1" outlineLevel="1">
      <c r="A232" s="276" t="str">
        <f t="shared" si="89"/>
        <v>PROPERTY_ENERGY_CERTIFICATENET_FLOOR_AREA</v>
      </c>
      <c r="B232" s="142" t="s">
        <v>26</v>
      </c>
      <c r="C232" s="138" t="s">
        <v>54</v>
      </c>
      <c r="D232" s="236" t="s">
        <v>40</v>
      </c>
      <c r="E232" s="237" t="s">
        <v>123</v>
      </c>
      <c r="F232" s="237"/>
      <c r="G232" s="236" t="s">
        <v>97</v>
      </c>
      <c r="H232" s="236" t="str">
        <f>VLOOKUP(A232,'2. Status Detalhe Campos'!$A$7:$G$574,7,0)</f>
        <v>6. Em implementação (re-especificação)</v>
      </c>
      <c r="I232" s="278" t="s">
        <v>38</v>
      </c>
      <c r="J232" s="287">
        <v>45638</v>
      </c>
      <c r="K232" s="287"/>
      <c r="L232" s="292">
        <f t="array" ref="L232">MIN(IF(W232:CI232&gt;0,$W$16:$CI$16))</f>
        <v>45667</v>
      </c>
      <c r="M232" s="293">
        <f t="array" ref="M232">MAX(IF(W232:CI232&gt;0,$W$16:$CI$16))</f>
        <v>45667</v>
      </c>
      <c r="N232" s="293"/>
      <c r="O232" s="249">
        <f>VLOOKUP(H232,Auxiliar!$B$16:$E$24,4,0)</f>
        <v>0</v>
      </c>
      <c r="P232" s="321">
        <f t="shared" ca="1" si="93"/>
        <v>0</v>
      </c>
      <c r="Q232" s="248">
        <f t="shared" ca="1" si="90"/>
        <v>0</v>
      </c>
      <c r="R232" s="263"/>
      <c r="S232" s="294" t="s">
        <v>1951</v>
      </c>
      <c r="T232" s="272">
        <v>4.0999999999999996</v>
      </c>
      <c r="U232" s="272">
        <f t="shared" si="91"/>
        <v>0.5</v>
      </c>
      <c r="V232" s="272">
        <f t="shared" si="100"/>
        <v>0</v>
      </c>
      <c r="W232" s="283"/>
      <c r="X232" s="283"/>
      <c r="Y232" s="283"/>
      <c r="Z232" s="290"/>
      <c r="AA232" s="283"/>
      <c r="AB232" s="283"/>
      <c r="AC232" s="283"/>
      <c r="AD232" s="284"/>
      <c r="AE232" s="290"/>
      <c r="AF232" s="283"/>
      <c r="AG232" s="283"/>
      <c r="AH232" s="283"/>
      <c r="AI232" s="291"/>
      <c r="AJ232" s="283"/>
      <c r="AK232" s="283"/>
      <c r="AL232" s="283"/>
      <c r="AM232" s="283"/>
      <c r="AN232" s="283"/>
      <c r="AO232" s="283"/>
      <c r="AP232" s="283"/>
      <c r="AQ232" s="291"/>
      <c r="AR232" s="283"/>
      <c r="AS232" s="283"/>
      <c r="AT232" s="283"/>
      <c r="AU232" s="283"/>
      <c r="AV232" s="283"/>
      <c r="AW232" s="283"/>
      <c r="AX232" s="283"/>
      <c r="AY232" s="283"/>
      <c r="AZ232" s="283"/>
      <c r="BA232" s="283"/>
      <c r="BB232" s="283"/>
      <c r="BC232" s="283"/>
      <c r="BD232" s="283"/>
      <c r="BE232" s="283"/>
      <c r="BF232" s="283"/>
      <c r="BG232" s="285"/>
      <c r="BH232" s="283"/>
      <c r="BI232" s="283"/>
      <c r="BJ232" s="283"/>
      <c r="BK232" s="283"/>
      <c r="BL232" s="283"/>
      <c r="BM232" s="283"/>
      <c r="BN232" s="283"/>
      <c r="BO232" s="284"/>
      <c r="BP232" s="284"/>
      <c r="BQ232" s="284"/>
      <c r="BR232" s="284"/>
      <c r="BS232" s="284"/>
      <c r="BT232" s="284"/>
      <c r="BU232" s="284"/>
      <c r="BV232" s="283"/>
      <c r="BW232" s="283"/>
      <c r="BX232" s="283"/>
      <c r="BY232" s="283"/>
      <c r="BZ232" s="283"/>
      <c r="CA232" s="283"/>
      <c r="CB232" s="283">
        <v>0.5</v>
      </c>
      <c r="CC232" s="283"/>
      <c r="CD232" s="283"/>
      <c r="CE232" s="283"/>
      <c r="CF232" s="283"/>
      <c r="CG232" s="283"/>
      <c r="CH232" s="283"/>
      <c r="CI232" s="283"/>
    </row>
    <row r="233" spans="1:87" ht="16.2" hidden="1" outlineLevel="1">
      <c r="A233" s="276" t="str">
        <f t="shared" si="89"/>
        <v>PROPERTY_ENERGY_CERTIFICATECADASTRAL_REGISTER_CODE</v>
      </c>
      <c r="B233" s="142" t="s">
        <v>26</v>
      </c>
      <c r="C233" s="138" t="s">
        <v>54</v>
      </c>
      <c r="D233" s="236" t="s">
        <v>40</v>
      </c>
      <c r="E233" s="237" t="s">
        <v>123</v>
      </c>
      <c r="F233" s="237"/>
      <c r="G233" s="236" t="s">
        <v>98</v>
      </c>
      <c r="H233" s="236" t="str">
        <f>VLOOKUP(A233,'2. Status Detalhe Campos'!$A$7:$G$574,7,0)</f>
        <v>6. Em implementação (re-especificação)</v>
      </c>
      <c r="I233" s="278" t="s">
        <v>38</v>
      </c>
      <c r="J233" s="287">
        <v>45638</v>
      </c>
      <c r="K233" s="287"/>
      <c r="L233" s="292">
        <f t="array" ref="L233">MIN(IF(W233:CI233&gt;0,$W$16:$CI$16))</f>
        <v>45670</v>
      </c>
      <c r="M233" s="293">
        <f t="array" ref="M233">MAX(IF(W233:CI233&gt;0,$W$16:$CI$16))</f>
        <v>45670</v>
      </c>
      <c r="N233" s="293"/>
      <c r="O233" s="249">
        <f>VLOOKUP(H233,Auxiliar!$B$16:$E$24,4,0)</f>
        <v>0</v>
      </c>
      <c r="P233" s="321">
        <f t="shared" ca="1" si="93"/>
        <v>0</v>
      </c>
      <c r="Q233" s="248">
        <f t="shared" ca="1" si="90"/>
        <v>0</v>
      </c>
      <c r="R233" s="263"/>
      <c r="S233" s="294" t="s">
        <v>1951</v>
      </c>
      <c r="T233" s="272">
        <v>4.0999999999999996</v>
      </c>
      <c r="U233" s="272">
        <f t="shared" si="91"/>
        <v>0.5</v>
      </c>
      <c r="V233" s="272">
        <f t="shared" si="100"/>
        <v>0</v>
      </c>
      <c r="W233" s="283"/>
      <c r="X233" s="283"/>
      <c r="Y233" s="283"/>
      <c r="Z233" s="290"/>
      <c r="AA233" s="283"/>
      <c r="AB233" s="283"/>
      <c r="AC233" s="283"/>
      <c r="AD233" s="284"/>
      <c r="AE233" s="290"/>
      <c r="AF233" s="283"/>
      <c r="AG233" s="283"/>
      <c r="AH233" s="283"/>
      <c r="AI233" s="291"/>
      <c r="AJ233" s="283"/>
      <c r="AK233" s="283"/>
      <c r="AL233" s="283"/>
      <c r="AM233" s="283"/>
      <c r="AN233" s="283"/>
      <c r="AO233" s="283"/>
      <c r="AP233" s="283"/>
      <c r="AQ233" s="291"/>
      <c r="AR233" s="283"/>
      <c r="AS233" s="283"/>
      <c r="AT233" s="283"/>
      <c r="AU233" s="283"/>
      <c r="AV233" s="283"/>
      <c r="AW233" s="283"/>
      <c r="AX233" s="283"/>
      <c r="AY233" s="283"/>
      <c r="AZ233" s="283"/>
      <c r="BA233" s="283"/>
      <c r="BB233" s="283"/>
      <c r="BC233" s="283"/>
      <c r="BD233" s="283"/>
      <c r="BE233" s="283"/>
      <c r="BF233" s="283"/>
      <c r="BG233" s="285"/>
      <c r="BH233" s="283"/>
      <c r="BI233" s="283"/>
      <c r="BJ233" s="283"/>
      <c r="BK233" s="283"/>
      <c r="BL233" s="283"/>
      <c r="BM233" s="283"/>
      <c r="BN233" s="283"/>
      <c r="BO233" s="284"/>
      <c r="BP233" s="284"/>
      <c r="BQ233" s="284"/>
      <c r="BR233" s="284"/>
      <c r="BS233" s="284"/>
      <c r="BT233" s="284"/>
      <c r="BU233" s="284"/>
      <c r="BV233" s="283"/>
      <c r="BW233" s="283"/>
      <c r="BX233" s="283"/>
      <c r="BY233" s="283"/>
      <c r="BZ233" s="283"/>
      <c r="CA233" s="283"/>
      <c r="CB233" s="283"/>
      <c r="CC233" s="283">
        <v>0.5</v>
      </c>
      <c r="CD233" s="283"/>
      <c r="CE233" s="283"/>
      <c r="CF233" s="283"/>
      <c r="CG233" s="283"/>
      <c r="CH233" s="283"/>
      <c r="CI233" s="283"/>
    </row>
    <row r="234" spans="1:87" ht="16.2" hidden="1" outlineLevel="1">
      <c r="A234" s="276" t="str">
        <f t="shared" si="89"/>
        <v>PROPERTY_ENERGY_CERTIFICATEDISTRICT_MUNICIP_PARISH_CODE</v>
      </c>
      <c r="B234" s="142" t="s">
        <v>26</v>
      </c>
      <c r="C234" s="138" t="s">
        <v>54</v>
      </c>
      <c r="D234" s="236" t="s">
        <v>40</v>
      </c>
      <c r="E234" s="237" t="s">
        <v>123</v>
      </c>
      <c r="F234" s="237"/>
      <c r="G234" s="236" t="s">
        <v>101</v>
      </c>
      <c r="H234" s="236" t="str">
        <f>VLOOKUP(A234,'2. Status Detalhe Campos'!$A$7:$G$574,7,0)</f>
        <v>6. Em implementação (re-especificação)</v>
      </c>
      <c r="I234" s="278" t="s">
        <v>38</v>
      </c>
      <c r="J234" s="287">
        <v>45638</v>
      </c>
      <c r="K234" s="287"/>
      <c r="L234" s="292">
        <f t="array" ref="L234">MIN(IF(W234:CI234&gt;0,$W$16:$CI$16))</f>
        <v>45670</v>
      </c>
      <c r="M234" s="293">
        <f t="array" ref="M234">MAX(IF(W234:CI234&gt;0,$W$16:$CI$16))</f>
        <v>45670</v>
      </c>
      <c r="N234" s="293"/>
      <c r="O234" s="249">
        <f>VLOOKUP(H234,Auxiliar!$B$16:$E$24,4,0)</f>
        <v>0</v>
      </c>
      <c r="P234" s="321">
        <f t="shared" ca="1" si="93"/>
        <v>0</v>
      </c>
      <c r="Q234" s="248">
        <f t="shared" ca="1" si="90"/>
        <v>0</v>
      </c>
      <c r="R234" s="263"/>
      <c r="S234" s="294" t="s">
        <v>1951</v>
      </c>
      <c r="T234" s="272">
        <v>4.0999999999999996</v>
      </c>
      <c r="U234" s="272">
        <f t="shared" si="91"/>
        <v>0.5</v>
      </c>
      <c r="V234" s="272">
        <f t="shared" si="100"/>
        <v>0</v>
      </c>
      <c r="W234" s="283"/>
      <c r="X234" s="283"/>
      <c r="Y234" s="283"/>
      <c r="Z234" s="290"/>
      <c r="AA234" s="283"/>
      <c r="AB234" s="283"/>
      <c r="AC234" s="283"/>
      <c r="AD234" s="284"/>
      <c r="AE234" s="290"/>
      <c r="AF234" s="283"/>
      <c r="AG234" s="283"/>
      <c r="AH234" s="283"/>
      <c r="AI234" s="291"/>
      <c r="AJ234" s="283"/>
      <c r="AK234" s="283"/>
      <c r="AL234" s="283"/>
      <c r="AM234" s="283"/>
      <c r="AN234" s="283"/>
      <c r="AO234" s="283"/>
      <c r="AP234" s="283"/>
      <c r="AQ234" s="291"/>
      <c r="AR234" s="283"/>
      <c r="AS234" s="283"/>
      <c r="AT234" s="283"/>
      <c r="AU234" s="283"/>
      <c r="AV234" s="283"/>
      <c r="AW234" s="283"/>
      <c r="AX234" s="283"/>
      <c r="AY234" s="283"/>
      <c r="AZ234" s="283"/>
      <c r="BA234" s="283"/>
      <c r="BB234" s="283"/>
      <c r="BC234" s="283"/>
      <c r="BD234" s="283"/>
      <c r="BE234" s="283"/>
      <c r="BF234" s="283"/>
      <c r="BG234" s="285"/>
      <c r="BH234" s="283"/>
      <c r="BI234" s="283"/>
      <c r="BJ234" s="283"/>
      <c r="BK234" s="283"/>
      <c r="BL234" s="283"/>
      <c r="BM234" s="283"/>
      <c r="BN234" s="283"/>
      <c r="BO234" s="284"/>
      <c r="BP234" s="284"/>
      <c r="BQ234" s="284"/>
      <c r="BR234" s="284"/>
      <c r="BS234" s="284"/>
      <c r="BT234" s="284"/>
      <c r="BU234" s="284"/>
      <c r="BV234" s="283"/>
      <c r="BW234" s="283"/>
      <c r="BX234" s="283"/>
      <c r="BY234" s="283"/>
      <c r="BZ234" s="283"/>
      <c r="CA234" s="283"/>
      <c r="CB234" s="283"/>
      <c r="CC234" s="283">
        <v>0.5</v>
      </c>
      <c r="CD234" s="283"/>
      <c r="CE234" s="283"/>
      <c r="CF234" s="283"/>
      <c r="CG234" s="283"/>
      <c r="CH234" s="283"/>
      <c r="CI234" s="283"/>
    </row>
    <row r="235" spans="1:87" ht="16.2" hidden="1" outlineLevel="1">
      <c r="A235" s="276" t="str">
        <f t="shared" si="89"/>
        <v>PROPERTY_ENERGY_CERTIFICATEPROPERTY_PURPOSE_CODE</v>
      </c>
      <c r="B235" s="142" t="s">
        <v>26</v>
      </c>
      <c r="C235" s="138" t="s">
        <v>54</v>
      </c>
      <c r="D235" s="236" t="s">
        <v>40</v>
      </c>
      <c r="E235" s="237" t="s">
        <v>123</v>
      </c>
      <c r="F235" s="237"/>
      <c r="G235" s="236" t="s">
        <v>102</v>
      </c>
      <c r="H235" s="236" t="str">
        <f>VLOOKUP(A235,'2. Status Detalhe Campos'!$A$7:$G$574,7,0)</f>
        <v>6. Em implementação (re-especificação)</v>
      </c>
      <c r="I235" s="278" t="s">
        <v>38</v>
      </c>
      <c r="J235" s="287">
        <v>45638</v>
      </c>
      <c r="K235" s="287"/>
      <c r="L235" s="292">
        <f t="array" ref="L235">MIN(IF(W235:CI235&gt;0,$W$16:$CI$16))</f>
        <v>45670</v>
      </c>
      <c r="M235" s="293">
        <f t="array" ref="M235">MAX(IF(W235:CI235&gt;0,$W$16:$CI$16))</f>
        <v>45670</v>
      </c>
      <c r="N235" s="293"/>
      <c r="O235" s="249">
        <f>VLOOKUP(H235,Auxiliar!$B$16:$E$24,4,0)</f>
        <v>0</v>
      </c>
      <c r="P235" s="321">
        <f t="shared" ca="1" si="93"/>
        <v>0</v>
      </c>
      <c r="Q235" s="248">
        <f t="shared" ca="1" si="90"/>
        <v>0</v>
      </c>
      <c r="R235" s="263"/>
      <c r="S235" s="294" t="s">
        <v>1951</v>
      </c>
      <c r="T235" s="272">
        <v>4.0999999999999996</v>
      </c>
      <c r="U235" s="272">
        <f t="shared" si="91"/>
        <v>0.5</v>
      </c>
      <c r="V235" s="272">
        <f t="shared" si="100"/>
        <v>0</v>
      </c>
      <c r="W235" s="283"/>
      <c r="X235" s="283"/>
      <c r="Y235" s="283"/>
      <c r="Z235" s="290"/>
      <c r="AA235" s="283"/>
      <c r="AB235" s="283"/>
      <c r="AC235" s="283"/>
      <c r="AD235" s="284"/>
      <c r="AE235" s="290"/>
      <c r="AF235" s="283"/>
      <c r="AG235" s="283"/>
      <c r="AH235" s="283"/>
      <c r="AI235" s="291"/>
      <c r="AJ235" s="283"/>
      <c r="AK235" s="283"/>
      <c r="AL235" s="283"/>
      <c r="AM235" s="283"/>
      <c r="AN235" s="283"/>
      <c r="AO235" s="283"/>
      <c r="AP235" s="283"/>
      <c r="AQ235" s="291"/>
      <c r="AR235" s="283"/>
      <c r="AS235" s="283"/>
      <c r="AT235" s="283"/>
      <c r="AU235" s="283"/>
      <c r="AV235" s="283"/>
      <c r="AW235" s="283"/>
      <c r="AX235" s="283"/>
      <c r="AY235" s="283"/>
      <c r="AZ235" s="283"/>
      <c r="BA235" s="283"/>
      <c r="BB235" s="283"/>
      <c r="BC235" s="283"/>
      <c r="BD235" s="283"/>
      <c r="BE235" s="283"/>
      <c r="BF235" s="283"/>
      <c r="BG235" s="285"/>
      <c r="BH235" s="283"/>
      <c r="BI235" s="283"/>
      <c r="BJ235" s="283"/>
      <c r="BK235" s="283"/>
      <c r="BL235" s="283"/>
      <c r="BM235" s="283"/>
      <c r="BN235" s="283"/>
      <c r="BO235" s="284"/>
      <c r="BP235" s="284"/>
      <c r="BQ235" s="284"/>
      <c r="BR235" s="284"/>
      <c r="BS235" s="284"/>
      <c r="BT235" s="284"/>
      <c r="BU235" s="284"/>
      <c r="BV235" s="283"/>
      <c r="BW235" s="283"/>
      <c r="BX235" s="283"/>
      <c r="BY235" s="283"/>
      <c r="BZ235" s="283"/>
      <c r="CA235" s="283"/>
      <c r="CB235" s="283"/>
      <c r="CC235" s="283">
        <v>0.5</v>
      </c>
      <c r="CD235" s="283"/>
      <c r="CE235" s="283"/>
      <c r="CF235" s="283"/>
      <c r="CG235" s="283"/>
      <c r="CH235" s="283"/>
      <c r="CI235" s="283"/>
    </row>
    <row r="236" spans="1:87" ht="16.2" hidden="1" outlineLevel="1">
      <c r="A236" s="276" t="str">
        <f t="shared" si="89"/>
        <v>PROPERTY_ENERGY_CERTIFICATEADDRESS_CODE</v>
      </c>
      <c r="B236" s="142" t="s">
        <v>26</v>
      </c>
      <c r="C236" s="138" t="s">
        <v>54</v>
      </c>
      <c r="D236" s="236" t="s">
        <v>40</v>
      </c>
      <c r="E236" s="237" t="s">
        <v>123</v>
      </c>
      <c r="F236" s="237"/>
      <c r="G236" s="236" t="s">
        <v>104</v>
      </c>
      <c r="H236" s="236" t="str">
        <f>VLOOKUP(A236,'2. Status Detalhe Campos'!$A$7:$G$574,7,0)</f>
        <v>6. Em implementação (re-especificação)</v>
      </c>
      <c r="I236" s="278" t="s">
        <v>38</v>
      </c>
      <c r="J236" s="287">
        <v>45638</v>
      </c>
      <c r="K236" s="287"/>
      <c r="L236" s="292">
        <f t="array" ref="L236">MIN(IF(W236:CI236&gt;0,$W$16:$CI$16))</f>
        <v>45670</v>
      </c>
      <c r="M236" s="293">
        <f t="array" ref="M236">MAX(IF(W236:CI236&gt;0,$W$16:$CI$16))</f>
        <v>45670</v>
      </c>
      <c r="N236" s="293"/>
      <c r="O236" s="249">
        <f>VLOOKUP(H236,Auxiliar!$B$16:$E$24,4,0)</f>
        <v>0</v>
      </c>
      <c r="P236" s="321">
        <f t="shared" ca="1" si="93"/>
        <v>0</v>
      </c>
      <c r="Q236" s="248">
        <f t="shared" ca="1" si="90"/>
        <v>0</v>
      </c>
      <c r="R236" s="263"/>
      <c r="S236" s="294" t="s">
        <v>1951</v>
      </c>
      <c r="T236" s="272">
        <v>4.0999999999999996</v>
      </c>
      <c r="U236" s="272">
        <f t="shared" si="91"/>
        <v>0.5</v>
      </c>
      <c r="V236" s="272">
        <f t="shared" si="100"/>
        <v>0</v>
      </c>
      <c r="W236" s="283"/>
      <c r="X236" s="283"/>
      <c r="Y236" s="283"/>
      <c r="Z236" s="290"/>
      <c r="AA236" s="283"/>
      <c r="AB236" s="283"/>
      <c r="AC236" s="283"/>
      <c r="AD236" s="284"/>
      <c r="AE236" s="290"/>
      <c r="AF236" s="283"/>
      <c r="AG236" s="283"/>
      <c r="AH236" s="283"/>
      <c r="AI236" s="291"/>
      <c r="AJ236" s="283"/>
      <c r="AK236" s="283"/>
      <c r="AL236" s="283"/>
      <c r="AM236" s="283"/>
      <c r="AN236" s="283"/>
      <c r="AO236" s="283"/>
      <c r="AP236" s="283"/>
      <c r="AQ236" s="291"/>
      <c r="AR236" s="283"/>
      <c r="AS236" s="283"/>
      <c r="AT236" s="283"/>
      <c r="AU236" s="283"/>
      <c r="AV236" s="283"/>
      <c r="AW236" s="283"/>
      <c r="AX236" s="283"/>
      <c r="AY236" s="283"/>
      <c r="AZ236" s="283"/>
      <c r="BA236" s="283"/>
      <c r="BB236" s="283"/>
      <c r="BC236" s="283"/>
      <c r="BD236" s="283"/>
      <c r="BE236" s="283"/>
      <c r="BF236" s="283"/>
      <c r="BG236" s="285"/>
      <c r="BH236" s="283"/>
      <c r="BI236" s="283"/>
      <c r="BJ236" s="283"/>
      <c r="BK236" s="283"/>
      <c r="BL236" s="283"/>
      <c r="BM236" s="283"/>
      <c r="BN236" s="283"/>
      <c r="BO236" s="284"/>
      <c r="BP236" s="284"/>
      <c r="BQ236" s="284"/>
      <c r="BR236" s="284"/>
      <c r="BS236" s="284"/>
      <c r="BT236" s="284"/>
      <c r="BU236" s="284"/>
      <c r="BV236" s="283"/>
      <c r="BW236" s="283"/>
      <c r="BX236" s="283"/>
      <c r="BY236" s="283"/>
      <c r="BZ236" s="283"/>
      <c r="CA236" s="283"/>
      <c r="CB236" s="283"/>
      <c r="CC236" s="283">
        <v>0.5</v>
      </c>
      <c r="CD236" s="283"/>
      <c r="CE236" s="283"/>
      <c r="CF236" s="283"/>
      <c r="CG236" s="283"/>
      <c r="CH236" s="283"/>
      <c r="CI236" s="283"/>
    </row>
    <row r="237" spans="1:87" ht="16.2" hidden="1" outlineLevel="1">
      <c r="A237" s="276" t="str">
        <f t="shared" si="89"/>
        <v>PROPERTY_ENERGY_CERTIFICATEFLOOR_NUMBER</v>
      </c>
      <c r="B237" s="142" t="s">
        <v>26</v>
      </c>
      <c r="C237" s="138" t="s">
        <v>54</v>
      </c>
      <c r="D237" s="236" t="s">
        <v>40</v>
      </c>
      <c r="E237" s="237" t="s">
        <v>123</v>
      </c>
      <c r="F237" s="237"/>
      <c r="G237" s="236" t="s">
        <v>111</v>
      </c>
      <c r="H237" s="236" t="str">
        <f>VLOOKUP(A237,'2. Status Detalhe Campos'!$A$7:$G$574,7,0)</f>
        <v>6. Em implementação (re-especificação)</v>
      </c>
      <c r="I237" s="278" t="s">
        <v>38</v>
      </c>
      <c r="J237" s="287">
        <v>45638</v>
      </c>
      <c r="K237" s="287"/>
      <c r="L237" s="292">
        <f t="array" ref="L237">MIN(IF(W237:CI237&gt;0,$W$16:$CI$16))</f>
        <v>45670</v>
      </c>
      <c r="M237" s="293">
        <f t="array" ref="M237">MAX(IF(W237:CI237&gt;0,$W$16:$CI$16))</f>
        <v>45670</v>
      </c>
      <c r="N237" s="293"/>
      <c r="O237" s="249">
        <f>VLOOKUP(H237,Auxiliar!$B$16:$E$24,4,0)</f>
        <v>0</v>
      </c>
      <c r="P237" s="321">
        <f t="shared" ca="1" si="93"/>
        <v>0</v>
      </c>
      <c r="Q237" s="248">
        <f t="shared" ca="1" si="90"/>
        <v>0</v>
      </c>
      <c r="R237" s="263"/>
      <c r="S237" s="294" t="s">
        <v>1951</v>
      </c>
      <c r="T237" s="272">
        <v>4.0999999999999996</v>
      </c>
      <c r="U237" s="272">
        <f t="shared" si="91"/>
        <v>0.5</v>
      </c>
      <c r="V237" s="272">
        <f t="shared" si="100"/>
        <v>0</v>
      </c>
      <c r="W237" s="283"/>
      <c r="X237" s="283"/>
      <c r="Y237" s="283"/>
      <c r="Z237" s="290"/>
      <c r="AA237" s="283"/>
      <c r="AB237" s="283"/>
      <c r="AC237" s="283"/>
      <c r="AD237" s="284"/>
      <c r="AE237" s="290"/>
      <c r="AF237" s="283"/>
      <c r="AG237" s="283"/>
      <c r="AH237" s="283"/>
      <c r="AI237" s="291"/>
      <c r="AJ237" s="283"/>
      <c r="AK237" s="283"/>
      <c r="AL237" s="283"/>
      <c r="AM237" s="283"/>
      <c r="AN237" s="283"/>
      <c r="AO237" s="283"/>
      <c r="AP237" s="283"/>
      <c r="AQ237" s="291"/>
      <c r="AR237" s="283"/>
      <c r="AS237" s="283"/>
      <c r="AT237" s="283"/>
      <c r="AU237" s="283"/>
      <c r="AV237" s="283"/>
      <c r="AW237" s="283"/>
      <c r="AX237" s="283"/>
      <c r="AY237" s="283"/>
      <c r="AZ237" s="283"/>
      <c r="BA237" s="283"/>
      <c r="BB237" s="283"/>
      <c r="BC237" s="283"/>
      <c r="BD237" s="283"/>
      <c r="BE237" s="283"/>
      <c r="BF237" s="283"/>
      <c r="BG237" s="285"/>
      <c r="BH237" s="283"/>
      <c r="BI237" s="283"/>
      <c r="BJ237" s="283"/>
      <c r="BK237" s="283"/>
      <c r="BL237" s="283"/>
      <c r="BM237" s="283"/>
      <c r="BN237" s="283"/>
      <c r="BO237" s="284"/>
      <c r="BP237" s="284"/>
      <c r="BQ237" s="284"/>
      <c r="BR237" s="284"/>
      <c r="BS237" s="284"/>
      <c r="BT237" s="284"/>
      <c r="BU237" s="284"/>
      <c r="BV237" s="283"/>
      <c r="BW237" s="283"/>
      <c r="BX237" s="283"/>
      <c r="BY237" s="283"/>
      <c r="BZ237" s="283"/>
      <c r="CA237" s="283"/>
      <c r="CB237" s="283"/>
      <c r="CC237" s="283">
        <v>0.5</v>
      </c>
      <c r="CD237" s="283"/>
      <c r="CE237" s="283"/>
      <c r="CF237" s="283"/>
      <c r="CG237" s="283"/>
      <c r="CH237" s="283"/>
      <c r="CI237" s="283"/>
    </row>
    <row r="238" spans="1:87" ht="16.2" hidden="1" outlineLevel="1">
      <c r="A238" s="276" t="str">
        <f t="shared" si="89"/>
        <v>PROPERTY_ENERGY_CERTIFICATELOCALITY</v>
      </c>
      <c r="B238" s="142" t="s">
        <v>26</v>
      </c>
      <c r="C238" s="138" t="s">
        <v>54</v>
      </c>
      <c r="D238" s="236" t="s">
        <v>40</v>
      </c>
      <c r="E238" s="237" t="s">
        <v>123</v>
      </c>
      <c r="F238" s="237"/>
      <c r="G238" s="236" t="s">
        <v>112</v>
      </c>
      <c r="H238" s="236" t="str">
        <f>VLOOKUP(A238,'2. Status Detalhe Campos'!$A$7:$G$574,7,0)</f>
        <v>6. Em implementação (re-especificação)</v>
      </c>
      <c r="I238" s="278" t="s">
        <v>38</v>
      </c>
      <c r="J238" s="287">
        <v>45638</v>
      </c>
      <c r="K238" s="287"/>
      <c r="L238" s="292">
        <f t="array" ref="L238">MIN(IF(W238:CI238&gt;0,$W$16:$CI$16))</f>
        <v>45670</v>
      </c>
      <c r="M238" s="293">
        <f t="array" ref="M238">MAX(IF(W238:CI238&gt;0,$W$16:$CI$16))</f>
        <v>45670</v>
      </c>
      <c r="N238" s="293"/>
      <c r="O238" s="249">
        <f>VLOOKUP(H238,Auxiliar!$B$16:$E$24,4,0)</f>
        <v>0</v>
      </c>
      <c r="P238" s="321">
        <f t="shared" ca="1" si="93"/>
        <v>0</v>
      </c>
      <c r="Q238" s="248">
        <f t="shared" ca="1" si="90"/>
        <v>0</v>
      </c>
      <c r="R238" s="263"/>
      <c r="S238" s="294" t="s">
        <v>1951</v>
      </c>
      <c r="T238" s="272">
        <v>4.0999999999999996</v>
      </c>
      <c r="U238" s="272">
        <f t="shared" si="91"/>
        <v>0.5</v>
      </c>
      <c r="V238" s="272">
        <f t="shared" si="100"/>
        <v>0</v>
      </c>
      <c r="W238" s="283"/>
      <c r="X238" s="283"/>
      <c r="Y238" s="283"/>
      <c r="Z238" s="290"/>
      <c r="AA238" s="283"/>
      <c r="AB238" s="283"/>
      <c r="AC238" s="283"/>
      <c r="AD238" s="284"/>
      <c r="AE238" s="290"/>
      <c r="AF238" s="283"/>
      <c r="AG238" s="283"/>
      <c r="AH238" s="283"/>
      <c r="AI238" s="291"/>
      <c r="AJ238" s="283"/>
      <c r="AK238" s="283"/>
      <c r="AL238" s="283"/>
      <c r="AM238" s="283"/>
      <c r="AN238" s="283"/>
      <c r="AO238" s="283"/>
      <c r="AP238" s="283"/>
      <c r="AQ238" s="291"/>
      <c r="AR238" s="283"/>
      <c r="AS238" s="283"/>
      <c r="AT238" s="283"/>
      <c r="AU238" s="283"/>
      <c r="AV238" s="283"/>
      <c r="AW238" s="283"/>
      <c r="AX238" s="283"/>
      <c r="AY238" s="283"/>
      <c r="AZ238" s="283"/>
      <c r="BA238" s="283"/>
      <c r="BB238" s="283"/>
      <c r="BC238" s="283"/>
      <c r="BD238" s="283"/>
      <c r="BE238" s="283"/>
      <c r="BF238" s="283"/>
      <c r="BG238" s="285"/>
      <c r="BH238" s="283"/>
      <c r="BI238" s="283"/>
      <c r="BJ238" s="283"/>
      <c r="BK238" s="283"/>
      <c r="BL238" s="283"/>
      <c r="BM238" s="283"/>
      <c r="BN238" s="283"/>
      <c r="BO238" s="284"/>
      <c r="BP238" s="284"/>
      <c r="BQ238" s="284"/>
      <c r="BR238" s="284"/>
      <c r="BS238" s="284"/>
      <c r="BT238" s="284"/>
      <c r="BU238" s="284"/>
      <c r="BV238" s="283"/>
      <c r="BW238" s="283"/>
      <c r="BX238" s="283"/>
      <c r="BY238" s="283"/>
      <c r="BZ238" s="283"/>
      <c r="CA238" s="283"/>
      <c r="CB238" s="283"/>
      <c r="CC238" s="283">
        <v>0.5</v>
      </c>
      <c r="CD238" s="283"/>
      <c r="CE238" s="283"/>
      <c r="CF238" s="283"/>
      <c r="CG238" s="283"/>
      <c r="CH238" s="283"/>
      <c r="CI238" s="283"/>
    </row>
    <row r="239" spans="1:87" ht="15" customHeight="1" collapsed="1">
      <c r="A239" s="276"/>
      <c r="B239" s="142" t="s">
        <v>26</v>
      </c>
      <c r="C239" s="138" t="s">
        <v>34</v>
      </c>
      <c r="D239" s="134"/>
      <c r="E239" s="242" t="s">
        <v>2021</v>
      </c>
      <c r="F239" s="240" t="s">
        <v>1979</v>
      </c>
      <c r="G239" s="242" t="s">
        <v>1958</v>
      </c>
      <c r="H239" s="277" t="s">
        <v>2022</v>
      </c>
      <c r="I239" s="280" t="s">
        <v>38</v>
      </c>
      <c r="J239" s="319">
        <v>45645</v>
      </c>
      <c r="K239" s="278"/>
      <c r="L239" s="281">
        <f t="array" ref="L239">MIN(IF(W239:CI239&gt;0,$W$16:$CI$16))</f>
        <v>45671</v>
      </c>
      <c r="M239" s="314">
        <f t="array" ref="M239">MAX(IF(W239:CI239&gt;0,$W$16:$CI$16))</f>
        <v>45674</v>
      </c>
      <c r="N239" s="329">
        <f t="array" ref="N239">MAX(IF(W239:CI239&gt;0,$W$16:$CI$16))</f>
        <v>45674</v>
      </c>
      <c r="O239" s="322">
        <v>0</v>
      </c>
      <c r="P239" s="322">
        <v>0</v>
      </c>
      <c r="Q239" s="248">
        <f t="shared" ref="Q239" si="101">O239-P239</f>
        <v>0</v>
      </c>
      <c r="R239" s="262" t="s">
        <v>2035</v>
      </c>
      <c r="S239" s="282"/>
      <c r="T239" s="272"/>
      <c r="U239" s="272"/>
      <c r="V239" s="272"/>
      <c r="W239" s="283"/>
      <c r="X239" s="283"/>
      <c r="Y239" s="283"/>
      <c r="Z239" s="283"/>
      <c r="AA239" s="283"/>
      <c r="AB239" s="283"/>
      <c r="AC239" s="283"/>
      <c r="AD239" s="284"/>
      <c r="AE239" s="283"/>
      <c r="AF239" s="283"/>
      <c r="AG239" s="283"/>
      <c r="AH239" s="283"/>
      <c r="AI239" s="291"/>
      <c r="AJ239" s="283"/>
      <c r="AK239" s="283"/>
      <c r="AL239" s="283"/>
      <c r="AM239" s="283"/>
      <c r="AN239" s="283"/>
      <c r="AO239" s="283"/>
      <c r="AP239" s="283"/>
      <c r="AQ239" s="283"/>
      <c r="AR239" s="283"/>
      <c r="AS239" s="283"/>
      <c r="AT239" s="283"/>
      <c r="AU239" s="283"/>
      <c r="AV239" s="283"/>
      <c r="AW239" s="285"/>
      <c r="AX239" s="283"/>
      <c r="AY239" s="283"/>
      <c r="AZ239" s="283"/>
      <c r="BA239" s="285"/>
      <c r="BB239" s="283"/>
      <c r="BC239" s="283"/>
      <c r="BD239" s="283"/>
      <c r="BE239" s="283"/>
      <c r="BF239" s="283"/>
      <c r="BG239" s="283"/>
      <c r="BH239" s="283"/>
      <c r="BI239" s="283"/>
      <c r="BJ239" s="283"/>
      <c r="BK239" s="283"/>
      <c r="BL239" s="285"/>
      <c r="BM239" s="283"/>
      <c r="BN239" s="283"/>
      <c r="BO239" s="284"/>
      <c r="BP239" s="284"/>
      <c r="BQ239" s="284"/>
      <c r="BR239" s="284"/>
      <c r="BS239" s="284"/>
      <c r="BT239" s="284"/>
      <c r="BU239" s="284"/>
      <c r="BV239" s="283"/>
      <c r="BW239" s="283"/>
      <c r="BX239" s="283"/>
      <c r="BY239" s="283"/>
      <c r="BZ239" s="283"/>
      <c r="CA239" s="283"/>
      <c r="CB239" s="283"/>
      <c r="CC239" s="283"/>
      <c r="CD239" s="283">
        <v>1</v>
      </c>
      <c r="CE239" s="283">
        <v>1</v>
      </c>
      <c r="CF239" s="283"/>
      <c r="CG239" s="283" t="s">
        <v>444</v>
      </c>
      <c r="CH239" s="283"/>
      <c r="CI239" s="283"/>
    </row>
    <row r="240" spans="1:87" ht="15" customHeight="1">
      <c r="A240" s="276" t="str">
        <f>E240&amp;G240</f>
        <v>munichRetbd</v>
      </c>
      <c r="B240" s="142" t="s">
        <v>26</v>
      </c>
      <c r="C240" s="138" t="s">
        <v>181</v>
      </c>
      <c r="D240" s="134" t="s">
        <v>40</v>
      </c>
      <c r="E240" s="242" t="s">
        <v>1957</v>
      </c>
      <c r="F240" s="240" t="s">
        <v>1979</v>
      </c>
      <c r="G240" s="242" t="s">
        <v>1958</v>
      </c>
      <c r="H240" s="277" t="s">
        <v>2022</v>
      </c>
      <c r="I240" s="280">
        <v>45574</v>
      </c>
      <c r="J240" s="280">
        <v>45631</v>
      </c>
      <c r="K240" s="278"/>
      <c r="L240" s="281">
        <f t="array" ref="L240">MIN(IF(W240:CI240&gt;0,$W$16:$CI$16))</f>
        <v>45677</v>
      </c>
      <c r="M240" s="314">
        <f t="array" ref="M240">MAX(IF(W240:CI240&gt;0,$W$16:$CI$16))</f>
        <v>45678</v>
      </c>
      <c r="N240" s="329">
        <f t="array" ref="N240">MAX(IF(W240:CI240&gt;0,$W$16:$CI$16))</f>
        <v>45678</v>
      </c>
      <c r="O240" s="322">
        <v>0</v>
      </c>
      <c r="P240" s="322">
        <f t="shared" ref="P240" ca="1" si="102">IF(TODAY()&lt;=L240,0,MIN((TODAY()-L240)/(M240-L240+1),100%))</f>
        <v>0</v>
      </c>
      <c r="Q240" s="248">
        <f t="shared" ref="Q240" ca="1" si="103">O240-P240</f>
        <v>0</v>
      </c>
      <c r="R240" s="264" t="s">
        <v>38</v>
      </c>
      <c r="S240" s="282"/>
      <c r="T240" s="272"/>
      <c r="U240" s="272"/>
      <c r="V240" s="272"/>
      <c r="W240" s="283"/>
      <c r="X240" s="283"/>
      <c r="Y240" s="283"/>
      <c r="Z240" s="283"/>
      <c r="AA240" s="283"/>
      <c r="AB240" s="283"/>
      <c r="AC240" s="283"/>
      <c r="AD240" s="284"/>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99"/>
      <c r="BB240" s="285"/>
      <c r="BC240" s="283"/>
      <c r="BD240" s="283"/>
      <c r="BE240" s="283"/>
      <c r="BF240" s="283"/>
      <c r="BG240" s="283"/>
      <c r="BH240" s="283"/>
      <c r="BI240" s="283"/>
      <c r="BJ240" s="283"/>
      <c r="BK240" s="283"/>
      <c r="BL240" s="283"/>
      <c r="BM240" s="283"/>
      <c r="BN240" s="283"/>
      <c r="BO240" s="284"/>
      <c r="BP240" s="284"/>
      <c r="BQ240" s="284"/>
      <c r="BR240" s="284"/>
      <c r="BS240" s="284"/>
      <c r="BT240" s="284"/>
      <c r="BU240" s="284"/>
      <c r="BV240" s="283"/>
      <c r="BW240" s="283"/>
      <c r="BX240" s="283"/>
      <c r="BY240" s="283"/>
      <c r="BZ240" s="283"/>
      <c r="CA240" s="283"/>
      <c r="CB240" s="283"/>
      <c r="CC240" s="283"/>
      <c r="CD240" s="283"/>
      <c r="CE240" s="283"/>
      <c r="CF240" s="283"/>
      <c r="CG240" s="283"/>
      <c r="CH240" s="283">
        <v>1</v>
      </c>
      <c r="CI240" s="283">
        <v>1</v>
      </c>
    </row>
    <row r="241" spans="1:87" ht="15" customHeight="1">
      <c r="A241" s="276"/>
      <c r="B241" s="142" t="s">
        <v>26</v>
      </c>
      <c r="C241" s="138" t="s">
        <v>1977</v>
      </c>
      <c r="D241" s="134"/>
      <c r="E241" s="242" t="s">
        <v>1959</v>
      </c>
      <c r="F241" s="137"/>
      <c r="G241" s="137"/>
      <c r="H241" s="134"/>
      <c r="I241" s="278"/>
      <c r="J241" s="287"/>
      <c r="K241" s="278"/>
      <c r="L241" s="315"/>
      <c r="M241" s="315"/>
      <c r="N241" s="315"/>
      <c r="O241" s="248"/>
      <c r="P241" s="248"/>
      <c r="Q241" s="248"/>
      <c r="R241" s="263"/>
      <c r="S241" s="282"/>
      <c r="T241" s="272">
        <f>SUM(T193:T240)*0.3</f>
        <v>46.139999999999965</v>
      </c>
      <c r="U241" s="272">
        <f t="shared" ref="U241" si="104">ROUND(T241/8,1)</f>
        <v>5.8</v>
      </c>
      <c r="V241" s="272"/>
      <c r="W241" s="283"/>
      <c r="X241" s="283"/>
      <c r="Y241" s="283"/>
      <c r="Z241" s="283"/>
      <c r="AA241" s="283"/>
      <c r="AB241" s="283"/>
      <c r="AC241" s="283"/>
      <c r="AD241" s="284"/>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4"/>
      <c r="BP241" s="284"/>
      <c r="BQ241" s="284"/>
      <c r="BR241" s="284"/>
      <c r="BS241" s="284"/>
      <c r="BT241" s="284"/>
      <c r="BU241" s="284"/>
      <c r="BV241" s="283"/>
      <c r="BW241" s="283"/>
      <c r="BX241" s="283"/>
      <c r="BY241" s="283"/>
      <c r="BZ241" s="283"/>
      <c r="CA241" s="283"/>
      <c r="CB241" s="283"/>
      <c r="CC241" s="283"/>
      <c r="CD241" s="283"/>
      <c r="CE241" s="283"/>
      <c r="CF241" s="283"/>
      <c r="CG241" s="283"/>
      <c r="CH241" s="283"/>
      <c r="CI241" s="283"/>
    </row>
  </sheetData>
  <autoFilter ref="A16:CO241"/>
  <conditionalFormatting sqref="V17:V241">
    <cfRule type="cellIs" dxfId="9" priority="59" operator="notEqual">
      <formula>0</formula>
    </cfRule>
  </conditionalFormatting>
  <conditionalFormatting sqref="W17:CI241">
    <cfRule type="cellIs" dxfId="8" priority="46" operator="greaterThan">
      <formula>0</formula>
    </cfRule>
  </conditionalFormatting>
  <conditionalFormatting sqref="Y6:CI6 Y9:CI10">
    <cfRule type="cellIs" dxfId="7" priority="58" operator="notEqual">
      <formula>0</formula>
    </cfRule>
  </conditionalFormatting>
  <conditionalFormatting sqref="AO50:BT50">
    <cfRule type="cellIs" dxfId="6" priority="48" operator="greaterThan">
      <formula>0</formula>
    </cfRule>
  </conditionalFormatting>
  <conditionalFormatting sqref="AO70:BT73 BU70:CI75 AP74:AT74">
    <cfRule type="cellIs" dxfId="5" priority="3" operator="greaterThan">
      <formula>0</formula>
    </cfRule>
  </conditionalFormatting>
  <conditionalFormatting sqref="AO86:CI86">
    <cfRule type="cellIs" dxfId="4" priority="45" operator="greaterThan">
      <formula>0</formula>
    </cfRule>
  </conditionalFormatting>
  <conditionalFormatting sqref="BB205">
    <cfRule type="cellIs" dxfId="3" priority="11" operator="greaterThan">
      <formula>0</formula>
    </cfRule>
  </conditionalFormatting>
  <conditionalFormatting sqref="BU87:CI88">
    <cfRule type="cellIs" dxfId="2"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documentManagement/types"/>
    <ds:schemaRef ds:uri="http://schemas.microsoft.com/sharepoint/v3"/>
    <ds:schemaRef ds:uri="6ea7b29d-57ec-408d-9ea9-cf73b04f66d5"/>
    <ds:schemaRef ds:uri="http://purl.org/dc/terms/"/>
    <ds:schemaRef ds:uri="0683c779-04fc-4b63-89c9-6c25ffa1c0a4"/>
    <ds:schemaRef ds:uri="http://schemas.microsoft.com/office/2006/metadata/properties"/>
    <ds:schemaRef ds:uri="http://www.w3.org/XML/1998/namespace"/>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D9FFB2FB-52F8-4B2E-B336-924C85965FAC}"/>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2024-11-29T14:14:23Z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