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6"/>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Campos'!$A$16:$CO$248</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33" r:id="rId12"/>
    <pivotCache cacheId="134" r:id="rId13"/>
    <pivotCache cacheId="135" r:id="rId14"/>
    <pivotCache cacheId="136" r:id="rId15"/>
    <pivotCache cacheId="137" r:id="rId16"/>
    <pivotCache cacheId="138" r:id="rId17"/>
    <pivotCache cacheId="139" r:id="rId18"/>
    <pivotCache cacheId="14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15" l="1"/>
  <c r="O38" i="15" l="1"/>
  <c r="H48" i="15"/>
  <c r="O36" i="15"/>
  <c r="T121" i="15"/>
  <c r="T86" i="15"/>
  <c r="U62" i="15"/>
  <c r="U121" i="15" s="1"/>
  <c r="U86" i="15" l="1"/>
  <c r="K134" i="21"/>
  <c r="J134" i="21"/>
  <c r="I134" i="21"/>
  <c r="G134" i="21"/>
  <c r="U136" i="21"/>
  <c r="V136" i="21" s="1"/>
  <c r="A136" i="21"/>
  <c r="U135" i="21"/>
  <c r="V135" i="21" s="1"/>
  <c r="A135" i="21"/>
  <c r="K104" i="21"/>
  <c r="K102" i="21"/>
  <c r="J104" i="21"/>
  <c r="J102" i="21"/>
  <c r="G104" i="21"/>
  <c r="G102" i="21"/>
  <c r="V105" i="21"/>
  <c r="A105" i="21"/>
  <c r="V103" i="21"/>
  <c r="A103" i="21"/>
  <c r="K214" i="21"/>
  <c r="K199" i="21"/>
  <c r="K192" i="21"/>
  <c r="K219" i="21"/>
  <c r="K183" i="21"/>
  <c r="K170"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M37" i="15"/>
  <c r="M46" i="15"/>
  <c r="M48" i="15" s="1"/>
  <c r="O47" i="15"/>
  <c r="H39" i="15"/>
  <c r="M39" i="15" l="1"/>
  <c r="O37" i="15"/>
  <c r="O39" i="15" s="1"/>
  <c r="O45" i="15"/>
  <c r="T25" i="15"/>
  <c r="T24" i="15"/>
  <c r="T23" i="15"/>
  <c r="T22" i="15"/>
  <c r="T21" i="15"/>
  <c r="T20" i="15"/>
  <c r="T19" i="15"/>
  <c r="T18" i="15"/>
  <c r="T17" i="15"/>
  <c r="T63" i="15"/>
  <c r="F36" i="15" s="1"/>
  <c r="U16" i="15"/>
  <c r="T26" i="15" l="1"/>
  <c r="K168" i="21"/>
  <c r="K162" i="21"/>
  <c r="K121" i="21"/>
  <c r="K155" i="21"/>
  <c r="K157" i="21"/>
  <c r="J137" i="21" l="1"/>
  <c r="G137"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3" i="21"/>
  <c r="J219" i="21"/>
  <c r="K148" i="21"/>
  <c r="J168" i="21" l="1"/>
  <c r="G98" i="21" l="1"/>
  <c r="U222" i="21" l="1"/>
  <c r="V222" i="21" s="1"/>
  <c r="U221" i="21"/>
  <c r="V221" i="21" s="1"/>
  <c r="U220" i="21"/>
  <c r="V220" i="21" s="1"/>
  <c r="V101" i="21"/>
  <c r="I98" i="21"/>
  <c r="J98" i="21"/>
  <c r="K98" i="21"/>
  <c r="K96" i="21"/>
  <c r="J96" i="21"/>
  <c r="K28" i="21"/>
  <c r="Q246" i="21"/>
  <c r="K88" i="21"/>
  <c r="A219" i="21"/>
  <c r="A222" i="21"/>
  <c r="A221" i="21"/>
  <c r="A220" i="21"/>
  <c r="K50" i="21"/>
  <c r="A101" i="21" l="1"/>
  <c r="I192" i="21" l="1"/>
  <c r="G192" i="21"/>
  <c r="Q212" i="21" l="1"/>
  <c r="Q213" i="21"/>
  <c r="J157" i="21"/>
  <c r="I157" i="21"/>
  <c r="J50" i="21"/>
  <c r="I50" i="21"/>
  <c r="J155" i="21"/>
  <c r="I155" i="21"/>
  <c r="I183" i="21"/>
  <c r="J77" i="21"/>
  <c r="I77" i="21"/>
  <c r="J17" i="21"/>
  <c r="I17" i="21"/>
  <c r="I168" i="21"/>
  <c r="J162" i="21"/>
  <c r="I162" i="21"/>
  <c r="J192" i="21"/>
  <c r="J80" i="21"/>
  <c r="I96" i="21"/>
  <c r="J121" i="21"/>
  <c r="I121" i="21"/>
  <c r="J144" i="21"/>
  <c r="J88" i="21"/>
  <c r="I88" i="21"/>
  <c r="J128" i="21"/>
  <c r="I128" i="21"/>
  <c r="J170" i="21"/>
  <c r="J123" i="21"/>
  <c r="J187" i="21"/>
  <c r="J148" i="21"/>
  <c r="J214" i="21"/>
  <c r="J19" i="21"/>
  <c r="J28" i="21"/>
  <c r="J223" i="21"/>
  <c r="J199" i="21"/>
  <c r="BU16" i="21" l="1"/>
  <c r="BN10" i="20"/>
  <c r="BN6" i="20" s="1"/>
  <c r="G50" i="21"/>
  <c r="K17" i="21"/>
  <c r="G155" i="21"/>
  <c r="G183" i="21"/>
  <c r="G77" i="21"/>
  <c r="G17" i="21"/>
  <c r="K80" i="21"/>
  <c r="G168" i="21"/>
  <c r="G162" i="21"/>
  <c r="G80" i="21"/>
  <c r="K144" i="21"/>
  <c r="K137" i="21" s="1"/>
  <c r="G96" i="21"/>
  <c r="G121" i="21"/>
  <c r="G144" i="21"/>
  <c r="G88" i="21"/>
  <c r="K128" i="21"/>
  <c r="G128" i="21"/>
  <c r="G170" i="21"/>
  <c r="G123" i="21"/>
  <c r="G187" i="21"/>
  <c r="G148" i="21"/>
  <c r="G214" i="21"/>
  <c r="K19" i="21"/>
  <c r="G19" i="21"/>
  <c r="G28" i="21"/>
  <c r="G223" i="21"/>
  <c r="G199" i="21"/>
  <c r="T248" i="21"/>
  <c r="U248" i="21" s="1"/>
  <c r="A247" i="21"/>
  <c r="U167" i="21"/>
  <c r="V167" i="21" s="1"/>
  <c r="A167" i="21"/>
  <c r="U166" i="21"/>
  <c r="V166" i="21" s="1"/>
  <c r="A166" i="21"/>
  <c r="U165" i="21"/>
  <c r="V165" i="21" s="1"/>
  <c r="A165" i="21"/>
  <c r="U164" i="21"/>
  <c r="V164" i="21" s="1"/>
  <c r="A164" i="21"/>
  <c r="U163" i="21"/>
  <c r="V163" i="21" s="1"/>
  <c r="A163" i="21"/>
  <c r="U169" i="21"/>
  <c r="V169" i="21" s="1"/>
  <c r="A169" i="21"/>
  <c r="V100" i="21"/>
  <c r="A100" i="21"/>
  <c r="V99" i="21"/>
  <c r="A99" i="21"/>
  <c r="U161" i="21"/>
  <c r="V161" i="21" s="1"/>
  <c r="A161" i="21"/>
  <c r="U160" i="21"/>
  <c r="V160" i="21" s="1"/>
  <c r="A160"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6" i="21"/>
  <c r="V186" i="21" s="1"/>
  <c r="A186" i="21"/>
  <c r="U185" i="21"/>
  <c r="V185" i="21" s="1"/>
  <c r="A185" i="21"/>
  <c r="U184" i="21"/>
  <c r="V184" i="21" s="1"/>
  <c r="A184" i="21"/>
  <c r="U18" i="21"/>
  <c r="V18" i="21" s="1"/>
  <c r="A18" i="21"/>
  <c r="U159" i="21"/>
  <c r="V159" i="21" s="1"/>
  <c r="A159" i="21"/>
  <c r="U158" i="21"/>
  <c r="V158" i="21" s="1"/>
  <c r="A158" i="21"/>
  <c r="U156" i="21"/>
  <c r="V156" i="21" s="1"/>
  <c r="A156" i="21"/>
  <c r="U78" i="21"/>
  <c r="V78" i="21" s="1"/>
  <c r="A78" i="21"/>
  <c r="U82" i="21"/>
  <c r="V82" i="21" s="1"/>
  <c r="A82" i="21"/>
  <c r="U81" i="21"/>
  <c r="V81" i="21" s="1"/>
  <c r="A81" i="21"/>
  <c r="U198" i="21"/>
  <c r="V198" i="21" s="1"/>
  <c r="A198" i="21"/>
  <c r="U197" i="21"/>
  <c r="V197" i="21" s="1"/>
  <c r="A197" i="21"/>
  <c r="U196" i="21"/>
  <c r="V196" i="21" s="1"/>
  <c r="A196" i="21"/>
  <c r="U195" i="21"/>
  <c r="V195" i="21" s="1"/>
  <c r="A195" i="21"/>
  <c r="U194" i="21"/>
  <c r="V194" i="21" s="1"/>
  <c r="A194" i="21"/>
  <c r="U193" i="21"/>
  <c r="V193" i="21" s="1"/>
  <c r="A193" i="21"/>
  <c r="U133" i="21"/>
  <c r="V133" i="21" s="1"/>
  <c r="A133" i="21"/>
  <c r="U132" i="21"/>
  <c r="V132" i="21" s="1"/>
  <c r="A132" i="21"/>
  <c r="U131" i="21"/>
  <c r="V131" i="21" s="1"/>
  <c r="A131" i="21"/>
  <c r="U130" i="21"/>
  <c r="V130" i="21" s="1"/>
  <c r="A130" i="21"/>
  <c r="U91" i="21"/>
  <c r="V91" i="21" s="1"/>
  <c r="A91" i="21"/>
  <c r="U97" i="21"/>
  <c r="V97" i="21" s="1"/>
  <c r="A97" i="21"/>
  <c r="U122" i="21"/>
  <c r="V122" i="21" s="1"/>
  <c r="A122" i="21"/>
  <c r="U147" i="21"/>
  <c r="V147" i="21" s="1"/>
  <c r="A147" i="21"/>
  <c r="U146" i="21"/>
  <c r="V146" i="21" s="1"/>
  <c r="A146" i="21"/>
  <c r="U145" i="21"/>
  <c r="V145" i="21" s="1"/>
  <c r="A145" i="21"/>
  <c r="U89" i="21"/>
  <c r="V89" i="21" s="1"/>
  <c r="A89" i="21"/>
  <c r="U90" i="21"/>
  <c r="V90" i="21" s="1"/>
  <c r="A90" i="21"/>
  <c r="U129" i="21"/>
  <c r="V129" i="21" s="1"/>
  <c r="A129"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U171" i="21"/>
  <c r="V171" i="21" s="1"/>
  <c r="A171" i="21"/>
  <c r="V127" i="21"/>
  <c r="A127" i="21"/>
  <c r="V126" i="21"/>
  <c r="A126" i="21"/>
  <c r="U125" i="21"/>
  <c r="V125" i="21" s="1"/>
  <c r="A125" i="21"/>
  <c r="U124" i="21"/>
  <c r="V124" i="21" s="1"/>
  <c r="A124" i="21"/>
  <c r="U154" i="21"/>
  <c r="V154" i="21" s="1"/>
  <c r="A154" i="21"/>
  <c r="U153" i="21"/>
  <c r="V153" i="21" s="1"/>
  <c r="A153" i="21"/>
  <c r="U152" i="21"/>
  <c r="V152" i="21" s="1"/>
  <c r="A152" i="21"/>
  <c r="U151" i="21"/>
  <c r="V151" i="21" s="1"/>
  <c r="A151" i="21"/>
  <c r="U150" i="21"/>
  <c r="V150" i="21" s="1"/>
  <c r="A150" i="21"/>
  <c r="U149" i="21"/>
  <c r="V149" i="21" s="1"/>
  <c r="A149" i="21"/>
  <c r="U191" i="21"/>
  <c r="V191" i="21" s="1"/>
  <c r="A191" i="21"/>
  <c r="U190" i="21"/>
  <c r="V190" i="21" s="1"/>
  <c r="A190" i="21"/>
  <c r="U143" i="21"/>
  <c r="V143" i="21" s="1"/>
  <c r="A143" i="21"/>
  <c r="U142" i="21"/>
  <c r="V142" i="21" s="1"/>
  <c r="A142" i="21"/>
  <c r="U141" i="21"/>
  <c r="V141" i="21" s="1"/>
  <c r="A141" i="21"/>
  <c r="U189" i="21"/>
  <c r="V189" i="21" s="1"/>
  <c r="A189" i="21"/>
  <c r="U188" i="21"/>
  <c r="V188" i="21" s="1"/>
  <c r="A188" i="21"/>
  <c r="U140" i="21"/>
  <c r="V140" i="21" s="1"/>
  <c r="A140" i="21"/>
  <c r="U139" i="21"/>
  <c r="V139" i="21" s="1"/>
  <c r="A139" i="21"/>
  <c r="U138" i="21"/>
  <c r="V138" i="21" s="1"/>
  <c r="A138"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8" i="21"/>
  <c r="V218" i="21" s="1"/>
  <c r="A218" i="21"/>
  <c r="U217" i="21"/>
  <c r="V217" i="21" s="1"/>
  <c r="A217" i="21"/>
  <c r="U216" i="21"/>
  <c r="V216" i="21" s="1"/>
  <c r="A216" i="21"/>
  <c r="U215" i="21"/>
  <c r="V215" i="21" s="1"/>
  <c r="A215"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U200" i="21"/>
  <c r="V200" i="21" s="1"/>
  <c r="A200"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E39" i="15" s="1"/>
  <c r="T67" i="15"/>
  <c r="T68" i="15"/>
  <c r="T69" i="15"/>
  <c r="T70" i="15"/>
  <c r="T71" i="15"/>
  <c r="T72" i="15" l="1"/>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6" i="21" s="1"/>
  <c r="O166" i="21" s="1"/>
  <c r="G588" i="20"/>
  <c r="G561" i="17" s="1"/>
  <c r="H164" i="21" s="1"/>
  <c r="O164" i="21" s="1"/>
  <c r="G589" i="20"/>
  <c r="G562" i="17" s="1"/>
  <c r="H165" i="21" s="1"/>
  <c r="O165" i="21" s="1"/>
  <c r="G591" i="20"/>
  <c r="G564" i="17" s="1"/>
  <c r="H167" i="21" s="1"/>
  <c r="O167"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1" i="21" s="1"/>
  <c r="O201" i="21" s="1"/>
  <c r="G195" i="20"/>
  <c r="G174" i="17" s="1"/>
  <c r="H239" i="21" s="1"/>
  <c r="O239" i="21" s="1"/>
  <c r="G89" i="20"/>
  <c r="G68" i="17" s="1"/>
  <c r="J386" i="1"/>
  <c r="J793" i="1"/>
  <c r="J792" i="1"/>
  <c r="J794" i="1"/>
  <c r="J791" i="1"/>
  <c r="G198" i="20"/>
  <c r="G177" i="17" s="1"/>
  <c r="H242" i="21" s="1"/>
  <c r="O242" i="21" s="1"/>
  <c r="G200" i="20"/>
  <c r="G179" i="17" s="1"/>
  <c r="H244" i="21" s="1"/>
  <c r="O244" i="21" s="1"/>
  <c r="G197" i="20"/>
  <c r="G176" i="17" s="1"/>
  <c r="H241" i="21" s="1"/>
  <c r="O241" i="21" s="1"/>
  <c r="G201" i="20"/>
  <c r="G180" i="17" s="1"/>
  <c r="H245" i="21" s="1"/>
  <c r="O245" i="21" s="1"/>
  <c r="G196" i="20"/>
  <c r="G175" i="17" s="1"/>
  <c r="H240" i="21" s="1"/>
  <c r="O240" i="21" s="1"/>
  <c r="G199" i="20"/>
  <c r="G178" i="17" s="1"/>
  <c r="H243" i="21" s="1"/>
  <c r="O243"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4" i="21" s="1"/>
  <c r="O224"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6" i="21" s="1"/>
  <c r="O156" i="21" s="1"/>
  <c r="O155" i="21" s="1"/>
  <c r="G403" i="19"/>
  <c r="G140" i="19"/>
  <c r="G213" i="19"/>
  <c r="G277" i="19"/>
  <c r="G341" i="19"/>
  <c r="G406" i="19"/>
  <c r="G605" i="19"/>
  <c r="G494" i="20"/>
  <c r="G467" i="17" s="1"/>
  <c r="H194" i="21" s="1"/>
  <c r="O194" i="21" s="1"/>
  <c r="G419" i="19"/>
  <c r="G132" i="19"/>
  <c r="G74" i="19"/>
  <c r="G133" i="19"/>
  <c r="G206" i="19"/>
  <c r="G270" i="19"/>
  <c r="G434" i="19"/>
  <c r="G30" i="20"/>
  <c r="G11" i="17" s="1"/>
  <c r="H203" i="21" s="1"/>
  <c r="O203"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5" i="21" s="1"/>
  <c r="O215" i="21" s="1"/>
  <c r="G441" i="20"/>
  <c r="G416" i="17" s="1"/>
  <c r="H171" i="21" s="1"/>
  <c r="O171"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0" i="21" s="1"/>
  <c r="O230" i="21" s="1"/>
  <c r="G214" i="20"/>
  <c r="G191" i="17" s="1"/>
  <c r="H29" i="21" s="1"/>
  <c r="O29" i="21" s="1"/>
  <c r="G281" i="20"/>
  <c r="G258" i="17" s="1"/>
  <c r="G345" i="20"/>
  <c r="G322" i="17" s="1"/>
  <c r="G407" i="20"/>
  <c r="G382" i="17" s="1"/>
  <c r="H139" i="21" s="1"/>
  <c r="O139"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8" i="21" s="1"/>
  <c r="O178" i="21" s="1"/>
  <c r="G77" i="20"/>
  <c r="G56" i="17" s="1"/>
  <c r="G498" i="20"/>
  <c r="G471" i="17" s="1"/>
  <c r="H198" i="21" s="1"/>
  <c r="O198"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1" i="21" s="1"/>
  <c r="O191"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6" i="21" s="1"/>
  <c r="O136" i="21" s="1"/>
  <c r="G298" i="19"/>
  <c r="G87" i="19"/>
  <c r="G75" i="19"/>
  <c r="G134" i="19"/>
  <c r="G199" i="19"/>
  <c r="G263" i="19"/>
  <c r="G327" i="19"/>
  <c r="G392" i="19"/>
  <c r="G31" i="19"/>
  <c r="G97" i="19"/>
  <c r="G159" i="19"/>
  <c r="G61" i="20"/>
  <c r="G40" i="17" s="1"/>
  <c r="G488" i="20"/>
  <c r="G461" i="17" s="1"/>
  <c r="H133" i="21" s="1"/>
  <c r="O133"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6" i="21" s="1"/>
  <c r="O196"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8" i="21" s="1"/>
  <c r="O228" i="21" s="1"/>
  <c r="G210" i="20"/>
  <c r="G187" i="17" s="1"/>
  <c r="G276" i="20"/>
  <c r="G253" i="17" s="1"/>
  <c r="G341" i="20"/>
  <c r="G318" i="17" s="1"/>
  <c r="G411" i="20"/>
  <c r="G386" i="17" s="1"/>
  <c r="H141" i="21" s="1"/>
  <c r="O141"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1" i="21" s="1"/>
  <c r="O131"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9" i="21" s="1"/>
  <c r="O159" i="21" s="1"/>
  <c r="G348" i="19"/>
  <c r="G413" i="19"/>
  <c r="G478" i="19"/>
  <c r="G531" i="19"/>
  <c r="G563" i="19"/>
  <c r="G137" i="20"/>
  <c r="G116" i="17" s="1"/>
  <c r="H226" i="21" s="1"/>
  <c r="O226" i="21" s="1"/>
  <c r="G208" i="20"/>
  <c r="G185" i="17" s="1"/>
  <c r="G274" i="20"/>
  <c r="G251" i="17" s="1"/>
  <c r="G339" i="20"/>
  <c r="G316" i="17" s="1"/>
  <c r="G409" i="20"/>
  <c r="G384" i="17" s="1"/>
  <c r="H188" i="21" s="1"/>
  <c r="O188" i="21" s="1"/>
  <c r="G34" i="20"/>
  <c r="G15" i="17" s="1"/>
  <c r="H207" i="21" s="1"/>
  <c r="O207"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1" i="21" s="1"/>
  <c r="O211"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1" i="21" s="1"/>
  <c r="O231" i="21" s="1"/>
  <c r="G216" i="20"/>
  <c r="G193" i="17" s="1"/>
  <c r="H31" i="21" s="1"/>
  <c r="O31" i="21" s="1"/>
  <c r="G283" i="20"/>
  <c r="G260" i="17" s="1"/>
  <c r="G347" i="20"/>
  <c r="G324" i="17" s="1"/>
  <c r="G417" i="20"/>
  <c r="G392" i="17" s="1"/>
  <c r="H150" i="21" s="1"/>
  <c r="O150"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5" i="21" s="1"/>
  <c r="O225" i="21" s="1"/>
  <c r="G207" i="20"/>
  <c r="G184" i="17" s="1"/>
  <c r="G273" i="20"/>
  <c r="G250" i="17" s="1"/>
  <c r="G338" i="20"/>
  <c r="G315" i="17" s="1"/>
  <c r="G408" i="20"/>
  <c r="G383" i="17" s="1"/>
  <c r="H140" i="21" s="1"/>
  <c r="O140"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7" i="21" s="1"/>
  <c r="O197" i="21" s="1"/>
  <c r="G550" i="20"/>
  <c r="G523" i="17" s="1"/>
  <c r="G582" i="20"/>
  <c r="G555" i="17" s="1"/>
  <c r="G586" i="19"/>
  <c r="G87" i="20"/>
  <c r="G66" i="17" s="1"/>
  <c r="G148" i="20"/>
  <c r="G127" i="17" s="1"/>
  <c r="H233" i="21" s="1"/>
  <c r="O233" i="21" s="1"/>
  <c r="G227" i="20"/>
  <c r="G204" i="17" s="1"/>
  <c r="H38" i="21" s="1"/>
  <c r="O38" i="21" s="1"/>
  <c r="G294" i="20"/>
  <c r="G271" i="17" s="1"/>
  <c r="G358" i="20"/>
  <c r="G335" i="17" s="1"/>
  <c r="G420" i="20"/>
  <c r="G395" i="17" s="1"/>
  <c r="H152" i="21" s="1"/>
  <c r="O152" i="21" s="1"/>
  <c r="G483" i="20"/>
  <c r="G456" i="17" s="1"/>
  <c r="H91" i="21" s="1"/>
  <c r="O91" i="21" s="1"/>
  <c r="G543" i="20"/>
  <c r="G516" i="17" s="1"/>
  <c r="G575" i="20"/>
  <c r="G548" i="17" s="1"/>
  <c r="H105" i="21" s="1"/>
  <c r="O105" i="21" s="1"/>
  <c r="O104" i="21" s="1"/>
  <c r="G220" i="20"/>
  <c r="G197" i="17" s="1"/>
  <c r="G287" i="20"/>
  <c r="G264" i="17" s="1"/>
  <c r="G351" i="20"/>
  <c r="G328" i="17" s="1"/>
  <c r="G413" i="20"/>
  <c r="G388" i="17" s="1"/>
  <c r="H143" i="21" s="1"/>
  <c r="O143"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7" i="21" s="1"/>
  <c r="O217"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9" i="21" s="1"/>
  <c r="O149" i="21" s="1"/>
  <c r="G487" i="20"/>
  <c r="G460" i="17" s="1"/>
  <c r="H132" i="21" s="1"/>
  <c r="O132" i="21" s="1"/>
  <c r="G545" i="20"/>
  <c r="G518" i="17" s="1"/>
  <c r="G577" i="20"/>
  <c r="G550" i="17" s="1"/>
  <c r="G588" i="19"/>
  <c r="G92" i="20"/>
  <c r="G71" i="17" s="1"/>
  <c r="G162" i="20"/>
  <c r="G141" i="17" s="1"/>
  <c r="H235" i="21" s="1"/>
  <c r="O235" i="21" s="1"/>
  <c r="G233" i="20"/>
  <c r="G210" i="17" s="1"/>
  <c r="H43" i="21" s="1"/>
  <c r="O43" i="21" s="1"/>
  <c r="G300" i="20"/>
  <c r="G277" i="17" s="1"/>
  <c r="G364" i="20"/>
  <c r="G341" i="17" s="1"/>
  <c r="G434" i="20"/>
  <c r="G409" i="17" s="1"/>
  <c r="H126" i="21" s="1"/>
  <c r="O126" i="21" s="1"/>
  <c r="G505" i="20"/>
  <c r="G478" i="17" s="1"/>
  <c r="H18" i="21" s="1"/>
  <c r="O18" i="21" s="1"/>
  <c r="O17" i="21" s="1"/>
  <c r="G554" i="20"/>
  <c r="G527" i="17" s="1"/>
  <c r="H161" i="21" s="1"/>
  <c r="O161" i="21" s="1"/>
  <c r="G586" i="20"/>
  <c r="G559" i="17" s="1"/>
  <c r="G37" i="20"/>
  <c r="G18" i="17" s="1"/>
  <c r="H210" i="21" s="1"/>
  <c r="O210"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3" i="21" s="1"/>
  <c r="O153" i="21" s="1"/>
  <c r="G484" i="20"/>
  <c r="G457" i="17" s="1"/>
  <c r="H95" i="21" s="1"/>
  <c r="O95" i="21" s="1"/>
  <c r="O94" i="21" s="1"/>
  <c r="G621" i="19"/>
  <c r="G60" i="20"/>
  <c r="G39" i="17" s="1"/>
  <c r="G117" i="20"/>
  <c r="G96" i="17" s="1"/>
  <c r="G48" i="19"/>
  <c r="G491" i="19"/>
  <c r="G183" i="20"/>
  <c r="G162" i="17" s="1"/>
  <c r="G447" i="20"/>
  <c r="G422" i="17" s="1"/>
  <c r="H176" i="21" s="1"/>
  <c r="O176"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6" i="21" s="1"/>
  <c r="O236"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5" i="21" s="1"/>
  <c r="O195" i="21" s="1"/>
  <c r="G549" i="20"/>
  <c r="G522" i="17" s="1"/>
  <c r="G581" i="20"/>
  <c r="G554" i="17" s="1"/>
  <c r="G27" i="20"/>
  <c r="G8" i="17" s="1"/>
  <c r="H200" i="21" s="1"/>
  <c r="O200" i="21" s="1"/>
  <c r="G99" i="20"/>
  <c r="G78" i="17" s="1"/>
  <c r="G170" i="20"/>
  <c r="G149" i="17" s="1"/>
  <c r="G243" i="20"/>
  <c r="G220" i="17" s="1"/>
  <c r="G308" i="20"/>
  <c r="G285" i="17" s="1"/>
  <c r="G378" i="20"/>
  <c r="G353" i="17" s="1"/>
  <c r="H216" i="21" s="1"/>
  <c r="O216" i="21" s="1"/>
  <c r="G442" i="20"/>
  <c r="G417" i="17" s="1"/>
  <c r="H172" i="21" s="1"/>
  <c r="O172"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2" i="21" s="1"/>
  <c r="O182"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5" i="21" s="1"/>
  <c r="O205" i="21" s="1"/>
  <c r="G437" i="19"/>
  <c r="G161" i="20"/>
  <c r="G140" i="17" s="1"/>
  <c r="G355" i="20"/>
  <c r="G332" i="17" s="1"/>
  <c r="G84" i="20"/>
  <c r="G63" i="17" s="1"/>
  <c r="G391" i="19"/>
  <c r="G548" i="19"/>
  <c r="G179" i="20"/>
  <c r="G158" i="17" s="1"/>
  <c r="G301" i="20"/>
  <c r="G278" i="17" s="1"/>
  <c r="G395" i="20"/>
  <c r="G370" i="17" s="1"/>
  <c r="H110" i="21" s="1"/>
  <c r="O110" i="21" s="1"/>
  <c r="G497" i="19"/>
  <c r="G36" i="20"/>
  <c r="G17" i="17" s="1"/>
  <c r="H209" i="21" s="1"/>
  <c r="O209"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8" i="21" s="1"/>
  <c r="O158" i="21" s="1"/>
  <c r="G553" i="20"/>
  <c r="G526" i="17" s="1"/>
  <c r="H160" i="21" s="1"/>
  <c r="O160" i="21" s="1"/>
  <c r="G585" i="20"/>
  <c r="G558" i="17" s="1"/>
  <c r="G35" i="20"/>
  <c r="G16" i="17" s="1"/>
  <c r="H208" i="21" s="1"/>
  <c r="O208" i="21" s="1"/>
  <c r="G113" i="20"/>
  <c r="G92" i="17" s="1"/>
  <c r="G178" i="20"/>
  <c r="G157" i="17" s="1"/>
  <c r="G251" i="20"/>
  <c r="G228" i="17" s="1"/>
  <c r="G316" i="20"/>
  <c r="G293" i="17" s="1"/>
  <c r="G386" i="20"/>
  <c r="G361" i="17" s="1"/>
  <c r="H24" i="21" s="1"/>
  <c r="O24" i="21" s="1"/>
  <c r="G450" i="20"/>
  <c r="G425" i="17" s="1"/>
  <c r="H179" i="21" s="1"/>
  <c r="O179" i="21" s="1"/>
  <c r="G526" i="20"/>
  <c r="G499" i="17" s="1"/>
  <c r="G562" i="20"/>
  <c r="G535" i="17" s="1"/>
  <c r="G628" i="19"/>
  <c r="G52" i="20"/>
  <c r="G31" i="17" s="1"/>
  <c r="G107" i="20"/>
  <c r="G86" i="17" s="1"/>
  <c r="G172" i="20"/>
  <c r="G151" i="17" s="1"/>
  <c r="G253" i="20"/>
  <c r="G230" i="17" s="1"/>
  <c r="G318" i="20"/>
  <c r="G295" i="17" s="1"/>
  <c r="G380" i="20"/>
  <c r="G355" i="17" s="1"/>
  <c r="H218" i="21" s="1"/>
  <c r="O218" i="21" s="1"/>
  <c r="G444" i="20"/>
  <c r="G419" i="17" s="1"/>
  <c r="H174" i="21" s="1"/>
  <c r="O174" i="21" s="1"/>
  <c r="G507" i="20"/>
  <c r="G480" i="17" s="1"/>
  <c r="H185" i="21" s="1"/>
  <c r="O185"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6" i="21" s="1"/>
  <c r="O146"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8" i="21" s="1"/>
  <c r="O238"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6" i="21" s="1"/>
  <c r="O186" i="21" s="1"/>
  <c r="G592" i="19"/>
  <c r="G81" i="20"/>
  <c r="G60" i="17" s="1"/>
  <c r="G142" i="20"/>
  <c r="G121" i="17" s="1"/>
  <c r="G213" i="20"/>
  <c r="G190" i="17" s="1"/>
  <c r="G280" i="20"/>
  <c r="G257" i="17" s="1"/>
  <c r="G344" i="20"/>
  <c r="G321" i="17" s="1"/>
  <c r="G406" i="20"/>
  <c r="G381" i="17" s="1"/>
  <c r="H138"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7" i="21" s="1"/>
  <c r="O237" i="21" s="1"/>
  <c r="G249" i="20"/>
  <c r="G226" i="17" s="1"/>
  <c r="G314" i="20"/>
  <c r="G291" i="17" s="1"/>
  <c r="G384" i="20"/>
  <c r="G359" i="17" s="1"/>
  <c r="G448" i="20"/>
  <c r="G423" i="17" s="1"/>
  <c r="H177" i="21" s="1"/>
  <c r="O177"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5" i="21" s="1"/>
  <c r="O145"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1" i="21" s="1"/>
  <c r="O181" i="21" s="1"/>
  <c r="G516" i="20"/>
  <c r="G489" i="17" s="1"/>
  <c r="H57" i="21" s="1"/>
  <c r="O57" i="21" s="1"/>
  <c r="G584" i="19"/>
  <c r="G150" i="20"/>
  <c r="G129" i="17" s="1"/>
  <c r="H234" i="21" s="1"/>
  <c r="O234" i="21" s="1"/>
  <c r="G221" i="20"/>
  <c r="G198" i="17" s="1"/>
  <c r="G288" i="20"/>
  <c r="G265" i="17" s="1"/>
  <c r="G352" i="20"/>
  <c r="G329" i="17" s="1"/>
  <c r="G414" i="20"/>
  <c r="G389" i="17" s="1"/>
  <c r="H190" i="21" s="1"/>
  <c r="O190" i="21" s="1"/>
  <c r="G477" i="20"/>
  <c r="G450" i="17" s="1"/>
  <c r="H135" i="21" s="1"/>
  <c r="O135" i="21" s="1"/>
  <c r="O13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4" i="21" s="1"/>
  <c r="O184" i="21" s="1"/>
  <c r="G456" i="19"/>
  <c r="G624" i="19"/>
  <c r="G236" i="20"/>
  <c r="G213" i="17" s="1"/>
  <c r="G325" i="20"/>
  <c r="G302" i="17" s="1"/>
  <c r="G443" i="20"/>
  <c r="G418" i="17" s="1"/>
  <c r="H173" i="21" s="1"/>
  <c r="O173"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29" i="21" s="1"/>
  <c r="O229" i="21" s="1"/>
  <c r="G412" i="20"/>
  <c r="G387" i="17" s="1"/>
  <c r="H142" i="21" s="1"/>
  <c r="O142" i="21" s="1"/>
  <c r="G212" i="20"/>
  <c r="G189" i="17" s="1"/>
  <c r="G468" i="20"/>
  <c r="G441" i="17" s="1"/>
  <c r="H71" i="21" s="1"/>
  <c r="O71" i="21" s="1"/>
  <c r="G166" i="20"/>
  <c r="G145" i="17" s="1"/>
  <c r="G422" i="20"/>
  <c r="G397" i="17" s="1"/>
  <c r="H154" i="21" s="1"/>
  <c r="O154"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9" i="21" s="1"/>
  <c r="O169" i="21" s="1"/>
  <c r="O168"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3" i="21" s="1"/>
  <c r="O163" i="21" s="1"/>
  <c r="G446" i="20"/>
  <c r="G421" i="17" s="1"/>
  <c r="H175" i="21" s="1"/>
  <c r="O175"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7" i="21" s="1"/>
  <c r="O147" i="21" s="1"/>
  <c r="G278" i="20"/>
  <c r="G255" i="17" s="1"/>
  <c r="G632" i="19"/>
  <c r="G239" i="20"/>
  <c r="G216" i="17" s="1"/>
  <c r="G580" i="20"/>
  <c r="G553" i="17" s="1"/>
  <c r="G84" i="19"/>
  <c r="G33" i="20"/>
  <c r="G14" i="17" s="1"/>
  <c r="H206" i="21" s="1"/>
  <c r="O206"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7" i="21" s="1"/>
  <c r="O227" i="21" s="1"/>
  <c r="G410" i="20"/>
  <c r="G385" i="17" s="1"/>
  <c r="H189" i="21" s="1"/>
  <c r="O189" i="21" s="1"/>
  <c r="G602" i="19"/>
  <c r="G277" i="20"/>
  <c r="G254" i="17" s="1"/>
  <c r="G535" i="20"/>
  <c r="G508" i="17" s="1"/>
  <c r="G335" i="20"/>
  <c r="G312" i="17" s="1"/>
  <c r="G31" i="20"/>
  <c r="G12" i="17" s="1"/>
  <c r="H204" i="21" s="1"/>
  <c r="O204"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2" i="21" s="1"/>
  <c r="O232" i="21" s="1"/>
  <c r="G418" i="20"/>
  <c r="G393" i="17" s="1"/>
  <c r="H151" i="21" s="1"/>
  <c r="O151" i="21" s="1"/>
  <c r="G594" i="19"/>
  <c r="G286" i="20"/>
  <c r="G263" i="17" s="1"/>
  <c r="G539" i="20"/>
  <c r="G512" i="17" s="1"/>
  <c r="G343" i="20"/>
  <c r="G320" i="17" s="1"/>
  <c r="G46" i="20"/>
  <c r="G25" i="17" s="1"/>
  <c r="G493" i="20"/>
  <c r="G466" i="17" s="1"/>
  <c r="H193" i="21" s="1"/>
  <c r="O193"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0" i="21" s="1"/>
  <c r="O180" i="21" s="1"/>
  <c r="G506" i="19"/>
  <c r="G132" i="20"/>
  <c r="G111" i="17" s="1"/>
  <c r="G29" i="20"/>
  <c r="G10" i="17" s="1"/>
  <c r="H202" i="21" s="1"/>
  <c r="O202"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83" i="21" l="1"/>
  <c r="O162"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7" i="21"/>
  <c r="O148" i="21"/>
  <c r="O106" i="21"/>
  <c r="O157" i="21"/>
  <c r="O88" i="21"/>
  <c r="O61" i="21"/>
  <c r="O46" i="21"/>
  <c r="H221" i="21"/>
  <c r="O221" i="21" s="1"/>
  <c r="H220" i="21"/>
  <c r="O220" i="21" s="1"/>
  <c r="H222" i="21"/>
  <c r="O222" i="21" s="1"/>
  <c r="O50" i="21"/>
  <c r="O98" i="21"/>
  <c r="O19" i="21"/>
  <c r="O214" i="21"/>
  <c r="O192" i="21"/>
  <c r="O77" i="21"/>
  <c r="O187" i="21"/>
  <c r="O28" i="21"/>
  <c r="O80" i="21"/>
  <c r="O183" i="21"/>
  <c r="O128" i="21"/>
  <c r="O223" i="21"/>
  <c r="O199"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19"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O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B15" i="21" s="1"/>
  <c r="CA15" i="21"/>
  <c r="CC16" i="21"/>
  <c r="BU12" i="20"/>
  <c r="BU9" i="20"/>
  <c r="BV13" i="20"/>
  <c r="CC15" i="21" l="1"/>
  <c r="CD16" i="21"/>
  <c r="BW13" i="20"/>
  <c r="BV12" i="20"/>
  <c r="BV9" i="20"/>
  <c r="CD15" i="21" l="1"/>
  <c r="CE16" i="21"/>
  <c r="BX13" i="20"/>
  <c r="BW12" i="20"/>
  <c r="BW9" i="20"/>
  <c r="CE15" i="21" l="1"/>
  <c r="CF16" i="21"/>
  <c r="BX12" i="20"/>
  <c r="BX9" i="20"/>
  <c r="BY13" i="20"/>
  <c r="CF15" i="21" l="1"/>
  <c r="CG16" i="21"/>
  <c r="BZ13" i="20"/>
  <c r="BY12" i="20"/>
  <c r="BY9" i="20"/>
  <c r="CG15" i="21" l="1"/>
  <c r="CH16" i="21"/>
  <c r="BZ9" i="20"/>
  <c r="CA13" i="20"/>
  <c r="BZ12" i="20"/>
  <c r="M93" i="21" l="1" a="1"/>
  <c r="M93" i="21" s="1"/>
  <c r="M92" i="21" s="1"/>
  <c r="CH15" i="21"/>
  <c r="CI16" i="21"/>
  <c r="M105" i="21" s="1" a="1"/>
  <c r="M105" i="21" s="1"/>
  <c r="M104" i="21" s="1"/>
  <c r="CB13" i="20"/>
  <c r="CA12" i="20"/>
  <c r="CA9" i="20"/>
  <c r="M135" i="21" l="1" a="1"/>
  <c r="M135" i="21" s="1"/>
  <c r="N134" i="21" a="1"/>
  <c r="N134" i="21" s="1"/>
  <c r="M136" i="21" a="1"/>
  <c r="M136" i="21" s="1"/>
  <c r="M134" i="21" s="1"/>
  <c r="L224" i="21" a="1"/>
  <c r="L224" i="21" s="1"/>
  <c r="N102" i="21" a="1"/>
  <c r="N102" i="21" s="1"/>
  <c r="L136" i="21" a="1"/>
  <c r="L136" i="21" s="1"/>
  <c r="L135" i="21" a="1"/>
  <c r="L135"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3" i="21" a="1"/>
  <c r="N223" i="21" s="1"/>
  <c r="L84" i="21" a="1"/>
  <c r="L84" i="21" s="1"/>
  <c r="L87" i="21" a="1"/>
  <c r="L87" i="21" s="1"/>
  <c r="M84" i="21" a="1"/>
  <c r="M84" i="21" s="1"/>
  <c r="N187" i="21" a="1"/>
  <c r="N187" i="21" s="1"/>
  <c r="N137" i="21" a="1"/>
  <c r="N137" i="21" s="1"/>
  <c r="CI15" i="21"/>
  <c r="N170" i="21" a="1"/>
  <c r="N170" i="21" s="1"/>
  <c r="N214" i="21" a="1"/>
  <c r="N214" i="21" s="1"/>
  <c r="N199" i="21" a="1"/>
  <c r="N199" i="21" s="1"/>
  <c r="N148" i="21" a="1"/>
  <c r="N148" i="21" s="1"/>
  <c r="N123" i="21" a="1"/>
  <c r="N123" i="21" s="1"/>
  <c r="N106" i="21" a="1"/>
  <c r="N106" i="21" s="1"/>
  <c r="N44" i="21" a="1"/>
  <c r="N44" i="21" s="1"/>
  <c r="N28" i="21" a="1"/>
  <c r="N28" i="21" s="1"/>
  <c r="N46" i="21" a="1"/>
  <c r="N46" i="21" s="1"/>
  <c r="N247" i="21" a="1"/>
  <c r="N247" i="21" s="1"/>
  <c r="N19" i="21" a="1"/>
  <c r="N19" i="21" s="1"/>
  <c r="M65" i="21" a="1"/>
  <c r="M65" i="21" s="1"/>
  <c r="N88" i="21" a="1"/>
  <c r="N88" i="21" s="1"/>
  <c r="N128" i="21" a="1"/>
  <c r="N128" i="21" s="1"/>
  <c r="N17" i="21" a="1"/>
  <c r="N17" i="21" s="1"/>
  <c r="N246" i="21" a="1"/>
  <c r="N246" i="21" s="1"/>
  <c r="N219" i="21" a="1"/>
  <c r="N219" i="21" s="1"/>
  <c r="N80" i="21" a="1"/>
  <c r="N80" i="21" s="1"/>
  <c r="N77" i="21" a="1"/>
  <c r="N77" i="21" s="1"/>
  <c r="N213" i="21" a="1"/>
  <c r="N213" i="21" s="1"/>
  <c r="N168" i="21" a="1"/>
  <c r="N168" i="21" s="1"/>
  <c r="N157" i="21" a="1"/>
  <c r="N157" i="21" s="1"/>
  <c r="N183" i="21" a="1"/>
  <c r="N183" i="21" s="1"/>
  <c r="N96" i="21" a="1"/>
  <c r="N96" i="21" s="1"/>
  <c r="N212" i="21" a="1"/>
  <c r="N212" i="21" s="1"/>
  <c r="N98" i="21" a="1"/>
  <c r="N98" i="21" s="1"/>
  <c r="N162" i="21" a="1"/>
  <c r="N162" i="21" s="1"/>
  <c r="N192" i="21" a="1"/>
  <c r="N192" i="21" s="1"/>
  <c r="N50" i="21" a="1"/>
  <c r="N50" i="21" s="1"/>
  <c r="N155" i="21" a="1"/>
  <c r="N155" i="21" s="1"/>
  <c r="L64" i="21" a="1"/>
  <c r="L64" i="21" s="1"/>
  <c r="N144" i="21" a="1"/>
  <c r="N144"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2" i="21" a="1"/>
  <c r="L222" i="21" s="1"/>
  <c r="M49" i="21" a="1"/>
  <c r="M49" i="21" s="1"/>
  <c r="L47" i="21" a="1"/>
  <c r="L47" i="21" s="1"/>
  <c r="M47" i="21" a="1"/>
  <c r="M47" i="21" s="1"/>
  <c r="L246" i="21" a="1"/>
  <c r="L246" i="21" s="1"/>
  <c r="L220" i="21" a="1"/>
  <c r="L220" i="21" s="1"/>
  <c r="L219" i="21" s="1"/>
  <c r="L221" i="21" a="1"/>
  <c r="L221" i="21" s="1"/>
  <c r="L101" i="21" a="1"/>
  <c r="L101" i="21" s="1"/>
  <c r="M221" i="21" a="1"/>
  <c r="M221" i="21" s="1"/>
  <c r="M220" i="21" a="1"/>
  <c r="M220" i="21" s="1"/>
  <c r="M219" i="21" s="1"/>
  <c r="M222" i="21" a="1"/>
  <c r="M222" i="21" s="1"/>
  <c r="M246" i="21" a="1"/>
  <c r="M246" i="21" s="1"/>
  <c r="L154" i="21" a="1"/>
  <c r="L154" i="21" s="1"/>
  <c r="M101" i="21" a="1"/>
  <c r="M101" i="21" s="1"/>
  <c r="L229" i="21" a="1"/>
  <c r="L229" i="21" s="1"/>
  <c r="L45" i="21" a="1"/>
  <c r="L45" i="21" s="1"/>
  <c r="M45" i="21" a="1"/>
  <c r="M45" i="21" s="1"/>
  <c r="M146" i="21" a="1"/>
  <c r="M146" i="21" s="1"/>
  <c r="L213" i="21" a="1"/>
  <c r="L213" i="21" s="1"/>
  <c r="M213" i="21" a="1"/>
  <c r="M213" i="21" s="1"/>
  <c r="M178" i="21" a="1"/>
  <c r="M178" i="21" s="1"/>
  <c r="M189" i="21" a="1"/>
  <c r="M189" i="21" s="1"/>
  <c r="M175" i="21" a="1"/>
  <c r="M175" i="21" s="1"/>
  <c r="M91" i="21" a="1"/>
  <c r="M91" i="21" s="1"/>
  <c r="M22" i="21" a="1"/>
  <c r="M22" i="21" s="1"/>
  <c r="L172" i="21" a="1"/>
  <c r="L172" i="21" s="1"/>
  <c r="M147" i="21" a="1"/>
  <c r="M147" i="21" s="1"/>
  <c r="L165" i="21" a="1"/>
  <c r="L165" i="21" s="1"/>
  <c r="M185" i="21" a="1"/>
  <c r="M185" i="21" s="1"/>
  <c r="M52" i="21" a="1"/>
  <c r="M52" i="21" s="1"/>
  <c r="M119" i="21" a="1"/>
  <c r="M119" i="21" s="1"/>
  <c r="L51" i="21" a="1"/>
  <c r="L51" i="21" s="1"/>
  <c r="L139" i="21" a="1"/>
  <c r="L139" i="21" s="1"/>
  <c r="M115" i="21" a="1"/>
  <c r="M115" i="21" s="1"/>
  <c r="L125" i="21" a="1"/>
  <c r="L125" i="21" s="1"/>
  <c r="L122" i="21" a="1"/>
  <c r="L122" i="21" s="1"/>
  <c r="M57" i="21" a="1"/>
  <c r="M57" i="21" s="1"/>
  <c r="L89" i="21" a="1"/>
  <c r="L89" i="21" s="1"/>
  <c r="M56" i="21" a="1"/>
  <c r="M56" i="21" s="1"/>
  <c r="M25" i="21" a="1"/>
  <c r="M25" i="21" s="1"/>
  <c r="L107" i="21" a="1"/>
  <c r="L107" i="21" s="1"/>
  <c r="M174" i="21" a="1"/>
  <c r="M174" i="21" s="1"/>
  <c r="M247" i="21" a="1"/>
  <c r="M247" i="21" s="1"/>
  <c r="L167" i="21" a="1"/>
  <c r="L167" i="21" s="1"/>
  <c r="P167" i="21" s="1"/>
  <c r="Q167" i="21" s="1"/>
  <c r="L158" i="21" a="1"/>
  <c r="L158" i="21" s="1"/>
  <c r="M186" i="21" a="1"/>
  <c r="M186" i="21" s="1"/>
  <c r="M109" i="21" a="1"/>
  <c r="M109" i="21" s="1"/>
  <c r="M193" i="21" a="1"/>
  <c r="M193" i="21" s="1"/>
  <c r="L147" i="21" a="1"/>
  <c r="L147" i="21" s="1"/>
  <c r="L215" i="21" a="1"/>
  <c r="L215" i="21" s="1"/>
  <c r="M110" i="21" a="1"/>
  <c r="M110" i="21" s="1"/>
  <c r="L191" i="21" a="1"/>
  <c r="L191" i="21" s="1"/>
  <c r="L57" i="21" a="1"/>
  <c r="L57" i="21" s="1"/>
  <c r="L161" i="21" a="1"/>
  <c r="L161" i="21" s="1"/>
  <c r="L152" i="21" a="1"/>
  <c r="L152" i="21" s="1"/>
  <c r="M191" i="21" a="1"/>
  <c r="M191" i="21" s="1"/>
  <c r="M120" i="21" a="1"/>
  <c r="M120" i="21" s="1"/>
  <c r="L132" i="21" a="1"/>
  <c r="L132" i="21" s="1"/>
  <c r="L113" i="21" a="1"/>
  <c r="L113" i="21" s="1"/>
  <c r="M97" i="21" a="1"/>
  <c r="M97" i="21" s="1"/>
  <c r="M96" i="21" s="1"/>
  <c r="M130" i="21" a="1"/>
  <c r="M130" i="21" s="1"/>
  <c r="L82" i="21" a="1"/>
  <c r="L82" i="21" s="1"/>
  <c r="M108" i="21" a="1"/>
  <c r="M108" i="21" s="1"/>
  <c r="L20" i="21" a="1"/>
  <c r="L20" i="21" s="1"/>
  <c r="L190" i="21" a="1"/>
  <c r="L190" i="21" s="1"/>
  <c r="L189" i="21" a="1"/>
  <c r="L189" i="21" s="1"/>
  <c r="P189" i="21" s="1"/>
  <c r="Q189" i="21" s="1"/>
  <c r="M129" i="21" a="1"/>
  <c r="M129" i="21" s="1"/>
  <c r="L171" i="21" a="1"/>
  <c r="L171" i="21" s="1"/>
  <c r="M53" i="21" a="1"/>
  <c r="M53" i="21" s="1"/>
  <c r="L116" i="21" a="1"/>
  <c r="L116" i="21" s="1"/>
  <c r="L182" i="21" a="1"/>
  <c r="L182" i="21" s="1"/>
  <c r="P182" i="21" s="1"/>
  <c r="Q182" i="21" s="1"/>
  <c r="L130" i="21" a="1"/>
  <c r="L130" i="21" s="1"/>
  <c r="L110" i="21" a="1"/>
  <c r="L110" i="21" s="1"/>
  <c r="M82" i="21" a="1"/>
  <c r="M82" i="21" s="1"/>
  <c r="M139" i="21" a="1"/>
  <c r="M139" i="21" s="1"/>
  <c r="M18" i="21" a="1"/>
  <c r="M18" i="21" s="1"/>
  <c r="M17" i="21" s="1"/>
  <c r="M81" i="21" a="1"/>
  <c r="M81" i="21" s="1"/>
  <c r="L90" i="21" a="1"/>
  <c r="L90" i="21" s="1"/>
  <c r="M140" i="21" a="1"/>
  <c r="M140" i="21" s="1"/>
  <c r="L111" i="21" a="1"/>
  <c r="L111" i="21" s="1"/>
  <c r="L153" i="21" a="1"/>
  <c r="L153" i="21" s="1"/>
  <c r="L54" i="21" a="1"/>
  <c r="L54" i="21" s="1"/>
  <c r="L131" i="21" a="1"/>
  <c r="L131" i="21" s="1"/>
  <c r="L173" i="21" a="1"/>
  <c r="L173" i="21" s="1"/>
  <c r="L59" i="21" a="1"/>
  <c r="L59" i="21" s="1"/>
  <c r="M150" i="21" a="1"/>
  <c r="M150" i="21" s="1"/>
  <c r="L184" i="21" a="1"/>
  <c r="L184" i="21" s="1"/>
  <c r="L174" i="21" a="1"/>
  <c r="L174" i="21" s="1"/>
  <c r="M197" i="21" a="1"/>
  <c r="M197" i="21" s="1"/>
  <c r="L179" i="21" a="1"/>
  <c r="L179" i="21" s="1"/>
  <c r="P179" i="21" s="1"/>
  <c r="Q179" i="21" s="1"/>
  <c r="L119" i="21" a="1"/>
  <c r="L119" i="21" s="1"/>
  <c r="M172" i="21" a="1"/>
  <c r="M172" i="21" s="1"/>
  <c r="M159" i="21" a="1"/>
  <c r="M159" i="21" s="1"/>
  <c r="M177" i="21" a="1"/>
  <c r="M177" i="21" s="1"/>
  <c r="M24" i="21" a="1"/>
  <c r="M24" i="21" s="1"/>
  <c r="M218" i="21" a="1"/>
  <c r="M218" i="21" s="1"/>
  <c r="L163" i="21" a="1"/>
  <c r="L163" i="21" s="1"/>
  <c r="L120" i="21" a="1"/>
  <c r="L120" i="21" s="1"/>
  <c r="M59" i="21" a="1"/>
  <c r="M59" i="21" s="1"/>
  <c r="M215" i="21" a="1"/>
  <c r="M215" i="21" s="1"/>
  <c r="M154" i="21" a="1"/>
  <c r="M154" i="21" s="1"/>
  <c r="L53" i="21" a="1"/>
  <c r="L53" i="21" s="1"/>
  <c r="M195" i="21" a="1"/>
  <c r="M195" i="21" s="1"/>
  <c r="M60" i="21" a="1"/>
  <c r="M60" i="21" s="1"/>
  <c r="M194" i="21" a="1"/>
  <c r="M194" i="21" s="1"/>
  <c r="M111" i="21" a="1"/>
  <c r="M111" i="21" s="1"/>
  <c r="L118" i="21" a="1"/>
  <c r="L118" i="21" s="1"/>
  <c r="L91" i="21" a="1"/>
  <c r="L91" i="21" s="1"/>
  <c r="M153" i="21" a="1"/>
  <c r="M153" i="21" s="1"/>
  <c r="L151" i="21" a="1"/>
  <c r="L151" i="21" s="1"/>
  <c r="L197" i="21" a="1"/>
  <c r="L197" i="21" s="1"/>
  <c r="P197" i="21" s="1"/>
  <c r="Q197" i="21" s="1"/>
  <c r="M116" i="21" a="1"/>
  <c r="M116" i="21" s="1"/>
  <c r="L140" i="21" a="1"/>
  <c r="L140" i="21" s="1"/>
  <c r="L149" i="21" a="1"/>
  <c r="L149" i="21" s="1"/>
  <c r="M190" i="21" a="1"/>
  <c r="M190" i="21" s="1"/>
  <c r="L115" i="21" a="1"/>
  <c r="L115" i="21" s="1"/>
  <c r="L216" i="21" a="1"/>
  <c r="L216" i="21" s="1"/>
  <c r="M127" i="21" a="1"/>
  <c r="M127" i="21" s="1"/>
  <c r="M117" i="21" a="1"/>
  <c r="M117" i="21" s="1"/>
  <c r="L23" i="21" a="1"/>
  <c r="L23" i="21" s="1"/>
  <c r="L126" i="21" a="1"/>
  <c r="L126" i="21" s="1"/>
  <c r="M124" i="21" a="1"/>
  <c r="M124" i="21" s="1"/>
  <c r="L160" i="21" a="1"/>
  <c r="L160" i="21" s="1"/>
  <c r="M126" i="21" a="1"/>
  <c r="M126" i="21" s="1"/>
  <c r="M142" i="21" a="1"/>
  <c r="M142" i="21" s="1"/>
  <c r="L194" i="21" a="1"/>
  <c r="L194" i="21" s="1"/>
  <c r="P194" i="21" s="1"/>
  <c r="Q194" i="21" s="1"/>
  <c r="L195" i="21" a="1"/>
  <c r="L195" i="21" s="1"/>
  <c r="P195" i="21" s="1"/>
  <c r="Q195" i="21" s="1"/>
  <c r="L185" i="21" a="1"/>
  <c r="L185" i="21" s="1"/>
  <c r="P185" i="21" s="1"/>
  <c r="Q185" i="21" s="1"/>
  <c r="L18" i="21" a="1"/>
  <c r="L18" i="21" s="1"/>
  <c r="L52" i="21" a="1"/>
  <c r="L52" i="21" s="1"/>
  <c r="M21" i="21" a="1"/>
  <c r="M21" i="21" s="1"/>
  <c r="M118" i="21" a="1"/>
  <c r="M118" i="21" s="1"/>
  <c r="L146" i="21" a="1"/>
  <c r="L146" i="21" s="1"/>
  <c r="L56" i="21" a="1"/>
  <c r="L56" i="21" s="1"/>
  <c r="M180" i="21" a="1"/>
  <c r="M180" i="21" s="1"/>
  <c r="M161" i="21" a="1"/>
  <c r="M161" i="21" s="1"/>
  <c r="M20" i="21" a="1"/>
  <c r="M20" i="21" s="1"/>
  <c r="L124" i="21" a="1"/>
  <c r="L124" i="21" s="1"/>
  <c r="P124" i="21" s="1"/>
  <c r="L108" i="21" a="1"/>
  <c r="L108" i="21" s="1"/>
  <c r="M89" i="21" a="1"/>
  <c r="M89" i="21" s="1"/>
  <c r="M23" i="21" a="1"/>
  <c r="M23" i="21" s="1"/>
  <c r="M163" i="21" a="1"/>
  <c r="M163" i="21" s="1"/>
  <c r="M184" i="21" a="1"/>
  <c r="M184" i="21" s="1"/>
  <c r="L22" i="21" a="1"/>
  <c r="L22" i="21" s="1"/>
  <c r="M58" i="21" a="1"/>
  <c r="M58" i="21" s="1"/>
  <c r="L117" i="21" a="1"/>
  <c r="L117" i="21" s="1"/>
  <c r="L58" i="21" a="1"/>
  <c r="L58" i="21" s="1"/>
  <c r="M113" i="21" a="1"/>
  <c r="M113" i="21" s="1"/>
  <c r="L129" i="21" a="1"/>
  <c r="L129" i="21" s="1"/>
  <c r="L79" i="21" a="1"/>
  <c r="L79" i="21" s="1"/>
  <c r="M217" i="21" a="1"/>
  <c r="M217" i="21" s="1"/>
  <c r="L30" i="21" a="1"/>
  <c r="L30" i="21" s="1"/>
  <c r="M90" i="21" a="1"/>
  <c r="M90" i="21" s="1"/>
  <c r="L177" i="21" a="1"/>
  <c r="L177" i="21" s="1"/>
  <c r="P177" i="21" s="1"/>
  <c r="Q177" i="21" s="1"/>
  <c r="M176" i="21" a="1"/>
  <c r="M176" i="21" s="1"/>
  <c r="L78" i="21" a="1"/>
  <c r="L78" i="21" s="1"/>
  <c r="L55" i="21" a="1"/>
  <c r="L55" i="21" s="1"/>
  <c r="L181" i="21" a="1"/>
  <c r="L181" i="21" s="1"/>
  <c r="P181" i="21" s="1"/>
  <c r="Q181" i="21" s="1"/>
  <c r="M166" i="21" a="1"/>
  <c r="M166" i="21" s="1"/>
  <c r="M167" i="21" a="1"/>
  <c r="M167" i="21" s="1"/>
  <c r="M156" i="21" a="1"/>
  <c r="M156" i="21" s="1"/>
  <c r="M155" i="21" s="1"/>
  <c r="L143" i="21" a="1"/>
  <c r="L143" i="21" s="1"/>
  <c r="L112" i="21" a="1"/>
  <c r="L112" i="21" s="1"/>
  <c r="M51" i="21" a="1"/>
  <c r="M51" i="21" s="1"/>
  <c r="M165" i="21" a="1"/>
  <c r="M165" i="21" s="1"/>
  <c r="M216" i="21" a="1"/>
  <c r="M216" i="21" s="1"/>
  <c r="L24" i="21" a="1"/>
  <c r="L24" i="21" s="1"/>
  <c r="L25" i="21" a="1"/>
  <c r="L25" i="21" s="1"/>
  <c r="M55" i="21" a="1"/>
  <c r="M55" i="21" s="1"/>
  <c r="L186" i="21" a="1"/>
  <c r="L186" i="21" s="1"/>
  <c r="P186" i="21" s="1"/>
  <c r="Q186" i="21" s="1"/>
  <c r="M133" i="21" a="1"/>
  <c r="M133" i="21" s="1"/>
  <c r="L100" i="21" a="1"/>
  <c r="L100" i="21" s="1"/>
  <c r="M132" i="21" a="1"/>
  <c r="M132" i="21" s="1"/>
  <c r="M164" i="21" a="1"/>
  <c r="M164" i="21" s="1"/>
  <c r="M54" i="21" a="1"/>
  <c r="M54" i="21" s="1"/>
  <c r="M182" i="21" a="1"/>
  <c r="M182" i="21" s="1"/>
  <c r="M100" i="21" a="1"/>
  <c r="M100" i="21" s="1"/>
  <c r="M145" i="21" a="1"/>
  <c r="M145" i="21" s="1"/>
  <c r="L21" i="21" a="1"/>
  <c r="L21" i="21" s="1"/>
  <c r="L109" i="21" a="1"/>
  <c r="L109" i="21" s="1"/>
  <c r="M152" i="21" a="1"/>
  <c r="M152" i="21" s="1"/>
  <c r="M27" i="21" a="1"/>
  <c r="M27" i="21" s="1"/>
  <c r="L188" i="21" a="1"/>
  <c r="L188" i="21" s="1"/>
  <c r="L166" i="21" a="1"/>
  <c r="L166" i="21" s="1"/>
  <c r="M196" i="21" a="1"/>
  <c r="M196" i="21" s="1"/>
  <c r="L217" i="21" a="1"/>
  <c r="L217" i="21" s="1"/>
  <c r="M173" i="21" a="1"/>
  <c r="M173" i="21" s="1"/>
  <c r="M125" i="21" a="1"/>
  <c r="M125" i="21" s="1"/>
  <c r="M79" i="21" a="1"/>
  <c r="M79" i="21" s="1"/>
  <c r="M99" i="21" a="1"/>
  <c r="M99" i="21" s="1"/>
  <c r="L180" i="21" a="1"/>
  <c r="L180" i="21" s="1"/>
  <c r="P180" i="21" s="1"/>
  <c r="Q180" i="21" s="1"/>
  <c r="M138" i="21" a="1"/>
  <c r="M138" i="21" s="1"/>
  <c r="L176" i="21" a="1"/>
  <c r="L176" i="21" s="1"/>
  <c r="M114" i="21" a="1"/>
  <c r="M114" i="21" s="1"/>
  <c r="M26" i="21" a="1"/>
  <c r="M26" i="21" s="1"/>
  <c r="M141" i="21" a="1"/>
  <c r="M141" i="21" s="1"/>
  <c r="M171" i="21" a="1"/>
  <c r="M171" i="21" s="1"/>
  <c r="M188" i="21" a="1"/>
  <c r="M188" i="21" s="1"/>
  <c r="L193" i="21" a="1"/>
  <c r="L193" i="21" s="1"/>
  <c r="M169" i="21" a="1"/>
  <c r="M169" i="21" s="1"/>
  <c r="M168" i="21" s="1"/>
  <c r="L127" i="21" a="1"/>
  <c r="L127" i="21" s="1"/>
  <c r="L133" i="21" a="1"/>
  <c r="L133" i="21" s="1"/>
  <c r="M107" i="21" a="1"/>
  <c r="M107" i="21" s="1"/>
  <c r="L138" i="21" a="1"/>
  <c r="L138" i="21" s="1"/>
  <c r="L114" i="21" a="1"/>
  <c r="L114" i="21" s="1"/>
  <c r="M181" i="21" a="1"/>
  <c r="M181" i="21" s="1"/>
  <c r="L169" i="21" a="1"/>
  <c r="L169" i="21" s="1"/>
  <c r="L97" i="21" a="1"/>
  <c r="L97" i="21" s="1"/>
  <c r="L178" i="21" a="1"/>
  <c r="L178" i="21" s="1"/>
  <c r="P178" i="21" s="1"/>
  <c r="Q178" i="21" s="1"/>
  <c r="L141" i="21" a="1"/>
  <c r="L141" i="21" s="1"/>
  <c r="L175" i="21" a="1"/>
  <c r="L175" i="21" s="1"/>
  <c r="M143" i="21" a="1"/>
  <c r="M143" i="21" s="1"/>
  <c r="L142" i="21" a="1"/>
  <c r="L142" i="21" s="1"/>
  <c r="P142" i="21" s="1"/>
  <c r="Q142" i="21" s="1"/>
  <c r="L145" i="21" a="1"/>
  <c r="L145" i="21" s="1"/>
  <c r="M198" i="21" a="1"/>
  <c r="M198" i="21" s="1"/>
  <c r="M112" i="21" a="1"/>
  <c r="M112" i="21" s="1"/>
  <c r="L27" i="21" a="1"/>
  <c r="L27" i="21" s="1"/>
  <c r="L81" i="21" a="1"/>
  <c r="L81" i="21" s="1"/>
  <c r="L156" i="21" a="1"/>
  <c r="L156" i="21" s="1"/>
  <c r="L155" i="21" s="1"/>
  <c r="M122" i="21" a="1"/>
  <c r="M122" i="21" s="1"/>
  <c r="M121" i="21" s="1"/>
  <c r="L26" i="21" a="1"/>
  <c r="L26" i="21" s="1"/>
  <c r="L198" i="21" a="1"/>
  <c r="L198" i="21" s="1"/>
  <c r="P198" i="21" s="1"/>
  <c r="Q198" i="21" s="1"/>
  <c r="L247" i="21" a="1"/>
  <c r="L247" i="21" s="1"/>
  <c r="P247" i="21" s="1"/>
  <c r="Q247" i="21" s="1"/>
  <c r="L159" i="21" a="1"/>
  <c r="L159" i="21" s="1"/>
  <c r="P159" i="21" s="1"/>
  <c r="Q159" i="21" s="1"/>
  <c r="M158" i="21" a="1"/>
  <c r="M158" i="21" s="1"/>
  <c r="M78" i="21" a="1"/>
  <c r="M78" i="21" s="1"/>
  <c r="L196" i="21" a="1"/>
  <c r="L196" i="21" s="1"/>
  <c r="P196" i="21" s="1"/>
  <c r="Q196" i="21" s="1"/>
  <c r="M131" i="21" a="1"/>
  <c r="M131" i="21" s="1"/>
  <c r="M149" i="21" a="1"/>
  <c r="M149" i="21" s="1"/>
  <c r="M151" i="21" a="1"/>
  <c r="M151" i="21" s="1"/>
  <c r="L60" i="21" a="1"/>
  <c r="L60" i="21" s="1"/>
  <c r="L99" i="21" a="1"/>
  <c r="L99" i="21" s="1"/>
  <c r="M160" i="21" a="1"/>
  <c r="M160" i="21" s="1"/>
  <c r="L164" i="21" a="1"/>
  <c r="L164" i="21" s="1"/>
  <c r="P164" i="21" s="1"/>
  <c r="Q164" i="21" s="1"/>
  <c r="L218" i="21" a="1"/>
  <c r="L218" i="21" s="1"/>
  <c r="P218" i="21" s="1"/>
  <c r="Q218" i="21" s="1"/>
  <c r="M179" i="21" a="1"/>
  <c r="M179" i="21" s="1"/>
  <c r="L150" i="21" a="1"/>
  <c r="L150" i="21" s="1"/>
  <c r="M238" i="21" a="1"/>
  <c r="M238" i="21" s="1"/>
  <c r="L35" i="21" a="1"/>
  <c r="L35" i="21" s="1"/>
  <c r="L34" i="21" a="1"/>
  <c r="L34" i="21" s="1"/>
  <c r="L235" i="21" a="1"/>
  <c r="L235" i="21" s="1"/>
  <c r="M41" i="21" a="1"/>
  <c r="M41" i="21" s="1"/>
  <c r="M29" i="21" a="1"/>
  <c r="M29" i="21" s="1"/>
  <c r="L201" i="21" a="1"/>
  <c r="L201" i="21" s="1"/>
  <c r="M237" i="21" a="1"/>
  <c r="M237" i="21" s="1"/>
  <c r="M236" i="21" a="1"/>
  <c r="M236" i="21" s="1"/>
  <c r="L41" i="21" a="1"/>
  <c r="L41" i="21" s="1"/>
  <c r="L39" i="21" a="1"/>
  <c r="L39" i="21" s="1"/>
  <c r="L242" i="21" a="1"/>
  <c r="L242" i="21" s="1"/>
  <c r="L38" i="21" a="1"/>
  <c r="L38" i="21" s="1"/>
  <c r="M202" i="21" a="1"/>
  <c r="M202" i="21" s="1"/>
  <c r="L36" i="21" a="1"/>
  <c r="L36" i="21" s="1"/>
  <c r="M230" i="21" a="1"/>
  <c r="M230" i="21" s="1"/>
  <c r="L32" i="21" a="1"/>
  <c r="L32" i="21" s="1"/>
  <c r="M32" i="21" a="1"/>
  <c r="M32" i="21" s="1"/>
  <c r="M31" i="21" a="1"/>
  <c r="M31" i="21" s="1"/>
  <c r="M37" i="21" a="1"/>
  <c r="M37" i="21" s="1"/>
  <c r="L227" i="21" a="1"/>
  <c r="L227" i="21" s="1"/>
  <c r="M243" i="21" a="1"/>
  <c r="M243" i="21" s="1"/>
  <c r="L228" i="21" a="1"/>
  <c r="L228" i="21" s="1"/>
  <c r="M229" i="21" a="1"/>
  <c r="M229" i="21" s="1"/>
  <c r="L43" i="21" a="1"/>
  <c r="L43" i="21" s="1"/>
  <c r="L29" i="21" a="1"/>
  <c r="L29" i="21" s="1"/>
  <c r="M40" i="21" a="1"/>
  <c r="M40" i="21" s="1"/>
  <c r="L202" i="21" a="1"/>
  <c r="L202" i="21" s="1"/>
  <c r="L240" i="21" a="1"/>
  <c r="L240" i="21" s="1"/>
  <c r="L236" i="21" a="1"/>
  <c r="L236" i="21" s="1"/>
  <c r="L42" i="21" a="1"/>
  <c r="L42" i="21" s="1"/>
  <c r="M42" i="21" a="1"/>
  <c r="M42" i="21" s="1"/>
  <c r="L40" i="21" a="1"/>
  <c r="L40" i="21" s="1"/>
  <c r="L245" i="21" a="1"/>
  <c r="L245" i="21" s="1"/>
  <c r="M33" i="21" a="1"/>
  <c r="M33" i="21" s="1"/>
  <c r="M242" i="21" a="1"/>
  <c r="M242" i="21" s="1"/>
  <c r="M43" i="21" a="1"/>
  <c r="M43" i="21" s="1"/>
  <c r="M225" i="21" a="1"/>
  <c r="M225" i="21" s="1"/>
  <c r="L226" i="21" a="1"/>
  <c r="L226" i="21" s="1"/>
  <c r="L31" i="21" a="1"/>
  <c r="L31" i="21" s="1"/>
  <c r="M240" i="21" a="1"/>
  <c r="M240" i="21" s="1"/>
  <c r="M239" i="21" a="1"/>
  <c r="M239" i="21" s="1"/>
  <c r="M228" i="21" a="1"/>
  <c r="M228" i="21" s="1"/>
  <c r="L238" i="21" a="1"/>
  <c r="L238" i="21" s="1"/>
  <c r="M34" i="21" a="1"/>
  <c r="M34" i="21" s="1"/>
  <c r="L230" i="21" a="1"/>
  <c r="L230" i="21" s="1"/>
  <c r="M245" i="21" a="1"/>
  <c r="M245" i="21" s="1"/>
  <c r="L237" i="21" a="1"/>
  <c r="L237" i="21" s="1"/>
  <c r="M232" i="21" a="1"/>
  <c r="M232" i="21" s="1"/>
  <c r="L231" i="21" a="1"/>
  <c r="L231" i="21" s="1"/>
  <c r="M241" i="21" a="1"/>
  <c r="M241" i="21" s="1"/>
  <c r="M224" i="21" a="1"/>
  <c r="M224" i="21" s="1"/>
  <c r="M235" i="21" a="1"/>
  <c r="M235" i="21" s="1"/>
  <c r="M201" i="21" a="1"/>
  <c r="M201" i="21" s="1"/>
  <c r="L233" i="21" a="1"/>
  <c r="L233" i="21" s="1"/>
  <c r="L37" i="21" a="1"/>
  <c r="L37" i="21" s="1"/>
  <c r="L234" i="21" a="1"/>
  <c r="L234" i="21" s="1"/>
  <c r="M226" i="21" a="1"/>
  <c r="M226" i="21" s="1"/>
  <c r="M39" i="21" a="1"/>
  <c r="M39" i="21" s="1"/>
  <c r="L225" i="21" a="1"/>
  <c r="L225" i="21" s="1"/>
  <c r="M203" i="21" a="1"/>
  <c r="M203" i="21" s="1"/>
  <c r="L209" i="21" a="1"/>
  <c r="L209" i="21" s="1"/>
  <c r="M233" i="21" a="1"/>
  <c r="M233" i="21" s="1"/>
  <c r="M244" i="21" a="1"/>
  <c r="M244" i="21" s="1"/>
  <c r="M36" i="21" a="1"/>
  <c r="M36" i="21" s="1"/>
  <c r="L241" i="21" a="1"/>
  <c r="L241" i="21" s="1"/>
  <c r="L232" i="21" a="1"/>
  <c r="L232" i="21" s="1"/>
  <c r="M38" i="21" a="1"/>
  <c r="M38" i="21" s="1"/>
  <c r="L244" i="21" a="1"/>
  <c r="L244" i="21" s="1"/>
  <c r="M234" i="21" a="1"/>
  <c r="M234" i="21" s="1"/>
  <c r="L33" i="21" a="1"/>
  <c r="L33" i="21" s="1"/>
  <c r="M35" i="21" a="1"/>
  <c r="M35" i="21" s="1"/>
  <c r="M231" i="21" a="1"/>
  <c r="M231" i="21" s="1"/>
  <c r="M30" i="21" a="1"/>
  <c r="M30" i="21" s="1"/>
  <c r="L243" i="21" a="1"/>
  <c r="L243" i="21" s="1"/>
  <c r="M227" i="21" a="1"/>
  <c r="M227" i="21" s="1"/>
  <c r="L239" i="21" a="1"/>
  <c r="L239" i="21" s="1"/>
  <c r="M204" i="21" a="1"/>
  <c r="M204" i="21" s="1"/>
  <c r="M209" i="21" a="1"/>
  <c r="M209" i="21" s="1"/>
  <c r="M205" i="21" a="1"/>
  <c r="M205" i="21" s="1"/>
  <c r="L206" i="21" a="1"/>
  <c r="L206" i="21" s="1"/>
  <c r="M210" i="21" a="1"/>
  <c r="M210" i="21" s="1"/>
  <c r="L203" i="21" a="1"/>
  <c r="L203" i="21" s="1"/>
  <c r="M200" i="21" a="1"/>
  <c r="M200" i="21" s="1"/>
  <c r="M208" i="21" a="1"/>
  <c r="M208" i="21" s="1"/>
  <c r="L200" i="21" a="1"/>
  <c r="L200" i="21" s="1"/>
  <c r="M206" i="21" a="1"/>
  <c r="M206" i="21" s="1"/>
  <c r="L210" i="21" a="1"/>
  <c r="L210" i="21" s="1"/>
  <c r="L208" i="21" a="1"/>
  <c r="L208" i="21" s="1"/>
  <c r="L207" i="21" a="1"/>
  <c r="L207" i="21" s="1"/>
  <c r="L211" i="21" a="1"/>
  <c r="L211" i="21" s="1"/>
  <c r="M207" i="21" a="1"/>
  <c r="M207" i="21" s="1"/>
  <c r="M211" i="21" a="1"/>
  <c r="M211" i="21" s="1"/>
  <c r="L205" i="21" a="1"/>
  <c r="L205" i="21" s="1"/>
  <c r="L204" i="21" a="1"/>
  <c r="L204" i="21" s="1"/>
  <c r="CB12" i="20"/>
  <c r="CC13" i="20"/>
  <c r="CB9" i="20"/>
  <c r="P150" i="21" l="1"/>
  <c r="Q150" i="21" s="1"/>
  <c r="P136" i="21"/>
  <c r="Q136" i="21" s="1"/>
  <c r="P152" i="21"/>
  <c r="Q152" i="21" s="1"/>
  <c r="P151" i="21"/>
  <c r="Q151" i="21" s="1"/>
  <c r="P176" i="21"/>
  <c r="Q176" i="21" s="1"/>
  <c r="P153" i="21"/>
  <c r="Q153" i="21" s="1"/>
  <c r="P154" i="21"/>
  <c r="Q154" i="21" s="1"/>
  <c r="P135" i="21"/>
  <c r="Q135" i="21" s="1"/>
  <c r="L134" i="21"/>
  <c r="P134" i="21" s="1"/>
  <c r="M83" i="21"/>
  <c r="P85" i="21"/>
  <c r="Q85" i="21" s="1"/>
  <c r="P105" i="21"/>
  <c r="P104" i="21" s="1"/>
  <c r="L104" i="21"/>
  <c r="P103" i="21"/>
  <c r="P102" i="21" s="1"/>
  <c r="L102" i="21"/>
  <c r="P174" i="21"/>
  <c r="Q174" i="21" s="1"/>
  <c r="P146" i="21"/>
  <c r="Q146" i="21" s="1"/>
  <c r="L106" i="21"/>
  <c r="M106" i="21"/>
  <c r="P95" i="21"/>
  <c r="P94" i="21" s="1"/>
  <c r="Q94" i="21" s="1"/>
  <c r="L94" i="21"/>
  <c r="P93" i="21"/>
  <c r="P92" i="21" s="1"/>
  <c r="Q92" i="21" s="1"/>
  <c r="L92" i="21"/>
  <c r="L83" i="21"/>
  <c r="P87" i="21"/>
  <c r="Q87" i="21" s="1"/>
  <c r="L86" i="21"/>
  <c r="P119" i="21"/>
  <c r="Q119" i="21" s="1"/>
  <c r="P120" i="21"/>
  <c r="Q120" i="21" s="1"/>
  <c r="P84" i="21"/>
  <c r="P175" i="21"/>
  <c r="Q175" i="21" s="1"/>
  <c r="P173" i="21"/>
  <c r="Q173" i="21" s="1"/>
  <c r="P172" i="21"/>
  <c r="Q172" i="21" s="1"/>
  <c r="P82" i="21"/>
  <c r="Q82" i="21" s="1"/>
  <c r="Q124" i="21"/>
  <c r="P130" i="21"/>
  <c r="Q130" i="21" s="1"/>
  <c r="P166" i="21"/>
  <c r="Q166" i="21" s="1"/>
  <c r="P165" i="21"/>
  <c r="Q165" i="21" s="1"/>
  <c r="P161" i="21"/>
  <c r="Q161" i="21" s="1"/>
  <c r="P160" i="21"/>
  <c r="Q160" i="21" s="1"/>
  <c r="P205" i="21"/>
  <c r="Q205" i="21" s="1"/>
  <c r="P138" i="21"/>
  <c r="P211" i="21"/>
  <c r="Q211" i="21" s="1"/>
  <c r="P147" i="21"/>
  <c r="Q147" i="21" s="1"/>
  <c r="P210" i="21"/>
  <c r="Q210" i="21" s="1"/>
  <c r="P139" i="21"/>
  <c r="Q139" i="21" s="1"/>
  <c r="P143" i="21"/>
  <c r="Q143" i="21" s="1"/>
  <c r="P140" i="21"/>
  <c r="Q140" i="21" s="1"/>
  <c r="P141" i="21"/>
  <c r="Q141" i="21" s="1"/>
  <c r="P81" i="21"/>
  <c r="Q81" i="21" s="1"/>
  <c r="P133" i="21"/>
  <c r="Q133" i="21" s="1"/>
  <c r="P75" i="21"/>
  <c r="Q75" i="21" s="1"/>
  <c r="P200" i="21"/>
  <c r="Q200" i="21" s="1"/>
  <c r="P209" i="21"/>
  <c r="Q209" i="21" s="1"/>
  <c r="P204" i="21"/>
  <c r="Q204" i="21" s="1"/>
  <c r="P201" i="21"/>
  <c r="Q201" i="21" s="1"/>
  <c r="P202" i="21"/>
  <c r="Q202" i="21" s="1"/>
  <c r="P203" i="21"/>
  <c r="Q203" i="21" s="1"/>
  <c r="P207" i="21"/>
  <c r="Q207" i="21" s="1"/>
  <c r="P206" i="21"/>
  <c r="Q206" i="21" s="1"/>
  <c r="P208" i="21"/>
  <c r="Q208" i="21" s="1"/>
  <c r="P217" i="21"/>
  <c r="Q217"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6" i="21"/>
  <c r="Q216" i="21" s="1"/>
  <c r="P118" i="21"/>
  <c r="Q118" i="21" s="1"/>
  <c r="P69" i="21"/>
  <c r="Q69" i="21" s="1"/>
  <c r="P72" i="21"/>
  <c r="Q72" i="21" s="1"/>
  <c r="P70" i="21"/>
  <c r="Q70" i="21" s="1"/>
  <c r="P76" i="21"/>
  <c r="Q76" i="21" s="1"/>
  <c r="P48" i="21"/>
  <c r="Q48" i="21" s="1"/>
  <c r="P68" i="21"/>
  <c r="Q68" i="21" s="1"/>
  <c r="P71" i="21"/>
  <c r="Q71" i="21" s="1"/>
  <c r="P222" i="21"/>
  <c r="Q222" i="21" s="1"/>
  <c r="L61" i="21"/>
  <c r="M61" i="21"/>
  <c r="P66" i="21"/>
  <c r="Q66" i="21" s="1"/>
  <c r="P62" i="21"/>
  <c r="Q62" i="21" s="1"/>
  <c r="P58" i="21"/>
  <c r="Q58" i="21" s="1"/>
  <c r="P55" i="21"/>
  <c r="Q55" i="21" s="1"/>
  <c r="M46" i="21"/>
  <c r="P229" i="21"/>
  <c r="Q229" i="21" s="1"/>
  <c r="P115" i="21"/>
  <c r="Q115" i="21" s="1"/>
  <c r="P109" i="21"/>
  <c r="Q109" i="21" s="1"/>
  <c r="L46" i="21"/>
  <c r="P47" i="21"/>
  <c r="P114" i="21"/>
  <c r="Q114" i="21" s="1"/>
  <c r="P132" i="21"/>
  <c r="Q132" i="21" s="1"/>
  <c r="P131" i="21"/>
  <c r="Q131" i="21" s="1"/>
  <c r="P117" i="21"/>
  <c r="Q117" i="21" s="1"/>
  <c r="P90" i="21"/>
  <c r="Q90" i="21" s="1"/>
  <c r="P116" i="21"/>
  <c r="Q116" i="21" s="1"/>
  <c r="P221" i="21"/>
  <c r="Q221" i="21" s="1"/>
  <c r="P112" i="21"/>
  <c r="Q112" i="21" s="1"/>
  <c r="P113" i="21"/>
  <c r="Q113" i="21" s="1"/>
  <c r="P220" i="21"/>
  <c r="P110" i="21"/>
  <c r="Q110" i="21" s="1"/>
  <c r="P127" i="21"/>
  <c r="Q127" i="21" s="1"/>
  <c r="P101" i="21"/>
  <c r="Q101" i="21" s="1"/>
  <c r="L98" i="21"/>
  <c r="P108" i="21"/>
  <c r="Q108" i="21" s="1"/>
  <c r="P22" i="21"/>
  <c r="Q22" i="21" s="1"/>
  <c r="P91" i="21"/>
  <c r="Q91" i="21" s="1"/>
  <c r="P100" i="21"/>
  <c r="Q100" i="21" s="1"/>
  <c r="P191" i="21"/>
  <c r="Q191" i="21" s="1"/>
  <c r="P190" i="21"/>
  <c r="Q190" i="21" s="1"/>
  <c r="P111" i="21"/>
  <c r="Q111" i="21" s="1"/>
  <c r="M98" i="21"/>
  <c r="P99" i="21"/>
  <c r="Q99" i="21" s="1"/>
  <c r="P79" i="21"/>
  <c r="Q79" i="21" s="1"/>
  <c r="P26" i="21"/>
  <c r="Q26" i="21" s="1"/>
  <c r="P42" i="21"/>
  <c r="Q42" i="21" s="1"/>
  <c r="P239" i="21"/>
  <c r="Q239" i="21" s="1"/>
  <c r="P244" i="21"/>
  <c r="Q244" i="21" s="1"/>
  <c r="P241" i="21"/>
  <c r="Q241" i="21" s="1"/>
  <c r="P243" i="21"/>
  <c r="Q243" i="21" s="1"/>
  <c r="P37" i="21"/>
  <c r="Q37" i="21" s="1"/>
  <c r="P27" i="21"/>
  <c r="Q27" i="21" s="1"/>
  <c r="P36" i="21"/>
  <c r="Q36" i="21" s="1"/>
  <c r="P25" i="21"/>
  <c r="Q25" i="21" s="1"/>
  <c r="P33" i="21"/>
  <c r="Q33" i="21" s="1"/>
  <c r="P41" i="21"/>
  <c r="Q41" i="21" s="1"/>
  <c r="P238" i="21"/>
  <c r="Q238" i="21" s="1"/>
  <c r="P236" i="21"/>
  <c r="Q236" i="21" s="1"/>
  <c r="P40" i="21"/>
  <c r="Q40" i="21" s="1"/>
  <c r="P45" i="21"/>
  <c r="P44" i="21" s="1"/>
  <c r="P24" i="21"/>
  <c r="Q24" i="21" s="1"/>
  <c r="P31" i="21"/>
  <c r="Q31" i="21" s="1"/>
  <c r="P125" i="21"/>
  <c r="Q125" i="21" s="1"/>
  <c r="P240" i="21"/>
  <c r="Q240" i="21" s="1"/>
  <c r="P38" i="21"/>
  <c r="Q38" i="21" s="1"/>
  <c r="P245" i="21"/>
  <c r="Q245" i="21" s="1"/>
  <c r="P242" i="21"/>
  <c r="Q242" i="21" s="1"/>
  <c r="P235" i="21"/>
  <c r="Q235" i="21" s="1"/>
  <c r="P39" i="21"/>
  <c r="Q39" i="21" s="1"/>
  <c r="P34" i="21"/>
  <c r="Q34" i="21" s="1"/>
  <c r="P30" i="21"/>
  <c r="Q30" i="21" s="1"/>
  <c r="P237" i="21"/>
  <c r="Q237" i="21" s="1"/>
  <c r="P43" i="21"/>
  <c r="Q43" i="21" s="1"/>
  <c r="P35" i="21"/>
  <c r="Q35" i="21" s="1"/>
  <c r="P32" i="21"/>
  <c r="Q32" i="21" s="1"/>
  <c r="P126" i="21"/>
  <c r="Q126" i="21" s="1"/>
  <c r="M183" i="21"/>
  <c r="P21" i="21"/>
  <c r="Q21" i="21" s="1"/>
  <c r="M187" i="21"/>
  <c r="P158" i="21"/>
  <c r="Q158" i="21" s="1"/>
  <c r="L157" i="21"/>
  <c r="M157" i="21"/>
  <c r="P232" i="21"/>
  <c r="Q232" i="21" s="1"/>
  <c r="M77" i="21"/>
  <c r="M144" i="21"/>
  <c r="M148" i="21"/>
  <c r="M28" i="21"/>
  <c r="L50" i="21"/>
  <c r="M50" i="21"/>
  <c r="P23" i="21"/>
  <c r="Q23" i="21" s="1"/>
  <c r="M80" i="21"/>
  <c r="M170" i="21"/>
  <c r="M214" i="21"/>
  <c r="P188" i="21"/>
  <c r="Q188" i="21" s="1"/>
  <c r="L187" i="21"/>
  <c r="P129" i="21"/>
  <c r="L128" i="21"/>
  <c r="M162" i="21"/>
  <c r="P107" i="21"/>
  <c r="P78" i="21"/>
  <c r="L77" i="21"/>
  <c r="M192" i="21"/>
  <c r="P29" i="21"/>
  <c r="Q29" i="21" s="1"/>
  <c r="L28" i="21"/>
  <c r="P156" i="21"/>
  <c r="Q156" i="21" s="1"/>
  <c r="M88" i="21"/>
  <c r="M128" i="21"/>
  <c r="P145" i="21"/>
  <c r="L144" i="21"/>
  <c r="P97" i="21"/>
  <c r="Q97" i="21" s="1"/>
  <c r="L96" i="21"/>
  <c r="P171" i="21"/>
  <c r="Q171" i="21" s="1"/>
  <c r="L170" i="21"/>
  <c r="M123" i="21"/>
  <c r="P169" i="21"/>
  <c r="Q169" i="21" s="1"/>
  <c r="L168" i="21"/>
  <c r="L123" i="21"/>
  <c r="P89" i="21"/>
  <c r="L88" i="21"/>
  <c r="P184" i="21"/>
  <c r="Q184" i="21" s="1"/>
  <c r="L183" i="21"/>
  <c r="P193" i="21"/>
  <c r="Q193" i="21" s="1"/>
  <c r="L192" i="21"/>
  <c r="P149" i="21"/>
  <c r="L148" i="21"/>
  <c r="P20" i="21"/>
  <c r="L19" i="21"/>
  <c r="P215" i="21"/>
  <c r="Q215" i="21" s="1"/>
  <c r="L214" i="21"/>
  <c r="L80" i="21"/>
  <c r="M19" i="21"/>
  <c r="P18" i="21"/>
  <c r="Q18" i="21" s="1"/>
  <c r="L17" i="21"/>
  <c r="P163" i="21"/>
  <c r="Q163" i="21" s="1"/>
  <c r="L162" i="21"/>
  <c r="P122" i="21"/>
  <c r="P121" i="21" s="1"/>
  <c r="L121" i="21"/>
  <c r="P225" i="21"/>
  <c r="Q225" i="21" s="1"/>
  <c r="M223" i="21"/>
  <c r="P228" i="21"/>
  <c r="Q228" i="21" s="1"/>
  <c r="P231" i="21"/>
  <c r="Q231" i="21" s="1"/>
  <c r="P227" i="21"/>
  <c r="Q227" i="21" s="1"/>
  <c r="P234" i="21"/>
  <c r="Q234" i="21" s="1"/>
  <c r="P233" i="21"/>
  <c r="Q233" i="21" s="1"/>
  <c r="P230" i="21"/>
  <c r="Q230" i="21" s="1"/>
  <c r="P226" i="21"/>
  <c r="Q226" i="21" s="1"/>
  <c r="P224" i="21"/>
  <c r="Q224" i="21" s="1"/>
  <c r="L223" i="21"/>
  <c r="M199" i="21"/>
  <c r="L199" i="21"/>
  <c r="CD13" i="20"/>
  <c r="CC9" i="20"/>
  <c r="CC12" i="20"/>
  <c r="P148" i="21" l="1"/>
  <c r="Q148" i="21" s="1"/>
  <c r="Q105" i="21"/>
  <c r="Q103" i="21"/>
  <c r="Q95" i="21"/>
  <c r="Q93" i="21"/>
  <c r="P86" i="21"/>
  <c r="Q86" i="21" s="1"/>
  <c r="Q84" i="21"/>
  <c r="P83" i="21"/>
  <c r="Q83" i="21" s="1"/>
  <c r="P219" i="21"/>
  <c r="Q220" i="21"/>
  <c r="Q149" i="21"/>
  <c r="P144" i="21"/>
  <c r="Q145" i="21"/>
  <c r="P137" i="21"/>
  <c r="Q134" i="21" s="1"/>
  <c r="P123" i="21"/>
  <c r="Q122" i="21"/>
  <c r="P106" i="21"/>
  <c r="P77" i="21"/>
  <c r="M137" i="21"/>
  <c r="M44" i="21" s="1"/>
  <c r="L137" i="21"/>
  <c r="L44" i="21" s="1"/>
  <c r="Q138" i="21"/>
  <c r="P61" i="21"/>
  <c r="Q61" i="21" s="1"/>
  <c r="P50" i="21"/>
  <c r="Q50" i="21" s="1"/>
  <c r="P46" i="21"/>
  <c r="Q46" i="21" s="1"/>
  <c r="Q47" i="21"/>
  <c r="Q78" i="21"/>
  <c r="P88" i="21"/>
  <c r="Q89" i="21"/>
  <c r="P128" i="21"/>
  <c r="Q128" i="21" s="1"/>
  <c r="Q129" i="21"/>
  <c r="Q107" i="21"/>
  <c r="P98" i="21"/>
  <c r="Q98" i="21" s="1"/>
  <c r="P19" i="21"/>
  <c r="Q20" i="21"/>
  <c r="Q45" i="21"/>
  <c r="P96" i="21"/>
  <c r="Q96" i="21" s="1"/>
  <c r="P17" i="21"/>
  <c r="Q17" i="21" s="1"/>
  <c r="P214" i="21"/>
  <c r="Q214" i="21" s="1"/>
  <c r="P183" i="21"/>
  <c r="Q183" i="21" s="1"/>
  <c r="P28" i="21"/>
  <c r="Q28" i="21" s="1"/>
  <c r="P170" i="21"/>
  <c r="Q170" i="21" s="1"/>
  <c r="P155" i="21"/>
  <c r="Q155" i="21" s="1"/>
  <c r="P168" i="21"/>
  <c r="Q168" i="21" s="1"/>
  <c r="P187" i="21"/>
  <c r="Q187" i="21" s="1"/>
  <c r="P157" i="21"/>
  <c r="Q157" i="21" s="1"/>
  <c r="P162" i="21"/>
  <c r="Q162" i="21" s="1"/>
  <c r="P192" i="21"/>
  <c r="Q192" i="21" s="1"/>
  <c r="P80" i="21"/>
  <c r="Q80" i="21" s="1"/>
  <c r="P223" i="21"/>
  <c r="Q223" i="21" s="1"/>
  <c r="P199" i="21"/>
  <c r="Q199" i="21" s="1"/>
  <c r="CD12" i="20"/>
  <c r="CD9" i="20"/>
  <c r="CE13" i="20"/>
  <c r="Q104" i="21" l="1"/>
  <c r="Q102" i="21"/>
  <c r="Q219" i="21"/>
  <c r="Q144" i="21"/>
  <c r="Q121" i="21"/>
  <c r="Q123" i="21"/>
  <c r="Q44" i="21"/>
  <c r="Q88" i="21"/>
  <c r="CF13" i="20"/>
  <c r="CE12" i="20"/>
  <c r="CE9" i="20"/>
  <c r="Q137" i="21" l="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<sst xmlns="http://schemas.openxmlformats.org/spreadsheetml/2006/main" count="29390" uniqueCount="2078">
  <si>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</si>
  <si>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</si>
  <si>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</si>
  <si>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</si>
  <si>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</si>
  <si>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</si>
  <si>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</si>
  <si>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</si>
  <si>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</si>
  <si>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</si>
  <si>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</si>
  <si>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</si>
  <si>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</si>
  <si>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</si>
  <si>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</si>
  <si>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</si>
  <si>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</si>
  <si>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</si>
  <si>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</si>
  <si>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</si>
  <si>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</si>
  <si>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</si>
  <si>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</si>
  <si>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</si>
  <si>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</si>
  <si>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</si>
  <si>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</si>
  <si>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</si>
  <si>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</si>
  <si>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</si>
  <si>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</si>
  <si>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</si>
  <si>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</si>
  <si>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</si>
  <si>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</si>
  <si>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</si>
  <si>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</si>
  <si>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</si>
  <si>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</si>
  <si>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</si>
  <si>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</si>
  <si>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</si>
  <si>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</si>
  <si>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</si>
  <si>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</si>
  <si>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</si>
  <si>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</si>
  <si>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</si>
  <si>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</si>
  <si>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</si>
  <si>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</si>
  <si>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</si>
  <si>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</si>
  <si>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</si>
  <si>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</si>
  <si>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</si>
  <si>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</si>
  <si>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</si>
  <si>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</si>
  <si>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</si>
  <si>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</si>
  <si>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</si>
  <si>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</si>
  <si>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</si>
  <si>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</si>
  <si>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</si>
  <si>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</si>
  <si>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</si>
  <si>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</si>
  <si>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</si>
  <si>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</si>
  <si>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</si>
  <si>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</si>
  <si>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</si>
  <si>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</si>
  <si>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</si>
  <si>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</si>
  <si>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</si>
  <si>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</si>
  <si>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</si>
  <si>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</si>
  <si>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</si>
  <si>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</si>
  <si>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</si>
  <si>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</si>
  <si>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</si>
  <si>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</si>
  <si>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</si>
  <si>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</si>
  <si>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</si>
  <si>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</si>
  <si>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</si>
  <si>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</si>
  <si>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</si>
  <si>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</si>
  <si>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</si>
  <si>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</si>
  <si>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</si>
  <si>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</si>
  <si>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</si>
  <si>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</si>
  <si>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</si>
  <si>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</si>
  <si>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</si>
  <si>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</si>
  <si>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</si>
  <si>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</si>
  <si>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</si>
  <si>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</si>
  <si>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</si>
  <si>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</si>
  <si>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</si>
  <si>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</si>
  <si>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</si>
  <si>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</si>
  <si>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</si>
  <si>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</si>
  <si>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</si>
  <si>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</si>
  <si>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</si>
  <si>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</si>
  <si>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</si>
  <si>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</si>
  <si>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</si>
  <si>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</si>
  <si>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</si>
  <si>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</si>
  <si>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</si>
  <si>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</si>
  <si>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</si>
  <si>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</si>
  <si>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</si>
  <si>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</si>
  <si>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</si>
  <si>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</si>
  <si>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</si>
  <si>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</si>
  <si>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</si>
  <si>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</si>
  <si>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</si>
  <si>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</si>
  <si>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</si>
  <si>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</si>
  <si>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</si>
  <si>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</si>
  <si>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</si>
  <si>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</si>
  <si>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</si>
  <si>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</si>
  <si>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</si>
  <si>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</si>
  <si>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</si>
  <si>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</si>
  <si>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</si>
  <si>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</si>
  <si>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</si>
  <si>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</si>
  <si>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</si>
  <si>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</si>
  <si>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</si>
  <si>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</si>
  <si>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</si>
  <si>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</si>
  <si>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</si>
  <si>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</si>
  <si>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</si>
  <si>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</si>
  <si>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</si>
  <si>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</si>
  <si>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</si>
  <si>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</si>
  <si>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</si>
  <si>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</si>
  <si>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</si>
  <si>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</si>
  <si>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</si>
  <si>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</si>
  <si>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</si>
  <si>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</si>
  <si>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</si>
  <si>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</si>
  <si>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</si>
  <si>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</si>
  <si>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</si>
  <si>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</si>
  <si>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</si>
  <si>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</si>
  <si>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</si>
  <si>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</si>
  <si>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</si>
  <si>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</si>
  <si>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</si>
  <si>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</si>
  <si>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</si>
  <si>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</si>
  <si>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</si>
  <si>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</si>
  <si>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</si>
  <si>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</si>
  <si>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</si>
  <si>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</si>
  <si>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</si>
  <si>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</si>
  <si>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</si>
  <si>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</si>
  <si>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</si>
  <si>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</si>
  <si>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</si>
  <si>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</si>
  <si>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</si>
  <si>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</si>
  <si>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</si>
  <si>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</si>
  <si>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</si>
  <si>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</si>
  <si>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</si>
  <si>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</si>
  <si>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</si>
  <si>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</si>
  <si>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</si>
  <si>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</si>
  <si>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</si>
  <si>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</si>
  <si>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</si>
  <si>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</si>
  <si>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</si>
  <si>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</si>
  <si>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</si>
  <si>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</si>
  <si>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</si>
  <si>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</si>
  <si>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</si>
  <si>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</si>
  <si>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</si>
  <si>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</si>
  <si>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</si>
  <si>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</si>
  <si>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</si>
  <si>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</si>
  <si>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</si>
  <si>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</si>
  <si>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</si>
  <si>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</si>
  <si>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</si>
  <si>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</si>
  <si>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</si>
  <si>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</si>
  <si>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</si>
  <si>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</si>
  <si>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</si>
  <si>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</si>
  <si>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</si>
  <si>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</si>
  <si>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</si>
  <si>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</si>
  <si>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</si>
  <si>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</si>
  <si>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</si>
  <si>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</si>
  <si>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</si>
  <si>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</si>
  <si>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</si>
  <si>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</si>
  <si>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</si>
  <si>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</si>
  <si>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</si>
  <si>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</si>
  <si>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</si>
  <si>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</si>
  <si>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</si>
  <si>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</si>
  <si>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</si>
  <si>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</si>
  <si>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</si>
  <si>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</si>
  <si>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</si>
  <si>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</si>
  <si>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</si>
  <si>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</si>
  <si>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</si>
  <si>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</si>
  <si>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</si>
  <si>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</si>
  <si>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</si>
  <si>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</si>
  <si>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</si>
  <si>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</si>
  <si>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</si>
  <si>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</si>
  <si>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</si>
  <si>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</si>
  <si>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</si>
  <si>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</si>
  <si>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</si>
  <si>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</si>
  <si>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</si>
  <si>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</si>
  <si>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</si>
  <si>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</si>
  <si>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</si>
  <si>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</si>
  <si>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</si>
  <si>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</si>
  <si>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</si>
  <si>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</si>
  <si>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</si>
  <si>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</si>
  <si>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</si>
  <si>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</si>
  <si>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</si>
  <si>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</si>
  <si>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</si>
  <si>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</si>
  <si>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</si>
  <si>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</si>
  <si>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</si>
  <si>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</si>
  <si>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</si>
  <si>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</si>
  <si>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</si>
  <si>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</si>
  <si>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</si>
  <si>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</si>
  <si>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</si>
  <si>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</si>
  <si>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</si>
  <si>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</si>
  <si>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</si>
  <si>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</si>
  <si>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</si>
  <si>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</si>
  <si>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</si>
  <si>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</si>
  <si>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</si>
  <si>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</si>
  <si>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</si>
  <si>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</si>
  <si>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</si>
  <si>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</si>
  <si>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</si>
  <si>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</si>
  <si>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</si>
  <si>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</si>
  <si>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</si>
  <si>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</si>
  <si>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</si>
  <si>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</si>
  <si>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</si>
  <si>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</si>
  <si>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</si>
  <si>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</si>
  <si>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</si>
  <si>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</si>
  <si>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</si>
  <si>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</si>
  <si>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</si>
  <si>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</si>
  <si>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</si>
  <si>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</si>
  <si>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</si>
  <si>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</si>
  <si>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</si>
  <si>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</si>
  <si>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</si>
  <si>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</si>
  <si>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</si>
  <si>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</si>
  <si>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</si>
  <si>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</si>
  <si>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</si>
  <si>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</si>
  <si>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</si>
  <si>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</si>
  <si>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</si>
  <si>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</si>
  <si>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</si>
  <si>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</si>
  <si>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</si>
  <si>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</si>
  <si>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</si>
  <si>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</si>
  <si>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</si>
  <si>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</si>
  <si>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</si>
  <si>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</si>
  <si>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</si>
  <si>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</si>
  <si>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</si>
  <si>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</si>
  <si>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</si>
  <si>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</si>
  <si>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</si>
  <si>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</si>
  <si>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</si>
  <si>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</si>
  <si>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</si>
  <si>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</si>
  <si>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</si>
  <si>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</si>
  <si>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</si>
  <si>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</si>
  <si>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</si>
  <si>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</si>
  <si>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</si>
  <si>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</si>
  <si>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</si>
  <si>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</si>
  <si>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</si>
  <si>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</si>
  <si>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</si>
  <si>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</si>
  <si>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</si>
  <si>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</si>
  <si>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</si>
  <si>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</si>
  <si>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</si>
  <si>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</si>
  <si>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</si>
  <si>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</si>
  <si>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</si>
  <si>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</si>
  <si>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</si>
  <si>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</si>
  <si>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</si>
  <si>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</si>
  <si>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</si>
  <si>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</si>
  <si>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</si>
  <si>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</si>
  <si>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</si>
  <si>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</si>
  <si>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</si>
  <si>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</si>
  <si>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</si>
  <si>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</si>
  <si>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</si>
  <si>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</si>
  <si>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</si>
  <si>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</si>
  <si>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</si>
  <si>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</si>
  <si>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</si>
  <si>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</si>
  <si>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</si>
  <si>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</si>
  <si>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</si>
  <si>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</si>
  <si>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</si>
  <si>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</si>
  <si>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</si>
  <si>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</si>
  <si>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</si>
  <si>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</si>
  <si>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</si>
  <si>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</si>
  <si>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</si>
  <si>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</si>
  <si>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</si>
  <si>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</si>
  <si>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</si>
  <si>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</si>
  <si>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</si>
  <si>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</si>
  <si>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</si>
  <si>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</si>
  <si>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</si>
  <si>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</si>
  <si>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</si>
  <si>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</si>
  <si>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</si>
  <si>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</si>
  <si>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</si>
  <si>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</si>
  <si>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</si>
  <si>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</si>
  <si>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</si>
  <si>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</si>
  <si>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</si>
  <si>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</si>
  <si>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</si>
  <si>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</si>
  <si>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</si>
  <si>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</si>
  <si>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</si>
  <si>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</si>
  <si>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</si>
  <si>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</si>
  <si>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</si>
  <si>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</si>
  <si>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</si>
  <si>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</si>
  <si>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</si>
  <si>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</si>
  <si>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</si>
  <si>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</si>
  <si>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</si>
  <si>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</si>
  <si>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</si>
  <si>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</si>
  <si>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</si>
  <si>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</si>
  <si>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</si>
  <si>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</si>
  <si>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</si>
  <si>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</si>
  <si>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</si>
  <si>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</si>
  <si>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</si>
  <si>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</si>
  <si>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</si>
  <si>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</si>
  <si>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</si>
  <si>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</si>
  <si>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</si>
  <si>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</si>
  <si>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</si>
  <si>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</si>
  <si>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</si>
  <si>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</si>
  <si>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</si>
  <si>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</si>
  <si>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</si>
  <si>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</si>
  <si>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</si>
  <si>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</si>
  <si>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</si>
  <si>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</si>
  <si>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</si>
  <si>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</si>
  <si>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</si>
  <si>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</si>
  <si>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</si>
  <si>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</si>
  <si>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</si>
  <si>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</si>
  <si>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</si>
  <si>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</si>
  <si>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</si>
  <si>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</si>
  <si>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</si>
  <si>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</si>
  <si>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</si>
  <si>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</si>
  <si>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</si>
  <si>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</si>
  <si>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</si>
  <si>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</si>
  <si>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</si>
  <si>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</si>
  <si>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</si>
  <si>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</si>
  <si>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</si>
  <si>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</si>
  <si>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</si>
  <si>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</si>
  <si>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</si>
  <si>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</si>
  <si>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</si>
  <si>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</si>
  <si>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</si>
  <si>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</si>
  <si>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</si>
  <si>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</si>
  <si>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</si>
  <si>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</si>
  <si>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</si>
  <si>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</si>
  <si>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</si>
  <si>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</si>
  <si>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</si>
  <si>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</si>
  <si>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</si>
  <si>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</si>
  <si>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</si>
  <si>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</si>
  <si>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</si>
  <si>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</si>
  <si>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</si>
  <si>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</si>
  <si>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</si>
  <si>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</si>
  <si>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</si>
  <si>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</si>
  <si>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</si>
  <si>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</si>
  <si>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</si>
  <si>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</si>
  <si>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</si>
  <si>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</si>
  <si>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</si>
  <si>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</si>
  <si>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</si>
  <si>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</si>
  <si>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</si>
  <si>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</si>
  <si>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</si>
  <si>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</si>
  <si>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</si>
  <si>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</si>
  <si>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</si>
  <si>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</si>
  <si>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</si>
  <si>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</si>
  <si>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</si>
  <si>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</si>
  <si>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</si>
  <si>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</si>
  <si>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</si>
  <si>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</si>
  <si>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</si>
  <si>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</si>
  <si>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</si>
  <si>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</si>
  <si>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</si>
  <si>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</si>
  <si>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</si>
  <si>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</si>
  <si>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</si>
  <si>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</si>
  <si>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</si>
  <si>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</si>
  <si>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</si>
  <si>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</si>
  <si>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</si>
  <si>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</si>
  <si>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</si>
  <si>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</si>
  <si>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</si>
  <si>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</si>
  <si>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</si>
  <si>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</si>
  <si>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</si>
  <si>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</si>
  <si>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</si>
  <si>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</si>
  <si>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</si>
  <si>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</si>
  <si>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</si>
  <si>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</si>
  <si>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</si>
  <si>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</si>
  <si>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</si>
  <si>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</si>
  <si>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</si>
  <si>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</si>
  <si>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</si>
  <si>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</si>
  <si>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</si>
  <si>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</si>
  <si>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</si>
  <si>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</si>
  <si>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</si>
  <si>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</si>
  <si>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</si>
  <si>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</si>
  <si>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</si>
  <si>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</si>
  <si>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</si>
  <si>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</si>
  <si>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</si>
  <si>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</si>
  <si>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</si>
  <si>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</si>
  <si>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</si>
  <si>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</si>
  <si>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</si>
  <si>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</si>
  <si>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</si>
  <si>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</si>
  <si>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</si>
  <si>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</si>
  <si>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</si>
  <si>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</si>
  <si>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</si>
  <si>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</si>
  <si>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</si>
  <si>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</si>
  <si>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</si>
  <si>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</si>
  <si>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</si>
  <si>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</si>
  <si>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</si>
  <si>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</si>
  <si>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</si>
  <si>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</si>
  <si>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</si>
  <si>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</si>
  <si>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</si>
  <si>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</si>
  <si>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</si>
  <si>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</si>
  <si>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</si>
  <si>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</si>
  <si>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</si>
  <si>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</si>
  <si>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</si>
  <si>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</si>
  <si>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</si>
  <si>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</si>
  <si>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</si>
  <si>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</si>
  <si>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</si>
  <si>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</si>
  <si>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</si>
  <si>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</si>
  <si>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</si>
  <si>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</si>
  <si>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</si>
  <si>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</si>
  <si>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</si>
  <si>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</si>
  <si>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</si>
  <si>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</si>
  <si>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</si>
  <si>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</si>
  <si>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</si>
  <si>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</si>
  <si>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</si>
  <si>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</si>
  <si>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</si>
  <si>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</si>
  <si>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</si>
  <si>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</si>
  <si>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</si>
  <si>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</si>
  <si>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</si>
  <si>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</si>
  <si>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</si>
  <si>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</si>
  <si>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</si>
  <si>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</si>
  <si>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</si>
  <si>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</si>
  <si>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</si>
  <si>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</si>
  <si>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</si>
  <si>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</si>
  <si>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</si>
  <si>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</si>
  <si>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</si>
  <si>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</si>
  <si>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</si>
  <si>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</si>
  <si>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</si>
  <si>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</si>
  <si>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</si>
  <si>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</si>
  <si>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</si>
  <si>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</si>
  <si>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</si>
  <si>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</si>
  <si>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</si>
  <si>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</si>
  <si>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</si>
  <si>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</si>
  <si>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</si>
  <si>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</si>
  <si>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</si>
  <si>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</si>
  <si>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</si>
  <si>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</si>
  <si>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</si>
  <si>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</si>
  <si>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</si>
  <si>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</si>
  <si>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</si>
  <si>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</si>
  <si>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</si>
  <si>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</si>
  <si>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</si>
  <si>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</si>
  <si>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</si>
  <si>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</si>
  <si>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</si>
  <si>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</si>
  <si>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</si>
  <si>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</si>
  <si>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</si>
  <si>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</si>
  <si>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</si>
  <si>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</si>
  <si>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</si>
  <si>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</si>
  <si>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</si>
  <si>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</si>
  <si>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</si>
  <si>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</si>
  <si>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</si>
  <si>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</si>
  <si>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</si>
  <si>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</si>
  <si>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</si>
  <si>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</si>
  <si>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</si>
  <si>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</si>
  <si>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</si>
  <si>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</si>
  <si>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</si>
  <si>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</si>
  <si>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</si>
  <si>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</si>
  <si>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</si>
  <si>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</si>
  <si>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</si>
  <si>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</si>
  <si>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</si>
  <si>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</si>
  <si>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</si>
  <si>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</si>
  <si>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</si>
  <si>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</si>
  <si>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</si>
  <si>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</si>
  <si>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</si>
  <si>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</si>
  <si>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</si>
  <si>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</si>
  <si>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</si>
  <si>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</si>
  <si>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</si>
  <si>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</si>
  <si>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</si>
  <si>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</si>
  <si>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</si>
  <si>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</si>
  <si>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</si>
  <si>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</si>
  <si>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</si>
  <si>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</si>
  <si>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</si>
  <si>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</si>
  <si>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</si>
  <si>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</si>
  <si>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</si>
  <si>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</si>
  <si>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</si>
  <si>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</si>
  <si>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</si>
  <si>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</si>
  <si>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</si>
  <si>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</si>
  <si>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</si>
  <si>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</si>
  <si>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</si>
  <si>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</si>
  <si>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</si>
  <si>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</si>
  <si>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</si>
  <si>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</si>
  <si>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</si>
  <si>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</si>
  <si>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</si>
  <si>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</si>
  <si>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</si>
  <si>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</si>
  <si>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</si>
  <si>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</si>
  <si>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</si>
  <si>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</si>
  <si>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</si>
  <si>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</si>
  <si>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</si>
  <si>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</si>
  <si>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</si>
  <si>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</si>
  <si>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</si>
  <si>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</si>
  <si>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</si>
  <si>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</si>
  <si>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</si>
  <si>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</si>
  <si>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</si>
  <si>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</si>
  <si>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</si>
  <si>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</si>
  <si>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</si>
  <si>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</si>
  <si>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</si>
  <si>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</si>
  <si>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</si>
  <si>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</si>
  <si>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</si>
  <si>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</si>
  <si>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</si>
  <si>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</si>
  <si>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</si>
  <si>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</si>
  <si>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</si>
  <si>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</si>
  <si>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</si>
  <si>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</si>
  <si>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</si>
  <si>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</si>
  <si>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</si>
  <si>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</si>
  <si>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</si>
  <si>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</si>
  <si>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</si>
  <si>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</si>
  <si>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</si>
  <si>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</si>
  <si>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</si>
  <si>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</si>
  <si>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</si>
  <si>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</si>
  <si>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</si>
  <si>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</si>
  <si>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</si>
  <si>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</si>
  <si>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</si>
  <si>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</si>
  <si>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</si>
  <si>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</si>
  <si>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</si>
  <si>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</si>
  <si>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</si>
  <si>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</si>
  <si>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</si>
  <si>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</si>
  <si>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</si>
  <si>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</si>
  <si>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</si>
  <si>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</si>
  <si>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</si>
  <si>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</si>
  <si>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</si>
  <si>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</si>
  <si>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</si>
  <si>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</si>
  <si>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</si>
  <si>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</si>
  <si>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</si>
  <si>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</si>
  <si>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</si>
  <si>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</si>
  <si>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</si>
  <si>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</si>
  <si>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</si>
  <si>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</si>
  <si>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</si>
  <si>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</si>
  <si>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</si>
  <si>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</si>
  <si>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</si>
  <si>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</si>
  <si>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</si>
  <si>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</si>
  <si>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</si>
  <si>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</si>
  <si>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</si>
  <si>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</si>
  <si>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</si>
  <si>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</si>
  <si>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</si>
  <si>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</si>
  <si>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</si>
  <si>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</si>
  <si>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</si>
  <si>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</si>
  <si>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</si>
  <si>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</si>
  <si>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</si>
  <si>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</si>
  <si>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</si>
  <si>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</si>
  <si>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</si>
  <si>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</si>
  <si>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</si>
  <si>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</si>
  <si>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</si>
  <si>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</si>
  <si>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</si>
  <si>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</si>
  <si>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</si>
  <si>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</si>
  <si>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</si>
  <si>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</si>
  <si>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</si>
  <si>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</si>
  <si>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</si>
  <si>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</si>
  <si>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</si>
  <si>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</si>
  <si>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</si>
  <si>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</si>
  <si>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</si>
  <si>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</si>
  <si>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</si>
  <si>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</si>
  <si>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</si>
  <si>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</si>
  <si>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</si>
  <si>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</si>
  <si>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</si>
  <si>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</si>
  <si>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</si>
  <si>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</si>
  <si>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</si>
  <si>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</si>
  <si>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</si>
  <si>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</si>
  <si>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</si>
  <si>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</si>
  <si>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</si>
  <si>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</si>
  <si>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</si>
  <si>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</si>
  <si>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</si>
  <si>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</si>
  <si>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</si>
  <si>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</si>
  <si>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</si>
  <si>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</si>
  <si>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</si>
  <si>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</si>
  <si>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</si>
  <si>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</si>
  <si>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</si>
  <si>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</si>
  <si>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</si>
  <si>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</si>
  <si>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</si>
  <si>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</si>
  <si>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</si>
  <si>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</si>
  <si>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</si>
  <si>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</si>
  <si>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</si>
  <si>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</si>
  <si>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</si>
  <si>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</si>
  <si>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</si>
  <si>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</si>
  <si>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</si>
  <si>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</si>
  <si>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</si>
  <si>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</si>
  <si>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</si>
  <si>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</si>
  <si>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</si>
  <si>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</si>
  <si>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</si>
  <si>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</si>
  <si>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</si>
  <si>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</si>
  <si>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</si>
  <si>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</si>
  <si>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</si>
  <si>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</si>
  <si>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</si>
  <si>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</si>
  <si>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</si>
  <si>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</si>
  <si>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</si>
  <si>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</si>
  <si>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</si>
  <si>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</si>
  <si>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</si>
  <si>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</si>
  <si>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</si>
  <si>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</si>
  <si>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</si>
  <si>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</si>
  <si>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</si>
  <si>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</si>
  <si>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</si>
  <si>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</si>
  <si>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</si>
  <si>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</si>
  <si>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</si>
  <si>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</si>
  <si>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</si>
  <si>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</si>
  <si>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</si>
  <si>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</si>
  <si>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</si>
  <si>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</si>
  <si>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</si>
  <si>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</si>
  <si>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</si>
  <si>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</si>
  <si>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</si>
  <si>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</si>
  <si>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</si>
  <si>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</si>
  <si>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</si>
  <si>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</si>
  <si>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</si>
  <si>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</si>
  <si>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</si>
  <si>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</si>
  <si>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</si>
  <si>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</si>
  <si>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</si>
  <si>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</si>
  <si>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</si>
  <si>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</si>
  <si>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</si>
  <si>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</si>
  <si>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</si>
  <si>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</si>
  <si>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</si>
  <si>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</si>
  <si>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</si>
  <si>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</si>
  <si>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</si>
  <si>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</si>
  <si>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</si>
  <si>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</si>
  <si>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</si>
  <si>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</si>
  <si>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</si>
  <si>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</si>
  <si>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</si>
  <si>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</si>
  <si>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</si>
  <si>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</si>
  <si>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</si>
  <si>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</si>
  <si>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</si>
  <si>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</si>
  <si>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</si>
  <si>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</si>
  <si>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</si>
  <si>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</si>
  <si>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</si>
  <si>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</si>
  <si>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</si>
  <si>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</si>
  <si>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</si>
  <si>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</si>
  <si>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</si>
  <si>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</si>
  <si>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</si>
  <si>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</si>
  <si>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</si>
  <si>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</si>
  <si>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</si>
  <si>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</si>
  <si>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</si>
  <si>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</si>
  <si>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</si>
  <si>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</si>
  <si>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</si>
  <si>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</si>
  <si>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</si>
  <si>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</si>
  <si>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</si>
  <si>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</si>
  <si>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</si>
  <si>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</si>
  <si>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</si>
  <si>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</si>
  <si>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</si>
  <si>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</si>
  <si>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</si>
  <si>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</si>
  <si>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</si>
  <si>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</si>
  <si>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</si>
  <si>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</si>
  <si>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</si>
  <si>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</si>
  <si>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</si>
  <si>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</si>
  <si>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</si>
  <si>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</si>
  <si>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</si>
  <si>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</si>
  <si>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</si>
  <si>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</si>
  <si>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</si>
  <si>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</si>
  <si>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</si>
  <si>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</si>
  <si>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</si>
  <si>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</si>
  <si>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</si>
  <si>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</si>
  <si>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</si>
  <si>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</si>
  <si>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</si>
  <si>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</si>
  <si>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</si>
  <si>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</si>
  <si>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</si>
  <si>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</si>
  <si>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</si>
  <si>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</si>
  <si>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</si>
  <si>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</si>
  <si>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</si>
  <si>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</si>
  <si>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</si>
  <si>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</si>
  <si>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</si>
  <si>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</si>
  <si>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</si>
  <si>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</si>
  <si>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</si>
  <si>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</si>
  <si>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</si>
  <si>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</si>
  <si>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</si>
  <si>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</si>
  <si>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</si>
  <si>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</si>
  <si>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</si>
  <si>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</si>
  <si>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</si>
  <si>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</si>
  <si>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</si>
  <si>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</si>
  <si>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</si>
  <si>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</si>
  <si>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</si>
  <si>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</si>
  <si>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</si>
  <si>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</si>
  <si>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</si>
  <si>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</si>
  <si>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</si>
  <si>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</si>
  <si>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</si>
  <si>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</si>
  <si>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</si>
  <si>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</si>
  <si>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</si>
  <si>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</si>
  <si>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</si>
  <si>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</si>
  <si>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</si>
  <si>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</si>
  <si>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</si>
  <si>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</si>
  <si>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</si>
  <si>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</si>
  <si>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</si>
  <si>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</si>
  <si>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</si>
  <si>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</si>
  <si>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</si>
  <si>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</si>
  <si>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</si>
  <si>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</si>
  <si>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</si>
  <si>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</si>
  <si>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</si>
  <si>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</si>
  <si>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</si>
  <si>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</si>
  <si>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</si>
  <si>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</si>
  <si>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</si>
  <si>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</si>
  <si>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</si>
  <si>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</si>
  <si>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</si>
  <si>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</si>
  <si>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</si>
  <si>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</si>
  <si>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</si>
  <si>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</si>
  <si>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</si>
  <si>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</si>
  <si>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</si>
  <si>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</si>
  <si>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</si>
  <si>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</si>
  <si>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</si>
  <si>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</si>
  <si>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</si>
  <si>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</si>
  <si>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</si>
  <si>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</si>
  <si>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</si>
  <si>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</si>
  <si>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</si>
  <si>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</si>
  <si>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</si>
  <si>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</si>
  <si>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</si>
  <si>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</si>
  <si>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</si>
  <si>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</si>
  <si>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</si>
  <si>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</si>
  <si>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</si>
  <si>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</si>
  <si>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</si>
  <si>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</si>
  <si>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</si>
  <si>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</si>
  <si>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</si>
  <si>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</si>
  <si>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</si>
  <si>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</si>
  <si>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</si>
  <si>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</si>
  <si>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</si>
  <si>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</si>
  <si>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</si>
  <si>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</si>
  <si>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</si>
  <si>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</si>
  <si>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</si>
  <si>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</si>
  <si>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</si>
  <si>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</si>
  <si>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</si>
  <si>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</si>
  <si>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</si>
  <si>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</si>
  <si>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</si>
  <si>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</si>
  <si>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</si>
  <si>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</si>
  <si>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</si>
  <si>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</si>
  <si>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</si>
  <si>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</si>
  <si>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</si>
  <si>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</si>
  <si>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</si>
  <si>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</si>
  <si>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</si>
  <si>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</si>
  <si>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</si>
  <si>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</si>
  <si>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</si>
  <si>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</si>
  <si>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</si>
  <si>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</si>
  <si>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</si>
  <si>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</si>
  <si>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</si>
  <si>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</si>
  <si>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</si>
  <si>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</si>
  <si>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</si>
  <si>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</si>
  <si>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</si>
  <si>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</si>
  <si>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</si>
  <si>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</si>
  <si>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</si>
  <si>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</si>
  <si>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</si>
  <si>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</si>
  <si>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</si>
  <si>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</si>
  <si>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</si>
  <si>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</si>
  <si>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</si>
  <si>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</si>
  <si>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</si>
  <si>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</si>
  <si>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</si>
  <si>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</si>
  <si>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</si>
  <si>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</si>
  <si>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</si>
  <si>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</si>
  <si>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</si>
  <si>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</si>
  <si>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</si>
  <si>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</si>
  <si>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</si>
  <si>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</si>
  <si>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</si>
  <si>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</si>
  <si>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</si>
  <si>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</si>
  <si>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</si>
  <si>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</si>
  <si>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</si>
  <si>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</si>
  <si>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</si>
  <si>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</si>
  <si>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</si>
  <si>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</si>
  <si>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</si>
  <si>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</si>
  <si>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</si>
  <si>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</si>
  <si>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</si>
  <si>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</si>
  <si>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</si>
  <si>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</si>
  <si>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</si>
  <si>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</si>
  <si>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</si>
  <si>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</si>
  <si>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</si>
  <si>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</si>
  <si>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</si>
  <si>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</si>
  <si>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</si>
  <si>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</si>
  <si>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</si>
  <si>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</si>
  <si>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</si>
  <si>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</si>
  <si>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</si>
  <si>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</si>
  <si>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</si>
  <si>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</si>
  <si>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</si>
  <si>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</si>
  <si>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</si>
  <si>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</si>
  <si>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</si>
  <si>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</si>
  <si>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</si>
  <si>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</si>
  <si>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</si>
  <si>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</si>
  <si>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</si>
  <si>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</si>
  <si>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</si>
  <si>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</si>
  <si>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</si>
  <si>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</si>
  <si>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</si>
  <si>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</si>
  <si>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</si>
  <si>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</si>
  <si>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</si>
  <si>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</si>
  <si>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</si>
  <si>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</si>
  <si>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</si>
  <si>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</si>
  <si>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</si>
  <si>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</si>
  <si>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</si>
  <si>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</si>
  <si>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</si>
  <si>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</si>
  <si>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</si>
  <si>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</si>
  <si>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</si>
  <si>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</si>
  <si>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</si>
  <si>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</si>
  <si>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</si>
  <si>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</si>
  <si>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</si>
  <si>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</si>
  <si>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</si>
  <si>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</si>
  <si>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</si>
  <si>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</si>
  <si>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</si>
  <si>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</si>
  <si>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</si>
  <si>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</si>
  <si>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</si>
  <si>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</si>
  <si>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</si>
  <si>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</si>
  <si>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</si>
  <si>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</si>
  <si>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</si>
  <si>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</si>
  <si>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</si>
  <si>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</si>
  <si>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</si>
  <si>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</si>
  <si>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</si>
  <si>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</si>
  <si>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</si>
  <si>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</si>
  <si>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</si>
  <si>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</si>
  <si>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</si>
  <si>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</si>
  <si>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</si>
  <si>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</si>
  <si>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</si>
  <si>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</si>
  <si>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</si>
  <si>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</si>
  <si>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</si>
  <si>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</si>
  <si>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</si>
  <si>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</si>
  <si>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</si>
  <si>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</si>
  <si>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</si>
  <si>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</si>
  <si>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</si>
  <si>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</si>
  <si>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</si>
  <si>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</si>
  <si>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</si>
  <si>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</si>
  <si>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</si>
  <si>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</si>
  <si>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</si>
  <si>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</si>
  <si>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</si>
  <si>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</si>
  <si>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</si>
  <si>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</si>
  <si>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</si>
  <si>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</si>
  <si>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</si>
  <si>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</si>
  <si>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</si>
  <si>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</si>
  <si>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</si>
  <si>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</si>
  <si>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</si>
  <si>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</si>
  <si>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</si>
  <si>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</si>
  <si>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</si>
  <si>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</si>
  <si>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</si>
  <si>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</si>
  <si>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</si>
  <si>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</si>
  <si>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</si>
  <si>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</si>
  <si>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</si>
  <si>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</si>
  <si>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</si>
  <si>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</si>
  <si>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</si>
  <si>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</si>
  <si>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</si>
  <si>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</si>
  <si>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</si>
  <si>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</si>
  <si>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</si>
  <si>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</si>
  <si>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</si>
  <si>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</si>
  <si>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</si>
  <si>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</si>
  <si>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</si>
  <si>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</si>
  <si>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</si>
  <si>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</si>
  <si>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</si>
  <si>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</si>
  <si>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</si>
  <si>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</si>
  <si>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</si>
  <si>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</si>
  <si>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</si>
  <si>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</si>
  <si>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</si>
  <si>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</si>
  <si>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</si>
  <si>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</si>
  <si>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</si>
  <si>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</si>
  <si>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</si>
  <si>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</si>
  <si>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</si>
  <si>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</si>
  <si>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</si>
  <si>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</si>
  <si>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</si>
  <si>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</si>
  <si>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</si>
  <si>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</si>
  <si>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</si>
  <si>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</si>
  <si>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</si>
  <si>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</si>
  <si>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</si>
  <si>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</si>
  <si>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</si>
  <si>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</si>
  <si>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</si>
  <si>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</si>
  <si>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</si>
  <si>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</si>
  <si>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</si>
  <si>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</si>
  <si>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</si>
  <si>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</si>
  <si>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</si>
  <si>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</si>
  <si>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</si>
  <si>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</si>
  <si>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</si>
  <si>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</si>
  <si>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</si>
  <si>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</si>
  <si>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</si>
  <si>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</si>
  <si>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</si>
  <si>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</si>
  <si>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</si>
  <si>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</si>
  <si>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</si>
  <si>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</si>
  <si>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</si>
  <si>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</si>
  <si>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</si>
  <si>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</si>
  <si>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</si>
  <si>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</si>
  <si>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</si>
  <si>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</si>
  <si>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</si>
  <si>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</si>
  <si>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</si>
  <si>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</si>
  <si>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</si>
  <si>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</si>
  <si>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</si>
  <si>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</si>
  <si>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</si>
  <si>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</si>
  <si>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</si>
  <si>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</si>
  <si>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</si>
  <si>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</si>
  <si>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</si>
  <si>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</si>
  <si>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</si>
  <si>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</si>
  <si>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</si>
  <si>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</si>
  <si>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</si>
  <si>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</si>
  <si>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</si>
  <si>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</si>
  <si>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</si>
  <si>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</si>
  <si>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</si>
  <si>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</si>
  <si>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</si>
  <si>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</si>
  <si>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</si>
  <si>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</si>
  <si>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</si>
  <si>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</si>
  <si>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</si>
  <si>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</si>
  <si>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</si>
  <si>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</si>
  <si>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</si>
  <si>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</si>
  <si>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</si>
  <si>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</si>
  <si>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</si>
  <si>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</si>
  <si>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</si>
  <si>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</si>
  <si>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</si>
  <si>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</si>
  <si>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</si>
  <si>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</si>
  <si>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</si>
  <si>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</si>
  <si>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</si>
  <si>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</si>
  <si>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</si>
  <si>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</si>
  <si>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</si>
  <si>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</si>
  <si>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</si>
  <si>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</si>
  <si>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</si>
  <si>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</si>
  <si>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</si>
  <si>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</si>
  <si>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</si>
  <si>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</si>
  <si>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</si>
  <si>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</si>
  <si>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</si>
  <si>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</si>
  <si>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</si>
  <si>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</si>
  <si>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</si>
  <si>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</si>
  <si>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</si>
  <si>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</si>
  <si>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</si>
  <si>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</si>
  <si>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</si>
  <si>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</si>
  <si>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</si>
  <si>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</si>
  <si>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</si>
  <si>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</si>
  <si>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</si>
  <si>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</si>
  <si>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</si>
  <si>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</si>
  <si>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</si>
  <si>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</si>
  <si>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</si>
  <si>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</si>
  <si>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</si>
  <si>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</si>
  <si>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</si>
  <si>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</si>
  <si>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</si>
  <si>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</si>
  <si>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</si>
  <si>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</si>
  <si>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</si>
  <si>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</si>
  <si>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</si>
  <si>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</si>
  <si>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</si>
  <si>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</si>
  <si>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</si>
  <si>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</si>
  <si>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</si>
  <si>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</si>
  <si>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</si>
  <si>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</si>
  <si>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</si>
  <si>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</si>
  <si>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</si>
  <si>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</si>
  <si>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</si>
  <si>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</si>
  <si>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</si>
  <si>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</si>
  <si>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</si>
  <si>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</si>
  <si>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</si>
  <si>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</si>
  <si>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</si>
  <si>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</si>
  <si>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</si>
  <si>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</si>
  <si>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</si>
  <si>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</si>
  <si>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</si>
  <si>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</si>
  <si>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</si>
  <si>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</si>
  <si>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</si>
  <si>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</si>
  <si>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</si>
  <si>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</si>
  <si>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</si>
  <si>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</si>
  <si>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</si>
  <si>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</si>
  <si>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</si>
  <si>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</si>
  <si>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</si>
  <si>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</si>
  <si>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</si>
  <si>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</si>
  <si>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</si>
  <si>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</si>
  <si>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</si>
  <si>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</si>
  <si>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</si>
  <si>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</si>
  <si>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</si>
  <si>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</si>
  <si>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</si>
  <si>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</si>
  <si>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</si>
  <si>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</si>
  <si>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</si>
  <si>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</si>
  <si>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</si>
  <si>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</si>
  <si>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</si>
  <si>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</si>
  <si>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</si>
  <si>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</si>
  <si>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</si>
  <si>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</si>
  <si>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</si>
  <si>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</si>
  <si>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</si>
  <si>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</si>
  <si>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</si>
  <si>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</si>
  <si>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</si>
  <si>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</si>
  <si>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</si>
  <si>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</si>
  <si>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</si>
  <si>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</si>
  <si>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</si>
  <si>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</si>
  <si>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</si>
  <si>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</si>
  <si>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</si>
  <si>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</si>
  <si>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</si>
  <si>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</si>
  <si>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</si>
  <si>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</si>
  <si>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</si>
  <si>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</si>
  <si>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</si>
  <si>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</si>
  <si>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</si>
  <si>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</si>
  <si>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</si>
  <si>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</si>
  <si>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</si>
  <si>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</si>
  <si>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</si>
  <si>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</si>
  <si>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</si>
  <si>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</si>
  <si>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</si>
  <si>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</si>
  <si>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</si>
  <si>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</si>
  <si>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</si>
  <si>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</si>
  <si>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</si>
  <si>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</si>
  <si>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</si>
  <si>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</si>
  <si>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</si>
  <si>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</si>
  <si>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</si>
  <si>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</si>
  <si>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</si>
  <si>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</si>
  <si>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</si>
  <si>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</si>
  <si>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</si>
  <si>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</si>
  <si>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</si>
  <si>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</si>
  <si>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</si>
  <si>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</si>
  <si>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</si>
  <si>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</si>
  <si>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</si>
  <si>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</si>
  <si>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</si>
  <si>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</si>
  <si>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</si>
  <si>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</si>
  <si>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</si>
  <si>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</si>
  <si>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</si>
  <si>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</si>
  <si>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</si>
  <si>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</si>
  <si>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</si>
  <si>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</si>
  <si>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</si>
  <si>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</si>
  <si>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</si>
  <si>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</si>
  <si>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</si>
  <si>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</si>
  <si>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</si>
  <si>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</si>
  <si>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</si>
  <si>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</si>
  <si>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</si>
  <si>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</si>
  <si>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</si>
  <si>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</si>
  <si>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</si>
  <si>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</si>
  <si>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</si>
  <si>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</si>
  <si>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</si>
  <si>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</si>
  <si>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</si>
  <si>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</si>
  <si>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</si>
  <si>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</si>
  <si>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</si>
  <si>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</si>
  <si>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</si>
  <si>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</si>
  <si>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</si>
  <si>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</si>
  <si>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</si>
  <si>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</si>
  <si>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</si>
  <si>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</si>
  <si>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</si>
  <si>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</si>
  <si>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</si>
  <si>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</si>
  <si>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</si>
  <si>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</si>
  <si>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</si>
  <si>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</si>
  <si>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</si>
  <si>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</si>
  <si>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</si>
  <si>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</si>
  <si>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</si>
  <si>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</si>
  <si>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</si>
  <si>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</si>
  <si>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</si>
  <si>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</si>
  <si>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</si>
  <si>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</si>
  <si>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</si>
  <si>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</si>
  <si>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</si>
  <si>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</si>
  <si>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</si>
  <si>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</si>
  <si>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</si>
  <si>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</si>
  <si>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</si>
  <si>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</si>
  <si>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</si>
  <si>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</si>
  <si>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</si>
  <si>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</si>
  <si>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</si>
  <si>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</si>
  <si>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</si>
  <si>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</si>
  <si>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</si>
  <si>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</si>
  <si>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</si>
  <si>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</si>
  <si>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</si>
  <si>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</si>
  <si>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</si>
  <si>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</si>
  <si>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</si>
  <si>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</si>
  <si>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</si>
  <si>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</si>
  <si>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</si>
  <si>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</si>
  <si>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</si>
  <si>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</si>
  <si>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</si>
  <si>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</si>
  <si>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</si>
  <si>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</si>
  <si>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</si>
  <si>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</si>
  <si>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</si>
  <si>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</si>
  <si>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</si>
  <si>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</si>
  <si>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</si>
  <si>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</si>
  <si>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</si>
  <si>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</si>
  <si>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</si>
  <si>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</si>
  <si>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</si>
  <si>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</si>
  <si>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</si>
  <si>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</si>
  <si>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</si>
  <si>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</si>
  <si>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</si>
  <si>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</si>
  <si>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</si>
  <si>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</si>
  <si>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</si>
  <si>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</si>
  <si>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</si>
  <si>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</si>
  <si>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</si>
  <si>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</si>
  <si>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</si>
  <si>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</si>
  <si>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</si>
  <si>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</si>
  <si>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</si>
  <si>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</si>
  <si>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</si>
  <si>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</si>
  <si>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</si>
  <si>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</si>
  <si>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</si>
  <si>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</si>
  <si>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</si>
  <si>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</si>
  <si>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</si>
  <si>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</si>
  <si>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</si>
  <si>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</si>
  <si>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</si>
  <si>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</si>
  <si>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</si>
  <si>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</si>
  <si>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</si>
  <si>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</si>
  <si>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</si>
  <si>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</si>
  <si>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</si>
  <si>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</si>
  <si>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</si>
  <si>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</si>
  <si>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</si>
  <si>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</si>
  <si>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</si>
  <si>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</si>
  <si>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</si>
  <si>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</si>
  <si>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</si>
  <si>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</si>
  <si>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</si>
  <si>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</si>
  <si>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</si>
  <si>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</si>
  <si>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</si>
  <si>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</si>
  <si>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</si>
  <si>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</si>
  <si>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</si>
  <si>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</si>
  <si>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</si>
  <si>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</si>
  <si>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</si>
  <si>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</si>
  <si>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</si>
  <si>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</si>
  <si>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</si>
  <si>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</si>
  <si>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</si>
  <si>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</si>
  <si>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</si>
  <si>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</si>
  <si>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</si>
  <si>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</si>
  <si>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</si>
  <si>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</si>
  <si>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</si>
  <si>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</si>
  <si>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</si>
  <si>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</si>
  <si>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</si>
  <si>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</si>
  <si>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</si>
  <si>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</si>
  <si>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</si>
  <si>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</si>
  <si>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</si>
  <si>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</si>
  <si>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</si>
  <si>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</si>
  <si>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</si>
  <si>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</si>
  <si>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</si>
  <si>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</si>
  <si>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</si>
  <si>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</si>
  <si>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</si>
  <si>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r>
      <t xml:space="preserve">1. </t>
    </r>
    <r>
      <rPr>
        <b/>
        <sz val="11"/>
        <color theme="1"/>
        <rFont val="Santander Text"/>
        <family val="2"/>
      </rPr>
      <t xml:space="preserve">Datas de Entrega de Tecnologia: 
Tabela Protection (lt004_protection): </t>
    </r>
    <r>
      <rPr>
        <sz val="11"/>
        <color theme="1"/>
        <rFont val="Santander Text"/>
        <family val="2"/>
      </rPr>
      <t xml:space="preserve">
- Emissões: </t>
    </r>
    <r>
      <rPr>
        <sz val="11"/>
        <rFont val="Santander Text"/>
        <family val="2"/>
      </rPr>
      <t xml:space="preserve">05/12 (6 campos) </t>
    </r>
    <r>
      <rPr>
        <b/>
        <sz val="11"/>
        <color theme="7"/>
        <rFont val="Santander Text"/>
        <family val="2"/>
      </rPr>
      <t xml:space="preserve"> -&gt; Entregue no dia 05/12</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 xml:space="preserve">05/12 (6 campos) </t>
    </r>
    <r>
      <rPr>
        <b/>
        <sz val="11"/>
        <color theme="7"/>
        <rFont val="Santander Text"/>
        <family val="2"/>
      </rPr>
      <t>-&gt; Entregue no dia 05/12</t>
    </r>
    <r>
      <rPr>
        <sz val="11"/>
        <color theme="1"/>
        <rFont val="Santander Text"/>
        <family val="2"/>
      </rPr>
      <t xml:space="preserve">
</t>
    </r>
    <r>
      <rPr>
        <b/>
        <sz val="11"/>
        <color theme="1"/>
        <rFont val="Santander Text"/>
        <family val="2"/>
      </rPr>
      <t>2. Testes:</t>
    </r>
    <r>
      <rPr>
        <sz val="11"/>
        <color theme="1"/>
        <rFont val="Santander Text"/>
        <family val="2"/>
      </rPr>
      <t xml:space="preserve">
- Concluídos 4 campos da tabela de garantias, 2 campos com incidências, 1 está pendente de outros desenvolvimentos e 2 com re-especificação (lt004_protection)
- Concluídos 3 campos da tabela de clientes, 3 campo com incidência e 1 com re-especificação (lt003_entity)</t>
    </r>
  </si>
  <si>
    <t>06/12: Conclusão de teste aos campos</t>
  </si>
  <si>
    <t>Campo com incidência -&gt; a aguardar data de entrega</t>
  </si>
  <si>
    <t>Entrega #2 (Incidências)</t>
  </si>
  <si>
    <t>Entrega #2 (Re-especificação)</t>
  </si>
  <si>
    <t>Re-especificação sobre o campo grp_ttl_lblty -&gt; a aguardar data de entrega</t>
  </si>
  <si>
    <t>Re-especificação sobre os campos ep_scr e epc_lbl -&gt; a aguardar data de entrega</t>
  </si>
  <si>
    <t>Entrega #5 (Incidências)</t>
  </si>
  <si>
    <t>Campos com incidência -&gt; a aguardar data de entrega</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</si>
  <si>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</si>
  <si>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</si>
  <si>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</si>
  <si>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</si>
  <si>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</si>
  <si>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</si>
  <si>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Sumário Executivo</t>
    </r>
    <r>
      <rPr>
        <b/>
        <sz val="14"/>
        <color theme="4"/>
        <rFont val="Santander Text"/>
        <family val="2"/>
      </rPr>
      <t xml:space="preserve"> |</t>
    </r>
    <r>
      <rPr>
        <b/>
        <sz val="11"/>
        <color theme="4"/>
        <rFont val="Santander Text"/>
        <family val="2"/>
      </rPr>
      <t>06 de dezembro a 13 de dezembro</t>
    </r>
  </si>
  <si>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sz val="11"/>
        <color theme="1"/>
        <rFont val="Santander Text"/>
        <family val="2"/>
      </rPr>
      <t>04/12</t>
    </r>
    <r>
      <rPr>
        <sz val="11"/>
        <rFont val="Santander Text"/>
        <family val="2"/>
      </rPr>
      <t xml:space="preserve"> -&gt; Entregue no dia 06/12 mas não é possível testar
- Tabela unificada/ traçabilidade de Certificados Gloval:</t>
    </r>
    <r>
      <rPr>
        <sz val="11"/>
        <color theme="1"/>
        <rFont val="Santander Text"/>
        <family val="2"/>
      </rPr>
      <t xml:space="preserve"> 04/12 </t>
    </r>
    <r>
      <rPr>
        <sz val="11"/>
        <color theme="7"/>
        <rFont val="Santander Text"/>
        <family val="2"/>
      </rPr>
      <t xml:space="preserve"> </t>
    </r>
    <r>
      <rPr>
        <sz val="11"/>
        <rFont val="Santander Text"/>
        <family val="2"/>
      </rPr>
      <t>-&gt; Entregue no dia 06/12 mas não é possível testar</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</si>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</sst>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2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2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0" fontId="4" fillId="0" borderId="0" xfId="0" applyFont="1" applyFill="1" applyBorder="1" applyAlignment="1">
      <alignment horizontal="left" vertical="top" wrapText="1" indent="1"/>
    </xf>
    <xf numFmtId="0" fontId="2" fillId="0" borderId="21" xfId="0" applyFont="1" applyFill="1" applyBorder="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center" vertical="top" wrapText="1"/>
    </xf>
  </cellXfs>
  <cellStyles count="4">
    <cellStyle name="Normal" xfId="0" builtinId="0"/>
    <cellStyle name="Normal 2" xfId="3"/>
    <cellStyle name="Normal 3" xfId="2"/>
    <cellStyle name="Percent" xfId="1" builtinId="5"/>
  </cellStyles>
  <dxfs count="23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pivotFmt>
      <c:pivotFmt>
        <c:idx val="44"/>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F72376EC-D7A8-446C-A5DD-6A6224614223}"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91653390-DEC3-4CA9-8471-0FB2344E8399}" type="VALUE">
                  <a:rPr lang="en-US">
                    <a:solidFill>
                      <a:schemeClr val="bg1"/>
                    </a:solidFill>
                  </a:rPr>
                  <a:pPr>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7</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7</c:v>
                </c:pt>
                <c:pt idx="1">
                  <c:v>3</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1</c:v>
                </c:pt>
                <c:pt idx="2">
                  <c:v>2</c:v>
                </c:pt>
              </c:numCache>
            </c:numRef>
          </c:val>
          <c:extLst>
            <c:ext xmlns:c16="http://schemas.microsoft.com/office/drawing/2014/chart" uri="{C3380CC4-5D6E-409C-BE32-E72D297353CC}">
              <c16:uniqueId val="{00000005-60E1-4780-9CEB-66B6DEF286F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Pivots2'!$B$155:$B$160</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Pivots2'!$C$155:$C$160</c:f>
              <c:numCache>
                <c:formatCode>General</c:formatCode>
                <c:ptCount val="5"/>
                <c:pt idx="0">
                  <c:v>100</c:v>
                </c:pt>
                <c:pt idx="1">
                  <c:v>3</c:v>
                </c:pt>
                <c:pt idx="2">
                  <c:v>2</c:v>
                </c:pt>
                <c:pt idx="3">
                  <c:v>25</c:v>
                </c:pt>
                <c:pt idx="4">
                  <c:v>5</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444</c:v>
                </c:pt>
                <c:pt idx="2">
                  <c:v>57</c:v>
                </c:pt>
                <c:pt idx="3">
                  <c:v>2</c:v>
                </c:pt>
                <c:pt idx="4">
                  <c:v>1</c:v>
                </c:pt>
                <c:pt idx="5">
                  <c:v>5</c:v>
                </c:pt>
                <c:pt idx="6">
                  <c:v>16</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trabalho_V4.0.xlsx]Aux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198</c:v>
                </c:pt>
                <c:pt idx="2">
                  <c:v>100</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32</c:v>
                </c:pt>
                <c:pt idx="2">
                  <c:v>25</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13</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1</xdr:col>
      <xdr:colOff>872288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54</xdr:col>
      <xdr:colOff>208188</xdr:colOff>
      <xdr:row>12</xdr:row>
      <xdr:rowOff>19050</xdr:rowOff>
    </xdr:from>
    <xdr:to>
      <xdr:col>54</xdr:col>
      <xdr:colOff>208188</xdr:colOff>
      <xdr:row>248</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3540245" y="1314450"/>
          <a:ext cx="0" cy="14520184"/>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2.47097106481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2.47098020833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2.47098275463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2.4709851851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2.4709870370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2.47098912036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2.47099097222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2.471003009261"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6. Em implementação (re-especificação)"/>
    <m/>
    <s v=""/>
    <s v=""/>
    <d v="2024-12-13T00:00:00"/>
    <m/>
    <m/>
    <x v="0"/>
  </r>
  <r>
    <x v="0"/>
    <s v="Bens Imóveis - Output"/>
    <x v="1"/>
    <s v="PROPERTY_ENERGY_CERTIFICATE"/>
    <s v="PROPERTY_IDENTIFICATION_CODE"/>
    <x v="1"/>
    <s v="6. Em implementação (re-especificação)"/>
    <m/>
    <s v=""/>
    <s v=""/>
    <d v="2024-12-13T00:00:00"/>
    <m/>
    <m/>
    <x v="0"/>
  </r>
  <r>
    <x v="0"/>
    <s v="Bens Imóveis - Output"/>
    <x v="1"/>
    <s v="PROPERTY_ENERGY_CERTIFICATE"/>
    <s v="ENERGY_CERTIFICATION_SYSTEM_CODE"/>
    <x v="1"/>
    <s v="6. Em implementação (re-especificação)"/>
    <m/>
    <s v=""/>
    <s v=""/>
    <d v="2024-12-13T00:00:00"/>
    <m/>
    <m/>
    <x v="0"/>
  </r>
  <r>
    <x v="0"/>
    <s v="Bens Imóveis - Output"/>
    <x v="1"/>
    <s v="PROPERTY_ENERGY_CERTIFICATE"/>
    <s v="EPC_ISSUING_DATE"/>
    <x v="1"/>
    <s v="6. Em implementação (re-especificação)"/>
    <m/>
    <s v=""/>
    <s v=""/>
    <d v="2024-12-13T00:00:00"/>
    <m/>
    <m/>
    <x v="0"/>
  </r>
  <r>
    <x v="0"/>
    <s v="Bens Imóveis - Output"/>
    <x v="1"/>
    <s v="PROPERTY_ENERGY_CERTIFICATE"/>
    <s v="EPC_EXPIRATION_DATE"/>
    <x v="1"/>
    <s v="6. Em implementação (re-especificação)"/>
    <m/>
    <s v=""/>
    <s v=""/>
    <d v="2024-12-13T00:00:00"/>
    <m/>
    <m/>
    <x v="0"/>
  </r>
  <r>
    <x v="0"/>
    <s v="Bens Imóveis - Output"/>
    <x v="1"/>
    <s v="PROPERTY_ENERGY_CERTIFICATE"/>
    <s v="EPC"/>
    <x v="1"/>
    <s v="6. Em implementação (re-especificaçã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6. Em implementação (re-especificação)"/>
    <m/>
    <s v=""/>
    <s v=""/>
    <d v="2024-12-13T00:00:00"/>
    <m/>
    <m/>
    <x v="0"/>
  </r>
  <r>
    <x v="0"/>
    <s v="Bens Imóveis - Output"/>
    <x v="1"/>
    <s v="PROPERTY_ENERGY_CERTIFICATE"/>
    <s v="REN_ENERGY_EFFICIENCY_IND"/>
    <x v="1"/>
    <s v="1. Concluído"/>
    <m/>
    <s v=""/>
    <s v=""/>
    <s v=""/>
    <m/>
    <m/>
    <x v="0"/>
  </r>
  <r>
    <x v="0"/>
    <s v="Bens Imóveis - Output"/>
    <x v="1"/>
    <s v="PROPERTY_ENERGY_CERTIFICATE"/>
    <s v="NZEB_IND"/>
    <x v="1"/>
    <s v="6. Em implementação (re-especificação)"/>
    <m/>
    <s v=""/>
    <s v=""/>
    <d v="2024-12-13T00:00:00"/>
    <m/>
    <m/>
    <x v="0"/>
  </r>
  <r>
    <x v="0"/>
    <s v="Bens Imóveis - Output"/>
    <x v="1"/>
    <s v="PROPERTY_ENERGY_CERTIFICATE"/>
    <s v="ACTUAL_VALUE_IND"/>
    <x v="1"/>
    <s v="6. Em implementação (re-especificação)"/>
    <m/>
    <s v=""/>
    <s v=""/>
    <d v="2024-12-13T00:00:00"/>
    <m/>
    <m/>
    <x v="0"/>
  </r>
  <r>
    <x v="0"/>
    <s v="Bens Imóveis - Output"/>
    <x v="1"/>
    <s v="PROPERTY_ENERGY_CERTIFICATE"/>
    <s v="EP_SCORE"/>
    <x v="1"/>
    <s v="1. Concluído"/>
    <m/>
    <s v=""/>
    <s v=""/>
    <s v=""/>
    <m/>
    <m/>
    <x v="0"/>
  </r>
  <r>
    <x v="0"/>
    <s v="Bens Imóveis - Output"/>
    <x v="1"/>
    <s v="PROPERTY_ENERGY_CERTIFICATE"/>
    <s v="SOURCE_CODE"/>
    <x v="1"/>
    <s v="6. Em implementação (re-especificação)"/>
    <m/>
    <s v=""/>
    <s v=""/>
    <d v="2024-12-13T00:00:00"/>
    <m/>
    <m/>
    <x v="0"/>
  </r>
  <r>
    <x v="0"/>
    <s v="Bens Imóveis - Output"/>
    <x v="1"/>
    <s v="PROPERTY_ENERGY_CERTIFICATE"/>
    <s v="DATA_DATE_PART"/>
    <x v="1"/>
    <s v="1. Concluído"/>
    <m/>
    <s v=""/>
    <s v=""/>
    <s v=""/>
    <m/>
    <m/>
    <x v="0"/>
  </r>
  <r>
    <x v="0"/>
    <s v="Bens Imóveis - Output"/>
    <x v="1"/>
    <s v="PROPERTY_ENERGY_CERTIFICATE"/>
    <s v="CERTIFICATE_TYPE"/>
    <x v="1"/>
    <s v="6. Em implementação (re-especificaçã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6. Em implementação (re-especificaçã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6. Em implementação (re-especificaçã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6. Em implementação (re-especificaçã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6. Em implementação (re-especificaçã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6. Em implementação (re-especificação)"/>
    <m/>
    <s v=""/>
    <s v=""/>
    <d v="2024-12-13T00:00:00"/>
    <m/>
    <m/>
    <x v="0"/>
  </r>
  <r>
    <x v="0"/>
    <s v="Bens Imóveis - Output"/>
    <x v="1"/>
    <s v="PROPERTY_ENERGY_CERTIFICATE"/>
    <s v="CADASTRAL_REGISTER_CODE"/>
    <x v="1"/>
    <s v="6. Em implementação (re-especificação)"/>
    <m/>
    <s v=""/>
    <s v=""/>
    <d v="2024-12-13T00:00:00"/>
    <m/>
    <m/>
    <x v="0"/>
  </r>
  <r>
    <x v="0"/>
    <s v="Bens Imóveis - Output"/>
    <x v="1"/>
    <s v="PROPERTY_ENERGY_CERTIFICATE"/>
    <s v="DISTRICT_MUNICIP_PARISH_CODE"/>
    <x v="1"/>
    <s v="6. Em implementação (re-especificação)"/>
    <m/>
    <s v=""/>
    <s v=""/>
    <d v="2024-12-13T00:00:00"/>
    <m/>
    <m/>
    <x v="0"/>
  </r>
  <r>
    <x v="0"/>
    <s v="Bens Imóveis - Output"/>
    <x v="1"/>
    <s v="PROPERTY_ENERGY_CERTIFICATE"/>
    <s v="PROPERTY_PURPOSE_CODE"/>
    <x v="1"/>
    <s v="6. Em implementação (re-especificação)"/>
    <m/>
    <s v=""/>
    <s v=""/>
    <d v="2024-12-13T00:00:00"/>
    <m/>
    <m/>
    <x v="0"/>
  </r>
  <r>
    <x v="0"/>
    <s v="Bens Imóveis - Output"/>
    <x v="1"/>
    <s v="PROPERTY_ENERGY_CERTIFICATE"/>
    <s v="ADDRESS_CODE"/>
    <x v="1"/>
    <s v="6. Em implementação (re-especificação)"/>
    <m/>
    <s v=""/>
    <s v=""/>
    <d v="2024-12-13T00:00:00"/>
    <m/>
    <m/>
    <x v="0"/>
  </r>
  <r>
    <x v="0"/>
    <s v="Bens Imóveis - Output"/>
    <x v="1"/>
    <s v="PROPERTY_ENERGY_CERTIFICATE"/>
    <s v="FLOOR_NUMBER"/>
    <x v="1"/>
    <s v="6. Em implementação (re-especificação)"/>
    <m/>
    <s v=""/>
    <s v=""/>
    <d v="2024-12-13T00:00:00"/>
    <m/>
    <m/>
    <x v="0"/>
  </r>
  <r>
    <x v="0"/>
    <s v="Bens Imóveis - Output"/>
    <x v="1"/>
    <s v="PROPERTY_ENERGY_CERTIFICATE"/>
    <s v="LOCALITY"/>
    <x v="1"/>
    <s v="6. Em implementação (re-especificaçã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2.1 Em Teste"/>
    <s v="Re-especificação "/>
    <d v="2024-10-04T00:00:00"/>
    <d v="2024-11-25T00:00:00"/>
    <d v="2024-12-05T00:00:00"/>
    <m/>
    <m/>
    <x v="1"/>
  </r>
  <r>
    <x v="0"/>
    <s v="Modelo Verde - Output"/>
    <x v="1"/>
    <s v="modesg_out_bens_imoveis"/>
    <s v="flg_rsc_fsc_crnc"/>
    <x v="4"/>
    <s v="2.1 Em Teste"/>
    <s v="Re-especificação "/>
    <d v="2024-10-04T00:00:00"/>
    <d v="2024-11-25T00:00:00"/>
    <d v="2024-12-05T00:00:00"/>
    <m/>
    <m/>
    <x v="1"/>
  </r>
  <r>
    <x v="0"/>
    <s v="Modelo Verde - Output"/>
    <x v="1"/>
    <s v="modesg_out_bens_imoveis"/>
    <s v="origem_flg_rsc_fsc_agd"/>
    <x v="4"/>
    <s v="2.1 Em Teste"/>
    <s v="Re-especificação "/>
    <d v="2024-10-04T00:00:00"/>
    <d v="2024-11-25T00:00:00"/>
    <d v="2024-12-05T00:00:00"/>
    <m/>
    <m/>
    <x v="1"/>
  </r>
  <r>
    <x v="0"/>
    <s v="Modelo Verde - Output"/>
    <x v="1"/>
    <s v="modesg_out_bens_imoveis"/>
    <s v="origem_flg_rsc_fsc_crnc"/>
    <x v="4"/>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5. Em Correção"/>
    <s v="Re-especificação "/>
    <d v="2024-09-26T00:00:00"/>
    <d v="2024-11-18T00:00:00"/>
    <d v="2024-11-19T00:00:00"/>
    <m/>
    <m/>
    <x v="1"/>
  </r>
  <r>
    <x v="0"/>
    <s v="Modelo Verde - Output"/>
    <x v="1"/>
    <s v="modesg_out_empr_info_nfin"/>
    <s v="cca_capex_own_prfrmnce_algnd"/>
    <x v="1"/>
    <s v="5. Em Correção"/>
    <s v="Re-especificação "/>
    <d v="2024-09-26T00:00:00"/>
    <d v="2024-11-18T00:00:00"/>
    <d v="2024-11-19T00:00:00"/>
    <m/>
    <m/>
    <x v="1"/>
  </r>
  <r>
    <x v="0"/>
    <s v="Modelo Verde - Output"/>
    <x v="1"/>
    <s v="modesg_out_empr_info_nfin"/>
    <s v="cca_capex_ttl_elgbl"/>
    <x v="1"/>
    <s v="5. Em Correção"/>
    <s v="Re-especificação "/>
    <d v="2024-09-26T00:00:00"/>
    <d v="2024-11-18T00:00:00"/>
    <d v="2024-11-19T00:00:00"/>
    <m/>
    <m/>
    <x v="1"/>
  </r>
  <r>
    <x v="0"/>
    <s v="Modelo Verde - Output"/>
    <x v="1"/>
    <s v="modesg_out_empr_info_nfin"/>
    <s v="cca_trnvr_enblng_alignd"/>
    <x v="1"/>
    <s v="5. Em Correção"/>
    <s v="Re-especificação "/>
    <d v="2024-09-26T00:00:00"/>
    <d v="2024-11-18T00:00:00"/>
    <d v="2024-11-19T00:00:00"/>
    <m/>
    <m/>
    <x v="1"/>
  </r>
  <r>
    <x v="0"/>
    <s v="Modelo Verde - Output"/>
    <x v="1"/>
    <s v="modesg_out_empr_info_nfin"/>
    <s v="cca_trnvr_ttl_elgbl"/>
    <x v="1"/>
    <s v="5. Em Correção"/>
    <s v="Re-especificação "/>
    <d v="2024-09-26T00:00:00"/>
    <d v="2024-11-18T00:00:00"/>
    <d v="2024-11-19T00:00:00"/>
    <m/>
    <m/>
    <x v="1"/>
  </r>
  <r>
    <x v="0"/>
    <s v="Modelo Verde - Output"/>
    <x v="1"/>
    <s v="modesg_out_empr_info_nfin"/>
    <s v="cca_turnover_own_prfrmnce_algnd"/>
    <x v="1"/>
    <s v="5. Em Correção"/>
    <s v="Re-especificação "/>
    <d v="2024-09-26T00:00:00"/>
    <d v="2024-11-18T00:00:00"/>
    <d v="2024-11-19T00:00:00"/>
    <m/>
    <m/>
    <x v="1"/>
  </r>
  <r>
    <x v="0"/>
    <s v="Modelo Verde - Output"/>
    <x v="1"/>
    <s v="modesg_out_empr_info_nfin"/>
    <s v="ccm_capex_enblng_algnd"/>
    <x v="1"/>
    <s v="5. Em Correção"/>
    <s v="Re-especificação "/>
    <d v="2024-09-26T00:00:00"/>
    <d v="2024-11-18T00:00:00"/>
    <d v="2024-11-19T00:00:00"/>
    <m/>
    <m/>
    <x v="1"/>
  </r>
  <r>
    <x v="0"/>
    <s v="Modelo Verde - Output"/>
    <x v="1"/>
    <s v="modesg_out_empr_info_nfin"/>
    <s v="ccm_capex_own_prfrmnce_algnd"/>
    <x v="1"/>
    <s v="5. Em Correção"/>
    <s v="Re-especificação "/>
    <d v="2024-09-26T00:00:00"/>
    <d v="2024-11-18T00:00:00"/>
    <d v="2024-11-19T00:00:00"/>
    <m/>
    <m/>
    <x v="1"/>
  </r>
  <r>
    <x v="0"/>
    <s v="Modelo Verde - Output"/>
    <x v="1"/>
    <s v="modesg_out_empr_info_nfin"/>
    <s v="ccm_capex_trnstn_algnd"/>
    <x v="1"/>
    <s v="5. Em Correção"/>
    <s v="Re-especificação "/>
    <d v="2024-09-26T00:00:00"/>
    <d v="2024-11-18T00:00:00"/>
    <d v="2024-11-19T00:00:00"/>
    <m/>
    <m/>
    <x v="1"/>
  </r>
  <r>
    <x v="0"/>
    <s v="Modelo Verde - Output"/>
    <x v="1"/>
    <s v="modesg_out_empr_info_nfin"/>
    <s v="ccm_capex_ttl_elgbl"/>
    <x v="1"/>
    <s v="5. Em Correção"/>
    <s v="Re-especificação "/>
    <d v="2024-09-26T00:00:00"/>
    <d v="2024-11-18T00:00:00"/>
    <d v="2024-11-19T00:00:00"/>
    <m/>
    <m/>
    <x v="1"/>
  </r>
  <r>
    <x v="0"/>
    <s v="Modelo Verde - Output"/>
    <x v="1"/>
    <s v="modesg_out_empr_info_nfin"/>
    <s v="ccm_trnvr_enblng_algnd"/>
    <x v="1"/>
    <s v="5. Em Correção"/>
    <s v="Re-especificação "/>
    <d v="2024-09-26T00:00:00"/>
    <d v="2024-11-18T00:00:00"/>
    <d v="2024-11-19T00:00:00"/>
    <m/>
    <m/>
    <x v="1"/>
  </r>
  <r>
    <x v="0"/>
    <s v="Modelo Verde - Output"/>
    <x v="1"/>
    <s v="modesg_out_empr_info_nfin"/>
    <s v="ccm_trnvr_own_prfrmnce_algnd"/>
    <x v="1"/>
    <s v="5. Em Correção"/>
    <s v="Re-especificação "/>
    <d v="2024-09-26T00:00:00"/>
    <d v="2024-11-18T00:00:00"/>
    <d v="2024-11-19T00:00:00"/>
    <m/>
    <m/>
    <x v="1"/>
  </r>
  <r>
    <x v="0"/>
    <s v="Modelo Verde - Output"/>
    <x v="1"/>
    <s v="modesg_out_empr_info_nfin"/>
    <s v="ccm_trnvr_trnstn_alignd"/>
    <x v="1"/>
    <s v="5. Em Correção"/>
    <s v="Re-especificação "/>
    <d v="2024-09-26T00:00:00"/>
    <d v="2024-11-18T00:00:00"/>
    <d v="2024-11-19T00:00:00"/>
    <m/>
    <m/>
    <x v="1"/>
  </r>
  <r>
    <x v="0"/>
    <s v="Modelo Verde - Output"/>
    <x v="1"/>
    <s v="modesg_out_empr_info_nfin"/>
    <s v="ccm_trnvr_ttl_elgbl"/>
    <x v="1"/>
    <s v="5. Em Correção"/>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4"/>
    <s v="6. Em implementação (re-especificação)"/>
    <s v="Re-especificação "/>
    <d v="2024-10-04T00:00:00"/>
    <d v="2024-11-28T00:00:00"/>
    <d v="2024-12-13T00:00:00"/>
    <m/>
    <m/>
    <x v="1"/>
  </r>
  <r>
    <x v="0"/>
    <s v="Modelo Verde - Output"/>
    <x v="1"/>
    <s v="modesg_out_empr_info_nfin"/>
    <s v="flg_rsc_fsc_crnc"/>
    <x v="4"/>
    <s v="6. Em implementação (re-especificação)"/>
    <s v="Re-especificação "/>
    <d v="2024-10-04T00:00:00"/>
    <d v="2024-11-28T00:00:00"/>
    <d v="2024-12-13T00:00:00"/>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4"/>
    <s v="6. Em implementação (re-especificação)"/>
    <s v="Re-especificação "/>
    <d v="2024-10-04T00:00:00"/>
    <d v="2024-11-28T00:00:00"/>
    <d v="2024-12-13T00:00:00"/>
    <m/>
    <m/>
    <x v="1"/>
  </r>
  <r>
    <x v="0"/>
    <s v="Modelo Verde - Output"/>
    <x v="1"/>
    <s v="modesg_out_empr_info_nfin"/>
    <s v="origem_flg_rsc_fsc_crnc"/>
    <x v="4"/>
    <s v="6. Em implementação (re-especificação)"/>
    <s v="Re-especificação "/>
    <d v="2024-10-04T00:00:00"/>
    <d v="2024-11-28T00:00:00"/>
    <d v="2024-12-13T00:00:00"/>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2.1 Em Teste"/>
    <m/>
    <s v=""/>
    <d v="2024-11-25T00:00:00"/>
    <d v="2024-10-31T00:00:00"/>
    <m/>
    <m/>
    <x v="2"/>
  </r>
  <r>
    <x v="0"/>
    <s v="Pilar III"/>
    <x v="1"/>
    <s v="lt003_entity"/>
    <s v="cntrprty_emssns_scp2"/>
    <x v="1"/>
    <s v="2.1 Em Teste"/>
    <m/>
    <s v=""/>
    <d v="2024-11-25T00:00:00"/>
    <d v="2024-10-31T00:00:00"/>
    <m/>
    <m/>
    <x v="2"/>
  </r>
  <r>
    <x v="0"/>
    <s v="Pilar III"/>
    <x v="1"/>
    <s v="lt003_entity"/>
    <s v="cntrprty_emssns_scp3"/>
    <x v="1"/>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1"/>
    <s v="3. Pendente de outros desenvolvimentos"/>
    <m/>
    <d v="2024-10-24T00:00:00"/>
    <s v=""/>
    <d v="2024-10-31T00:00:00"/>
    <m/>
    <m/>
    <x v="2"/>
  </r>
  <r>
    <x v="0"/>
    <s v="Pilar III"/>
    <x v="1"/>
    <s v="lt003_entity"/>
    <s v="flg_chrnc_physcl_rsk"/>
    <x v="1"/>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5. Em Correção"/>
    <m/>
    <d v="2024-10-18T00:00:00"/>
    <d v="2024-11-15T00:00:00"/>
    <d v="2024-11-15T00:00:00"/>
    <m/>
    <m/>
    <x v="2"/>
  </r>
  <r>
    <x v="0"/>
    <s v="Pilar III"/>
    <x v="1"/>
    <s v="lt003_entity"/>
    <s v="ttl_lblty"/>
    <x v="5"/>
    <s v="5. Em Correção"/>
    <m/>
    <d v="2024-10-28T00:00:00"/>
    <d v="2024-11-28T00:00:00"/>
    <d v="2024-11-28T00:00:00"/>
    <d v="2024-10-28T00:00:00"/>
    <m/>
    <x v="2"/>
  </r>
  <r>
    <x v="0"/>
    <s v="Pilar III"/>
    <x v="1"/>
    <s v="lt003_entity"/>
    <s v="isin"/>
    <x v="5"/>
    <s v="5. Em Correçã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0"/>
    <s v="6. Em implementação (re-especificação)"/>
    <m/>
    <d v="2024-10-28T00:00:00"/>
    <d v="2024-11-15T00:00:00"/>
    <d v="2024-11-15T00:00:00"/>
    <d v="2024-10-28T00:00:00"/>
    <m/>
    <x v="2"/>
  </r>
  <r>
    <x v="0"/>
    <s v="Pilar III"/>
    <x v="1"/>
    <s v="lt003_entity"/>
    <s v="flg_grp_nfrd_applcblty"/>
    <x v="1"/>
    <s v="2.1 Em Teste"/>
    <m/>
    <d v="2024-10-24T00:00:00"/>
    <s v=""/>
    <d v="2024-10-31T00:00:00"/>
    <d v="2024-10-23T00:00:00"/>
    <m/>
    <x v="2"/>
  </r>
  <r>
    <x v="0"/>
    <s v="Pilar III"/>
    <x v="1"/>
    <s v="lt003_entity"/>
    <s v="grp_emssns_scp1"/>
    <x v="4"/>
    <s v="2.1 Em Teste"/>
    <m/>
    <d v="2024-10-24T00:00:00"/>
    <s v=""/>
    <d v="2024-10-31T00:00:00"/>
    <d v="2024-10-23T00:00:00"/>
    <m/>
    <x v="2"/>
  </r>
  <r>
    <x v="0"/>
    <s v="Pilar III"/>
    <x v="1"/>
    <s v="lt003_entity"/>
    <s v="grp_emssns_scp2"/>
    <x v="4"/>
    <s v="2.1 Em Teste"/>
    <m/>
    <d v="2024-10-24T00:00:00"/>
    <s v=""/>
    <d v="2024-10-31T00:00:00"/>
    <d v="2024-10-23T00:00:00"/>
    <m/>
    <x v="2"/>
  </r>
  <r>
    <x v="0"/>
    <s v="Pilar III"/>
    <x v="1"/>
    <s v="lt003_entity"/>
    <s v="grp_emssns_scp3"/>
    <x v="4"/>
    <s v="2.1 Em Teste"/>
    <m/>
    <d v="2024-10-24T00:00:00"/>
    <s v=""/>
    <d v="2024-10-31T00:00:00"/>
    <d v="2024-10-23T00:00:00"/>
    <m/>
    <x v="2"/>
  </r>
  <r>
    <x v="0"/>
    <s v="Pilar III"/>
    <x v="1"/>
    <s v="lt004_protection"/>
    <s v="typ_ep_scr"/>
    <x v="1"/>
    <s v="1. Concluído"/>
    <m/>
    <d v="2024-10-18T00:00:00"/>
    <d v="2024-11-15T00:00:00"/>
    <d v="2024-11-15T00:00:00"/>
    <m/>
    <m/>
    <x v="2"/>
  </r>
  <r>
    <x v="0"/>
    <s v="Pilar III"/>
    <x v="1"/>
    <s v="lt004_protection"/>
    <s v="ep_scr"/>
    <x v="0"/>
    <s v="6. Em implementação (re-especificação)"/>
    <m/>
    <d v="2024-10-18T00:00:00"/>
    <d v="2024-10-31T00:00:00"/>
    <d v="2024-10-31T00:00:00"/>
    <m/>
    <m/>
    <x v="2"/>
  </r>
  <r>
    <x v="0"/>
    <s v="Pilar III"/>
    <x v="1"/>
    <s v="lt004_protection"/>
    <s v="typ_epc_lbl"/>
    <x v="5"/>
    <s v="5. Em Correção"/>
    <m/>
    <d v="2024-10-18T00:00:00"/>
    <d v="2024-10-31T00:00:00"/>
    <d v="2024-10-31T00:00:00"/>
    <m/>
    <m/>
    <x v="2"/>
  </r>
  <r>
    <x v="0"/>
    <s v="Pilar III"/>
    <x v="1"/>
    <s v="lt004_protection"/>
    <s v="epc_lbl"/>
    <x v="0"/>
    <s v="6. Em implementação (re-especificação)"/>
    <m/>
    <d v="2024-10-18T00:00:00"/>
    <d v="2024-10-31T00:00:00"/>
    <d v="2024-10-31T00:00:00"/>
    <m/>
    <m/>
    <x v="2"/>
  </r>
  <r>
    <x v="0"/>
    <s v="Pilar III"/>
    <x v="1"/>
    <s v="lt004_protection"/>
    <s v="emssns_scp1_prtctn"/>
    <x v="4"/>
    <s v="2.1 Em Teste"/>
    <m/>
    <s v=""/>
    <d v="2024-12-05T00:00:00"/>
    <d v="2024-12-05T00:00:00"/>
    <m/>
    <m/>
    <x v="2"/>
  </r>
  <r>
    <x v="0"/>
    <s v="Pilar III"/>
    <x v="1"/>
    <s v="lt004_protection"/>
    <s v="emssns_scp2_prtctn"/>
    <x v="4"/>
    <s v="2.1 Em Teste"/>
    <m/>
    <s v=""/>
    <d v="2024-12-05T00:00:00"/>
    <d v="2024-12-05T00:00:00"/>
    <m/>
    <m/>
    <x v="2"/>
  </r>
  <r>
    <x v="0"/>
    <s v="Pilar III"/>
    <x v="1"/>
    <s v="lt004_protection"/>
    <s v="emssns_scp3_prtctn"/>
    <x v="4"/>
    <s v="2.1 Em Teste"/>
    <m/>
    <s v=""/>
    <d v="2024-12-05T00:00:00"/>
    <d v="2024-12-05T00:00:00"/>
    <m/>
    <m/>
    <x v="2"/>
  </r>
  <r>
    <x v="0"/>
    <s v="Pilar III"/>
    <x v="1"/>
    <s v="lt004_protection"/>
    <s v="mthd_usd_prtctn_scp_1"/>
    <x v="4"/>
    <s v="2.1 Em Teste"/>
    <m/>
    <s v=""/>
    <d v="2024-12-05T00:00:00"/>
    <d v="2024-12-05T00:00:00"/>
    <m/>
    <m/>
    <x v="2"/>
  </r>
  <r>
    <x v="0"/>
    <s v="Pilar III"/>
    <x v="1"/>
    <s v="lt004_protection"/>
    <s v="mthd_usd_prtctn_scp_2"/>
    <x v="4"/>
    <s v="2.1 Em Teste"/>
    <m/>
    <s v=""/>
    <d v="2024-12-05T00:00:00"/>
    <d v="2024-12-05T00:00:00"/>
    <m/>
    <m/>
    <x v="2"/>
  </r>
  <r>
    <x v="0"/>
    <s v="Pilar III"/>
    <x v="1"/>
    <s v="lt004_protection"/>
    <s v="mthd_usd_prtctn_scp_3"/>
    <x v="4"/>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2.1 Em Teste"/>
    <m/>
    <s v=""/>
    <d v="2024-12-05T00:00:00"/>
    <d v="2024-12-05T00:00:00"/>
    <d v="2024-10-28T00:00:00"/>
    <m/>
    <x v="2"/>
  </r>
  <r>
    <x v="0"/>
    <s v="Pilar III"/>
    <x v="1"/>
    <s v="lt002_instrument"/>
    <s v="mthd_usd_instrmnt_scp_2"/>
    <x v="4"/>
    <s v="2.1 Em Teste"/>
    <m/>
    <s v=""/>
    <d v="2024-12-05T00:00:00"/>
    <d v="2024-12-05T00:00:00"/>
    <d v="2024-10-28T00:00:00"/>
    <m/>
    <x v="2"/>
  </r>
  <r>
    <x v="0"/>
    <s v="Pilar III"/>
    <x v="1"/>
    <s v="lt002_instrument"/>
    <s v="mthd_usd_instrmnt_scp_3"/>
    <x v="4"/>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5"/>
    <s v="5. Em Correçã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5" cacheId="1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4" cacheId="1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1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1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19" tableBorderDxfId="218">
  <autoFilter ref="B6:O574"/>
  <tableColumns count="14">
    <tableColumn id="1" name="Âmbito" dataDxfId="217"/>
    <tableColumn id="2" name="Sub-âmbito" dataDxfId="216"/>
    <tableColumn id="3" name="Tipo de teste" dataDxfId="215"/>
    <tableColumn id="4" name="Tabela" dataDxfId="214"/>
    <tableColumn id="5" name="Campo" dataDxfId="213"/>
    <tableColumn id="6" name="Status Atual" dataDxfId="212"/>
    <tableColumn id="7" name="Status Anterior" dataDxfId="211"/>
    <tableColumn id="8" name="Observações" dataDxfId="210"/>
    <tableColumn id="9" name="Data de Pedido correção/esclarecimento" dataDxfId="209">
      <calculatedColumnFormula>IF(VLOOKUP(A7,'Aux - pivots1'!$A:$E,3,0)=0, "",VLOOKUP(A7,'Aux - pivots1'!$A:$E,3,0))</calculatedColumnFormula>
    </tableColumn>
    <tableColumn id="10" name="Data de correção prevista" dataDxfId="208">
      <calculatedColumnFormula>IF(VLOOKUP(A7,'Aux - pivots1'!$A:$E,4,0)=0, "",VLOOKUP(A7,'Aux - pivots1'!$A:$E,4,0))</calculatedColumnFormula>
    </tableColumn>
    <tableColumn id="11" name="Data de correção efetiva" dataDxfId="207">
      <calculatedColumnFormula>IF(VLOOKUP(A7,'Aux - pivots1'!$A:$E,5,0)=0, "",VLOOKUP(A7,'Aux - pivots1'!$A:$E,5,0))</calculatedColumnFormula>
    </tableColumn>
    <tableColumn id="12" name="Data Prevista de Re-especificação" dataDxfId="206"/>
    <tableColumn id="13" name="Data Prevista de Teste" dataDxfId="205"/>
    <tableColumn id="14" name="Modelo" dataDxfId="20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92" dataDxfId="90" totalsRowDxfId="88" headerRowBorderDxfId="91" tableBorderDxfId="89" totalsRowBorderDxfId="87">
  <autoFilter ref="B8:X1320">
    <filterColumn colId="1">
      <filters>
        <filter val="Pilar III"/>
      </filters>
    </filterColumn>
    <filterColumn colId="4">
      <filters>
        <filter val="lt003_entity"/>
      </filters>
    </filterColumn>
    <filterColumn colId="5">
      <filters>
        <filter val="isin"/>
      </filters>
    </filterColumn>
  </autoFilter>
  <tableColumns count="23">
    <tableColumn id="1" name="Âmbito" dataDxfId="86" totalsRowDxfId="85"/>
    <tableColumn id="12" name="Sub-âmbito" dataDxfId="84" totalsRowDxfId="83"/>
    <tableColumn id="2" name="Origem" dataDxfId="82" totalsRowDxfId="81"/>
    <tableColumn id="18" name="Campo Origem" dataDxfId="80" totalsRowDxfId="79"/>
    <tableColumn id="5" name="Tabela" dataDxfId="78" totalsRowDxfId="77"/>
    <tableColumn id="3" name="Campo" dataDxfId="76" totalsRowDxfId="75"/>
    <tableColumn id="20" name="concat" dataDxfId="74" totalsRowDxfId="73">
      <calculatedColumnFormula>Table1[[#This Row],[Tabela]]&amp;Table1[[#This Row],[Campo]]</calculatedColumnFormula>
    </tableColumn>
    <tableColumn id="4" name="Status" dataDxfId="72" totalsRowDxfId="71"/>
    <tableColumn id="19" name="Status2" dataDxfId="70">
      <calculatedColumnFormula>VLOOKUP(Table1[[#This Row],[Status]],Auxiliar!$B$16:$C$24,2,0)</calculatedColumnFormula>
    </tableColumn>
    <tableColumn id="6" name="Tipologia_Testes" dataDxfId="69" totalsRowDxfId="68"/>
    <tableColumn id="10" name="Necessidade de re-especificação? (campo)" dataDxfId="67" totalsRowDxfId="66"/>
    <tableColumn id="9" name="Complexidade" dataDxfId="65" totalsRowDxfId="64"/>
    <tableColumn id="17" name="Data de Alteração Status" dataDxfId="63" totalsRowDxfId="62"/>
    <tableColumn id="8" name="Estimação (horas)" totalsRowFunction="custom" dataDxfId="61" totalsRowDxfId="60">
      <calculatedColumnFormula>INDEX(Auxiliar!$D$5:$F$11,MATCH(Table1[[#This Row],[Tipologia_Testes]],Auxiliar!$B$5:$B$11,0),MATCH(Table1[[#This Row],[Complexidade]],Auxiliar!$D$4:$F$4,0))</calculatedColumnFormula>
      <totalsRowFormula>SUMIF(Table1[Estimação (horas)],"&gt;0")</totalsRowFormula>
    </tableColumn>
    <tableColumn id="7" name="Notas" dataDxfId="59" totalsRowDxfId="58"/>
    <tableColumn id="11" name="Owner" dataDxfId="57" totalsRowDxfId="56"/>
    <tableColumn id="21" name="Data alteração especificação" dataDxfId="55" totalsRowDxfId="54"/>
    <tableColumn id="13" name="Data de inicio testes" dataDxfId="53" totalsRowDxfId="52"/>
    <tableColumn id="14" name="Data de incidência / pedido esclarecimento" dataDxfId="51" totalsRowDxfId="50"/>
    <tableColumn id="15" name="Data de correção/resposta prevista" dataDxfId="49" totalsRowDxfId="48"/>
    <tableColumn id="22" name="Data de correção/resposta efetiva" dataDxfId="47" totalsRowDxfId="46"/>
    <tableColumn id="23" name="Horas efetivas" dataDxfId="45" totalsRowDxfId="44">
      <calculatedColumnFormula>VLOOKUP(Table1[[#This Row],[Status]],Auxiliar!$B$16:$D$24,3,0)*Table1[[#This Row],[Estimação (horas)]]</calculatedColumnFormula>
    </tableColumn>
    <tableColumn id="16" name="Query" dataDxfId="43" totalsRowDxfId="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5. Em Correção</v>
      </c>
      <c r="H473" s="65">
        <f>VLOOKUP(A473,'Aux - pivots1'!$A:$B,2,0)</f>
        <v>6</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5. Em Correção</v>
      </c>
      <c r="H482" s="65">
        <f>VLOOKUP(A482,'Aux - pivots1'!$A:$B,2,0)</f>
        <v>6</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5. Em Correção</v>
      </c>
      <c r="H557" s="65">
        <f>VLOOKUP(A557,'Aux - pivots1'!$A:$B,2,0)</f>
        <v>6</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38" priority="11" operator="notEqual">
      <formula>0</formula>
    </cfRule>
  </conditionalFormatting>
  <conditionalFormatting sqref="L21:L23">
    <cfRule type="cellIs" dxfId="237" priority="3" operator="notEqual">
      <formula>0</formula>
    </cfRule>
  </conditionalFormatting>
  <conditionalFormatting sqref="L577:L579">
    <cfRule type="cellIs" dxfId="236" priority="2" operator="notEqual">
      <formula>0</formula>
    </cfRule>
  </conditionalFormatting>
  <conditionalFormatting sqref="L582:L636">
    <cfRule type="cellIs" dxfId="235" priority="1" operator="notEqual">
      <formula>0</formula>
    </cfRule>
  </conditionalFormatting>
  <conditionalFormatting sqref="M5:M6 N6:FK6">
    <cfRule type="cellIs" dxfId="234" priority="12" operator="notEqual">
      <formula>0</formula>
    </cfRule>
  </conditionalFormatting>
  <conditionalFormatting sqref="M15:FK18 M21:FK23 M577:FK579 M636:FK636">
    <cfRule type="cellIs" dxfId="233" priority="10" operator="greaterThan">
      <formula>0</formula>
    </cfRule>
  </conditionalFormatting>
  <conditionalFormatting sqref="M26:FK27">
    <cfRule type="cellIs" dxfId="232" priority="9" operator="greaterThan">
      <formula>0</formula>
    </cfRule>
  </conditionalFormatting>
  <conditionalFormatting sqref="M42:FK42">
    <cfRule type="cellIs" dxfId="231" priority="8" operator="greaterThan">
      <formula>0</formula>
    </cfRule>
  </conditionalFormatting>
  <conditionalFormatting sqref="M198:FK198">
    <cfRule type="cellIs" dxfId="230" priority="7" operator="greaterThan">
      <formula>0</formula>
    </cfRule>
  </conditionalFormatting>
  <conditionalFormatting sqref="M362:FK362">
    <cfRule type="cellIs" dxfId="229" priority="6" operator="greaterThan">
      <formula>0</formula>
    </cfRule>
  </conditionalFormatting>
  <conditionalFormatting sqref="M447:FK447">
    <cfRule type="cellIs" dxfId="228" priority="5" operator="greaterThan">
      <formula>0</formula>
    </cfRule>
  </conditionalFormatting>
  <conditionalFormatting sqref="M582:FK583">
    <cfRule type="cellIs" dxfId="22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zoomScale="60" zoomScaleNormal="60" workbookViewId="0">
      <selection activeCell="I38" sqref="I38"/>
    </sheetView>
  </sheetViews>
  <sheetFormatPr defaultColWidth="0" defaultRowHeight="17.399999999999999" zeroHeight="1"/>
  <cols>
    <col min="1" max="1" width="3.69921875" style="26" customWidth="1"/>
    <col min="2" max="2" width="19.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88"/>
      <c r="C8" s="389"/>
      <c r="D8" s="389"/>
      <c r="E8" s="389"/>
      <c r="F8" s="389"/>
      <c r="G8" s="389"/>
      <c r="H8" s="389"/>
      <c r="I8" s="389"/>
      <c r="J8" s="389"/>
      <c r="K8" s="389"/>
      <c r="L8" s="389"/>
      <c r="M8" s="389"/>
      <c r="N8" s="389"/>
      <c r="O8" s="389"/>
      <c r="P8" s="389"/>
      <c r="Q8" s="389"/>
      <c r="R8" s="389"/>
      <c r="S8" s="389"/>
      <c r="T8" s="389"/>
      <c r="U8" s="389"/>
      <c r="V8" s="389"/>
      <c r="W8" s="389"/>
      <c r="X8" s="389"/>
      <c r="Y8" s="389"/>
      <c r="Z8" s="389"/>
      <c r="AA8" s="389"/>
      <c r="AB8" s="389"/>
      <c r="AC8" s="389"/>
      <c r="AD8" s="389"/>
      <c r="AE8" s="389"/>
      <c r="AF8" s="389"/>
      <c r="AG8" s="390"/>
      <c r="AH8" s="117"/>
    </row>
    <row r="9" spans="1:34" ht="17.7" customHeight="1">
      <c r="A9" s="117"/>
      <c r="B9" s="391"/>
      <c r="C9" s="392"/>
      <c r="D9" s="392"/>
      <c r="E9" s="392"/>
      <c r="F9" s="392"/>
      <c r="G9" s="392"/>
      <c r="H9" s="392"/>
      <c r="I9" s="392"/>
      <c r="J9" s="392"/>
      <c r="K9" s="392"/>
      <c r="L9" s="392"/>
      <c r="M9" s="392"/>
      <c r="N9" s="392"/>
      <c r="O9" s="392"/>
      <c r="P9" s="392"/>
      <c r="Q9" s="392"/>
      <c r="R9" s="392"/>
      <c r="S9" s="392"/>
      <c r="T9" s="392"/>
      <c r="U9" s="392"/>
      <c r="V9" s="392"/>
      <c r="W9" s="392"/>
      <c r="X9" s="392"/>
      <c r="Y9" s="392"/>
      <c r="Z9" s="392"/>
      <c r="AA9" s="392"/>
      <c r="AB9" s="392"/>
      <c r="AC9" s="392"/>
      <c r="AD9" s="392"/>
      <c r="AE9" s="392"/>
      <c r="AF9" s="392"/>
      <c r="AG9" s="393"/>
      <c r="AH9" s="117"/>
    </row>
    <row r="10" spans="1:34" ht="17.7" customHeight="1">
      <c r="A10" s="117"/>
      <c r="B10" s="391"/>
      <c r="C10" s="392"/>
      <c r="D10" s="392"/>
      <c r="E10" s="392"/>
      <c r="F10" s="392"/>
      <c r="G10" s="392"/>
      <c r="H10" s="392"/>
      <c r="I10" s="392"/>
      <c r="J10" s="392"/>
      <c r="K10" s="392"/>
      <c r="L10" s="392"/>
      <c r="M10" s="392"/>
      <c r="N10" s="392"/>
      <c r="O10" s="392"/>
      <c r="P10" s="392"/>
      <c r="Q10" s="392"/>
      <c r="R10" s="392"/>
      <c r="S10" s="392"/>
      <c r="T10" s="392"/>
      <c r="U10" s="392"/>
      <c r="V10" s="392"/>
      <c r="W10" s="392"/>
      <c r="X10" s="392"/>
      <c r="Y10" s="392"/>
      <c r="Z10" s="392"/>
      <c r="AA10" s="392"/>
      <c r="AB10" s="392"/>
      <c r="AC10" s="392"/>
      <c r="AD10" s="392"/>
      <c r="AE10" s="392"/>
      <c r="AF10" s="392"/>
      <c r="AG10" s="393"/>
      <c r="AH10" s="117"/>
    </row>
    <row r="11" spans="1:34" ht="17.7" customHeight="1">
      <c r="A11" s="117"/>
      <c r="B11" s="394"/>
      <c r="C11" s="395"/>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2041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17"/>
      <c r="Y17" s="418"/>
      <c r="Z17" s="418"/>
      <c r="AA17" s="418"/>
      <c r="AB17" s="418"/>
      <c r="AC17" s="418"/>
      <c r="AD17" s="418"/>
      <c r="AE17" s="418"/>
      <c r="AF17" s="419"/>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401</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444</v>
      </c>
      <c r="V18" s="26">
        <f t="shared" ref="V18:V25" si="0">U18-T18</f>
        <v>43</v>
      </c>
      <c r="W18" s="340"/>
      <c r="X18" s="420"/>
      <c r="Y18" s="421"/>
      <c r="Z18" s="421"/>
      <c r="AA18" s="421"/>
      <c r="AB18" s="421"/>
      <c r="AC18" s="421"/>
      <c r="AD18" s="421"/>
      <c r="AE18" s="421"/>
      <c r="AF18" s="422"/>
      <c r="AG18" s="341"/>
      <c r="AH18" s="117"/>
    </row>
    <row r="19" spans="1:34" ht="17.399999999999999" hidden="1" customHeight="1">
      <c r="A19" s="117"/>
      <c r="B19" s="339"/>
      <c r="C19" s="340"/>
      <c r="D19" s="340"/>
      <c r="E19" s="340"/>
      <c r="F19" s="340"/>
      <c r="G19" s="340"/>
      <c r="H19" s="340"/>
      <c r="I19" s="340"/>
      <c r="J19" s="340"/>
      <c r="K19" s="340"/>
      <c r="L19" s="340"/>
      <c r="M19" s="340"/>
      <c r="N19" s="340"/>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58</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57</v>
      </c>
      <c r="V19" s="26">
        <f t="shared" si="0"/>
        <v>-1</v>
      </c>
      <c r="W19" s="340"/>
      <c r="X19" s="420"/>
      <c r="Y19" s="421"/>
      <c r="Z19" s="421"/>
      <c r="AA19" s="421"/>
      <c r="AB19" s="421"/>
      <c r="AC19" s="421"/>
      <c r="AD19" s="421"/>
      <c r="AE19" s="421"/>
      <c r="AF19" s="422"/>
      <c r="AG19" s="341"/>
      <c r="AH19" s="117"/>
    </row>
    <row r="20" spans="1:34" ht="17.399999999999999" hidden="1" customHeight="1">
      <c r="A20" s="117"/>
      <c r="B20" s="339"/>
      <c r="C20" s="340"/>
      <c r="D20" s="340"/>
      <c r="E20" s="340"/>
      <c r="F20" s="340"/>
      <c r="G20" s="340"/>
      <c r="H20" s="340"/>
      <c r="I20" s="340"/>
      <c r="J20" s="340"/>
      <c r="K20" s="340"/>
      <c r="L20" s="340"/>
      <c r="M20" s="340"/>
      <c r="N20" s="340"/>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20"/>
      <c r="Y20" s="421"/>
      <c r="Z20" s="421"/>
      <c r="AA20" s="421"/>
      <c r="AB20" s="421"/>
      <c r="AC20" s="421"/>
      <c r="AD20" s="421"/>
      <c r="AE20" s="421"/>
      <c r="AF20" s="422"/>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4</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2</v>
      </c>
      <c r="V21" s="26">
        <f t="shared" si="0"/>
        <v>-2</v>
      </c>
      <c r="W21" s="340"/>
      <c r="X21" s="420"/>
      <c r="Y21" s="421"/>
      <c r="Z21" s="421"/>
      <c r="AA21" s="421"/>
      <c r="AB21" s="421"/>
      <c r="AC21" s="421"/>
      <c r="AD21" s="421"/>
      <c r="AE21" s="421"/>
      <c r="AF21" s="422"/>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v>
      </c>
      <c r="V22" s="26">
        <f t="shared" si="0"/>
        <v>0</v>
      </c>
      <c r="W22" s="340"/>
      <c r="X22" s="420"/>
      <c r="Y22" s="421"/>
      <c r="Z22" s="421"/>
      <c r="AA22" s="421"/>
      <c r="AB22" s="421"/>
      <c r="AC22" s="421"/>
      <c r="AD22" s="421"/>
      <c r="AE22" s="421"/>
      <c r="AF22" s="422"/>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19</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5</v>
      </c>
      <c r="V23" s="26">
        <f t="shared" si="0"/>
        <v>-14</v>
      </c>
      <c r="W23" s="340"/>
      <c r="X23" s="420"/>
      <c r="Y23" s="421"/>
      <c r="Z23" s="421"/>
      <c r="AA23" s="421"/>
      <c r="AB23" s="421"/>
      <c r="AC23" s="421"/>
      <c r="AD23" s="421"/>
      <c r="AE23" s="421"/>
      <c r="AF23" s="422"/>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42</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16</v>
      </c>
      <c r="V24" s="26">
        <f t="shared" si="0"/>
        <v>-26</v>
      </c>
      <c r="W24" s="340"/>
      <c r="X24" s="420"/>
      <c r="Y24" s="421"/>
      <c r="Z24" s="421"/>
      <c r="AA24" s="421"/>
      <c r="AB24" s="421"/>
      <c r="AC24" s="421"/>
      <c r="AD24" s="421"/>
      <c r="AE24" s="421"/>
      <c r="AF24" s="422"/>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20"/>
      <c r="Y25" s="421"/>
      <c r="Z25" s="421"/>
      <c r="AA25" s="421"/>
      <c r="AB25" s="421"/>
      <c r="AC25" s="421"/>
      <c r="AD25" s="421"/>
      <c r="AE25" s="421"/>
      <c r="AF25" s="422"/>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3"/>
      <c r="Y26" s="424"/>
      <c r="Z26" s="424"/>
      <c r="AA26" s="424"/>
      <c r="AB26" s="424"/>
      <c r="AC26" s="424"/>
      <c r="AD26" s="424"/>
      <c r="AE26" s="424"/>
      <c r="AF26" s="425"/>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2048</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4">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4">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G34" s="354"/>
      <c r="AH34" s="368"/>
    </row>
    <row r="35" spans="1:34" ht="17.399999999999999" customHeight="1">
      <c r="A35" s="117"/>
      <c r="B35" s="353"/>
      <c r="C35" s="359"/>
      <c r="D35" s="360" t="s">
        <v>2057</v>
      </c>
      <c r="E35" s="360" t="s">
        <v>2058</v>
      </c>
      <c r="F35" s="360" t="s">
        <v>2059</v>
      </c>
      <c r="G35" s="361" t="s">
        <v>2049</v>
      </c>
      <c r="H35" s="374">
        <v>45639</v>
      </c>
      <c r="I35" s="374">
        <v>45646</v>
      </c>
      <c r="J35" s="374">
        <v>45649</v>
      </c>
      <c r="K35" s="374">
        <v>45660</v>
      </c>
      <c r="L35" s="374">
        <v>45667</v>
      </c>
      <c r="M35" s="374">
        <v>45674</v>
      </c>
      <c r="N35" s="374">
        <v>45678</v>
      </c>
      <c r="O35" s="361" t="s">
        <v>2054</v>
      </c>
      <c r="P35" s="354"/>
      <c r="Q35" s="354"/>
      <c r="R35" s="354"/>
      <c r="S35" s="354"/>
      <c r="T35" s="385"/>
      <c r="U35" s="385"/>
      <c r="V35" s="385"/>
      <c r="W35" s="385"/>
      <c r="X35" s="426"/>
      <c r="Y35" s="426"/>
      <c r="Z35" s="426"/>
      <c r="AA35" s="426"/>
      <c r="AB35" s="426"/>
      <c r="AC35" s="426"/>
      <c r="AD35" s="426"/>
      <c r="AE35" s="426"/>
      <c r="AF35" s="426"/>
      <c r="AG35" s="123"/>
      <c r="AH35" s="349"/>
    </row>
    <row r="36" spans="1:34">
      <c r="A36" s="117"/>
      <c r="B36" s="353"/>
      <c r="C36" s="360" t="s">
        <v>2051</v>
      </c>
      <c r="D36" s="362">
        <f>T72</f>
        <v>169</v>
      </c>
      <c r="E36" s="362">
        <f>T64</f>
        <v>124</v>
      </c>
      <c r="F36" s="362">
        <f>T63</f>
        <v>10</v>
      </c>
      <c r="G36" s="363">
        <f>D36-E36-F36</f>
        <v>35</v>
      </c>
      <c r="H36" s="362">
        <v>22</v>
      </c>
      <c r="I36" s="362">
        <v>0</v>
      </c>
      <c r="J36" s="362">
        <v>0</v>
      </c>
      <c r="K36" s="362">
        <v>0</v>
      </c>
      <c r="L36" s="362">
        <v>13</v>
      </c>
      <c r="M36" s="362">
        <v>0</v>
      </c>
      <c r="N36" s="362">
        <v>0</v>
      </c>
      <c r="O36" s="363">
        <f>SUM(H36,I36:L36,M36,N36)</f>
        <v>35</v>
      </c>
      <c r="P36" s="354"/>
      <c r="Q36" s="354"/>
      <c r="R36" s="354"/>
      <c r="S36" s="354"/>
      <c r="T36" s="385"/>
      <c r="U36" s="385"/>
      <c r="V36" s="385"/>
      <c r="W36" s="385"/>
      <c r="X36" s="426"/>
      <c r="Y36" s="426"/>
      <c r="Z36" s="426"/>
      <c r="AA36" s="426"/>
      <c r="AB36" s="426"/>
      <c r="AC36" s="426"/>
      <c r="AD36" s="426"/>
      <c r="AE36" s="426"/>
      <c r="AF36" s="426"/>
      <c r="AG36" s="123"/>
      <c r="AH36" s="349"/>
    </row>
    <row r="37" spans="1:34">
      <c r="A37" s="117"/>
      <c r="B37" s="353"/>
      <c r="C37" s="360" t="s">
        <v>2052</v>
      </c>
      <c r="D37" s="362">
        <f>T96</f>
        <v>245</v>
      </c>
      <c r="E37" s="362">
        <f>T88</f>
        <v>184</v>
      </c>
      <c r="F37" s="362">
        <f>T87</f>
        <v>14</v>
      </c>
      <c r="G37" s="363">
        <f>D37-E37-F37</f>
        <v>47</v>
      </c>
      <c r="H37" s="362">
        <v>14</v>
      </c>
      <c r="I37" s="362">
        <v>16</v>
      </c>
      <c r="J37" s="362">
        <v>0</v>
      </c>
      <c r="K37" s="362">
        <v>0</v>
      </c>
      <c r="L37" s="362">
        <v>0</v>
      </c>
      <c r="M37" s="362">
        <f>4+12</f>
        <v>16</v>
      </c>
      <c r="N37" s="362" t="s">
        <v>1954</v>
      </c>
      <c r="O37" s="364">
        <f>SUM(H37,I37:L37,M37,N37)</f>
        <v>46</v>
      </c>
      <c r="P37" s="354"/>
      <c r="Q37" s="354"/>
      <c r="R37" s="354"/>
      <c r="S37" s="354"/>
      <c r="T37" s="385"/>
      <c r="U37" s="385"/>
      <c r="V37" s="385"/>
      <c r="W37" s="385"/>
      <c r="X37" s="426"/>
      <c r="Y37" s="426"/>
      <c r="Z37" s="426"/>
      <c r="AA37" s="426"/>
      <c r="AB37" s="426"/>
      <c r="AC37" s="426"/>
      <c r="AD37" s="426"/>
      <c r="AE37" s="426"/>
      <c r="AF37" s="426"/>
      <c r="AG37" s="123"/>
      <c r="AH37" s="349"/>
    </row>
    <row r="38" spans="1:34" ht="18" thickBot="1">
      <c r="A38" s="117"/>
      <c r="B38" s="353"/>
      <c r="C38" s="360" t="s">
        <v>26</v>
      </c>
      <c r="D38" s="362">
        <f>T131</f>
        <v>135</v>
      </c>
      <c r="E38" s="362">
        <f>T123</f>
        <v>93</v>
      </c>
      <c r="F38" s="362">
        <f>T122</f>
        <v>0</v>
      </c>
      <c r="G38" s="363">
        <f>D38-E38-F38</f>
        <v>42</v>
      </c>
      <c r="H38" s="362">
        <v>20</v>
      </c>
      <c r="I38" s="362">
        <v>13</v>
      </c>
      <c r="J38" s="362">
        <v>6</v>
      </c>
      <c r="K38" s="362">
        <v>0</v>
      </c>
      <c r="L38" s="362">
        <v>0</v>
      </c>
      <c r="M38" s="362">
        <v>3</v>
      </c>
      <c r="N38" s="362">
        <v>0</v>
      </c>
      <c r="O38" s="363">
        <f>SUM(H38,I38:L38,M38,N38)</f>
        <v>42</v>
      </c>
      <c r="P38" s="354"/>
      <c r="Q38" s="354"/>
      <c r="R38" s="354"/>
      <c r="S38" s="354"/>
      <c r="T38" s="385"/>
      <c r="U38" s="385"/>
      <c r="V38" s="385"/>
      <c r="W38" s="385"/>
      <c r="X38" s="426"/>
      <c r="Y38" s="426"/>
      <c r="Z38" s="426"/>
      <c r="AA38" s="426"/>
      <c r="AB38" s="426"/>
      <c r="AC38" s="426"/>
      <c r="AD38" s="426"/>
      <c r="AE38" s="426"/>
      <c r="AF38" s="426"/>
      <c r="AG38" s="123"/>
      <c r="AH38" s="349"/>
    </row>
    <row r="39" spans="1:34" ht="18" thickBot="1">
      <c r="A39" s="117"/>
      <c r="B39" s="353"/>
      <c r="C39" s="365" t="s">
        <v>2050</v>
      </c>
      <c r="D39" s="366">
        <f>SUM(D36:D38)</f>
        <v>549</v>
      </c>
      <c r="E39" s="366">
        <f>SUM(E36:E38)</f>
        <v>401</v>
      </c>
      <c r="F39" s="366">
        <f>SUM(F36:F38)</f>
        <v>24</v>
      </c>
      <c r="G39" s="367">
        <f>SUM(G36:G38)</f>
        <v>124</v>
      </c>
      <c r="H39" s="366">
        <f>SUM(H36:H38)</f>
        <v>56</v>
      </c>
      <c r="I39" s="366">
        <v>29</v>
      </c>
      <c r="J39" s="366">
        <v>6</v>
      </c>
      <c r="K39" s="366">
        <v>0</v>
      </c>
      <c r="L39" s="366">
        <v>13</v>
      </c>
      <c r="M39" s="366">
        <f>SUM(M36:M38)</f>
        <v>19</v>
      </c>
      <c r="N39" s="366">
        <v>0</v>
      </c>
      <c r="O39" s="367">
        <f>SUM(O36:O38)</f>
        <v>123</v>
      </c>
      <c r="P39" s="354"/>
      <c r="Q39" s="354"/>
      <c r="R39" s="354"/>
      <c r="S39" s="354"/>
      <c r="T39" s="385"/>
      <c r="U39" s="385"/>
      <c r="V39" s="385"/>
      <c r="W39" s="385"/>
      <c r="X39" s="426"/>
      <c r="Y39" s="426"/>
      <c r="Z39" s="426"/>
      <c r="AA39" s="426"/>
      <c r="AB39" s="426"/>
      <c r="AC39" s="426"/>
      <c r="AD39" s="426"/>
      <c r="AE39" s="426"/>
      <c r="AF39" s="426"/>
      <c r="AG39" s="123"/>
      <c r="AH39" s="349"/>
    </row>
    <row r="40" spans="1:34">
      <c r="A40" s="117"/>
      <c r="B40" s="353"/>
      <c r="C40" s="354" t="s">
        <v>13</v>
      </c>
      <c r="D40" s="354"/>
      <c r="E40" s="369">
        <f>E39/$D$39</f>
        <v>0.73041894353369763</v>
      </c>
      <c r="F40" s="369">
        <f>F39/$D$39</f>
        <v>4.3715846994535519E-2</v>
      </c>
      <c r="G40" s="369">
        <f>G39/$D$39</f>
        <v>0.22586520947176686</v>
      </c>
      <c r="H40" s="354"/>
      <c r="I40" s="354"/>
      <c r="J40" s="354"/>
      <c r="K40" s="354"/>
      <c r="L40" s="354"/>
      <c r="M40" s="354"/>
      <c r="N40" s="354"/>
      <c r="O40" s="354"/>
      <c r="P40" s="354"/>
      <c r="Q40" s="354"/>
      <c r="R40" s="354"/>
      <c r="S40" s="354"/>
      <c r="T40" s="384"/>
      <c r="U40" s="384"/>
      <c r="V40" s="385"/>
      <c r="W40" s="385"/>
      <c r="X40" s="426"/>
      <c r="Y40" s="426"/>
      <c r="Z40" s="426"/>
      <c r="AA40" s="426"/>
      <c r="AB40" s="426"/>
      <c r="AC40" s="426"/>
      <c r="AD40" s="426"/>
      <c r="AE40" s="426"/>
      <c r="AF40" s="426"/>
      <c r="AG40" s="123"/>
      <c r="AH40" s="349"/>
    </row>
    <row r="41" spans="1:34">
      <c r="A41" s="117"/>
      <c r="B41" s="353"/>
      <c r="C41" s="370" t="s">
        <v>2055</v>
      </c>
      <c r="D41" s="354"/>
      <c r="E41" s="371">
        <f>E39/($D$39-$F$39)</f>
        <v>0.76380952380952383</v>
      </c>
      <c r="F41" s="372" t="s">
        <v>2056</v>
      </c>
      <c r="G41" s="371">
        <f>G39/($D$39-$F$39)</f>
        <v>0.2361904761904762</v>
      </c>
      <c r="H41" s="354"/>
      <c r="I41" s="354"/>
      <c r="J41" s="354"/>
      <c r="K41" s="354"/>
      <c r="L41" s="354"/>
      <c r="M41" s="354"/>
      <c r="N41" s="354"/>
      <c r="O41" s="354"/>
      <c r="P41" s="354"/>
      <c r="Q41" s="354"/>
      <c r="R41" s="354"/>
      <c r="S41" s="354"/>
      <c r="T41" s="384"/>
      <c r="U41" s="384"/>
      <c r="V41" s="385"/>
      <c r="W41" s="385"/>
      <c r="X41" s="426"/>
      <c r="Y41" s="426"/>
      <c r="Z41" s="426"/>
      <c r="AA41" s="426"/>
      <c r="AB41" s="426"/>
      <c r="AC41" s="426"/>
      <c r="AD41" s="426"/>
      <c r="AE41" s="426"/>
      <c r="AF41" s="426"/>
      <c r="AG41" s="123"/>
      <c r="AH41" s="349"/>
    </row>
    <row r="42" spans="1:34">
      <c r="A42" s="117"/>
      <c r="B42" s="353"/>
      <c r="C42" s="354"/>
      <c r="D42" s="354"/>
      <c r="E42" s="354"/>
      <c r="F42" s="354"/>
      <c r="G42" s="354"/>
      <c r="H42" s="354"/>
      <c r="I42" s="354"/>
      <c r="J42" s="354"/>
      <c r="K42" s="354"/>
      <c r="L42" s="354"/>
      <c r="M42" s="354"/>
      <c r="N42" s="354"/>
      <c r="O42" s="354"/>
      <c r="P42" s="354"/>
      <c r="Q42" s="354"/>
      <c r="R42" s="354"/>
      <c r="S42" s="354"/>
      <c r="T42" s="384"/>
      <c r="U42" s="384"/>
      <c r="V42" s="385"/>
      <c r="W42" s="385"/>
      <c r="X42" s="426"/>
      <c r="Y42" s="426"/>
      <c r="Z42" s="426"/>
      <c r="AA42" s="426"/>
      <c r="AB42" s="426"/>
      <c r="AC42" s="426"/>
      <c r="AD42" s="426"/>
      <c r="AE42" s="426"/>
      <c r="AF42" s="426"/>
      <c r="AG42" s="123"/>
      <c r="AH42" s="349"/>
    </row>
    <row r="43" spans="1:34">
      <c r="A43" s="117"/>
      <c r="B43" s="353"/>
      <c r="C43" s="354"/>
      <c r="D43" s="354"/>
      <c r="E43" s="354"/>
      <c r="F43" s="354"/>
      <c r="G43" s="354"/>
      <c r="H43" s="354"/>
      <c r="I43" s="354"/>
      <c r="J43" s="354"/>
      <c r="K43" s="354"/>
      <c r="L43" s="354"/>
      <c r="M43" s="354"/>
      <c r="N43" s="354"/>
      <c r="O43" s="354"/>
      <c r="P43" s="354"/>
      <c r="Q43" s="354"/>
      <c r="R43" s="354"/>
      <c r="S43" s="354"/>
      <c r="T43" s="384"/>
      <c r="U43" s="384"/>
      <c r="V43" s="385"/>
      <c r="W43" s="385"/>
      <c r="X43" s="426"/>
      <c r="Y43" s="426"/>
      <c r="Z43" s="426"/>
      <c r="AA43" s="426"/>
      <c r="AB43" s="426"/>
      <c r="AC43" s="426"/>
      <c r="AD43" s="426"/>
      <c r="AE43" s="426"/>
      <c r="AF43" s="426"/>
      <c r="AG43" s="123"/>
      <c r="AH43" s="349"/>
    </row>
    <row r="44" spans="1:34">
      <c r="A44" s="117"/>
      <c r="B44" s="353"/>
      <c r="C44" s="359"/>
      <c r="D44" s="360" t="s">
        <v>2057</v>
      </c>
      <c r="E44" s="360" t="s">
        <v>2058</v>
      </c>
      <c r="F44" s="360" t="s">
        <v>2059</v>
      </c>
      <c r="G44" s="361" t="s">
        <v>2049</v>
      </c>
      <c r="H44" s="374">
        <v>45639</v>
      </c>
      <c r="I44" s="374">
        <v>45646</v>
      </c>
      <c r="J44" s="374">
        <v>45649</v>
      </c>
      <c r="K44" s="374">
        <v>45660</v>
      </c>
      <c r="L44" s="374">
        <v>45667</v>
      </c>
      <c r="M44" s="374">
        <v>45674</v>
      </c>
      <c r="N44" s="374">
        <v>45678</v>
      </c>
      <c r="O44" s="373" t="s">
        <v>2054</v>
      </c>
      <c r="P44" s="354"/>
      <c r="Q44" s="354"/>
      <c r="R44" s="354"/>
      <c r="S44" s="354"/>
      <c r="T44" s="384"/>
      <c r="U44" s="384"/>
      <c r="V44" s="384"/>
      <c r="W44" s="385"/>
      <c r="X44" s="426"/>
      <c r="Y44" s="426"/>
      <c r="Z44" s="426"/>
      <c r="AA44" s="426"/>
      <c r="AB44" s="426"/>
      <c r="AC44" s="426"/>
      <c r="AD44" s="426"/>
      <c r="AE44" s="426"/>
      <c r="AF44" s="426"/>
      <c r="AG44" s="386"/>
      <c r="AH44" s="349"/>
    </row>
    <row r="45" spans="1:34">
      <c r="A45" s="117"/>
      <c r="B45" s="353"/>
      <c r="C45" s="360" t="s">
        <v>2051</v>
      </c>
      <c r="D45" s="362">
        <f>U72</f>
        <v>169</v>
      </c>
      <c r="E45" s="362">
        <f>U64</f>
        <v>146</v>
      </c>
      <c r="F45" s="362">
        <f>U63</f>
        <v>10</v>
      </c>
      <c r="G45" s="363">
        <f>D45-E45-F45</f>
        <v>13</v>
      </c>
      <c r="H45" s="362">
        <v>22</v>
      </c>
      <c r="I45" s="362">
        <v>0</v>
      </c>
      <c r="J45" s="362">
        <v>0</v>
      </c>
      <c r="K45" s="362">
        <v>0</v>
      </c>
      <c r="L45" s="362">
        <v>13</v>
      </c>
      <c r="M45" s="362">
        <v>0</v>
      </c>
      <c r="N45" s="362">
        <v>0</v>
      </c>
      <c r="O45" s="363">
        <f>SUM(I45:N45)</f>
        <v>13</v>
      </c>
      <c r="P45" s="354"/>
      <c r="Q45" s="354"/>
      <c r="R45" s="354"/>
      <c r="S45" s="354"/>
      <c r="T45" s="384"/>
      <c r="U45" s="384"/>
      <c r="V45" s="384"/>
      <c r="W45" s="385"/>
      <c r="X45" s="426"/>
      <c r="Y45" s="426"/>
      <c r="Z45" s="426"/>
      <c r="AA45" s="426"/>
      <c r="AB45" s="426"/>
      <c r="AC45" s="426"/>
      <c r="AD45" s="426"/>
      <c r="AE45" s="426"/>
      <c r="AF45" s="426"/>
      <c r="AG45" s="386"/>
      <c r="AH45" s="349"/>
    </row>
    <row r="46" spans="1:34">
      <c r="A46" s="117"/>
      <c r="B46" s="353"/>
      <c r="C46" s="360" t="s">
        <v>2052</v>
      </c>
      <c r="D46" s="362">
        <f>U96</f>
        <v>245</v>
      </c>
      <c r="E46" s="362">
        <f>U88</f>
        <v>198</v>
      </c>
      <c r="F46" s="362">
        <f>U87</f>
        <v>14</v>
      </c>
      <c r="G46" s="363">
        <f>D46-E46-F46</f>
        <v>33</v>
      </c>
      <c r="H46" s="362">
        <v>14</v>
      </c>
      <c r="I46" s="362">
        <v>16</v>
      </c>
      <c r="J46" s="362">
        <v>0</v>
      </c>
      <c r="K46" s="362">
        <v>0</v>
      </c>
      <c r="L46" s="362">
        <v>0</v>
      </c>
      <c r="M46" s="362">
        <f>4+12</f>
        <v>16</v>
      </c>
      <c r="N46" s="362" t="s">
        <v>1954</v>
      </c>
      <c r="O46" s="364">
        <f>SUM(I46:N46)</f>
        <v>32</v>
      </c>
      <c r="P46" s="354"/>
      <c r="Q46" s="354"/>
      <c r="R46" s="354"/>
      <c r="S46" s="354"/>
      <c r="T46" s="384"/>
      <c r="U46" s="384"/>
      <c r="V46" s="384"/>
      <c r="W46" s="385"/>
      <c r="X46" s="426"/>
      <c r="Y46" s="426"/>
      <c r="Z46" s="426"/>
      <c r="AA46" s="426"/>
      <c r="AB46" s="426"/>
      <c r="AC46" s="426"/>
      <c r="AD46" s="426"/>
      <c r="AE46" s="426"/>
      <c r="AF46" s="426"/>
      <c r="AG46" s="386"/>
      <c r="AH46" s="349"/>
    </row>
    <row r="47" spans="1:34" ht="18" thickBot="1">
      <c r="A47" s="117"/>
      <c r="B47" s="353"/>
      <c r="C47" s="360" t="s">
        <v>26</v>
      </c>
      <c r="D47" s="362">
        <f>U131</f>
        <v>135</v>
      </c>
      <c r="E47" s="362">
        <f>U123</f>
        <v>100</v>
      </c>
      <c r="F47" s="362">
        <f>U122</f>
        <v>0</v>
      </c>
      <c r="G47" s="363">
        <f>D47-E47-F47</f>
        <v>35</v>
      </c>
      <c r="H47" s="362">
        <v>11</v>
      </c>
      <c r="I47" s="362">
        <v>13</v>
      </c>
      <c r="J47" s="362">
        <v>6</v>
      </c>
      <c r="K47" s="362">
        <v>0</v>
      </c>
      <c r="L47" s="362">
        <v>0</v>
      </c>
      <c r="M47" s="362">
        <v>3</v>
      </c>
      <c r="N47" s="362">
        <v>0</v>
      </c>
      <c r="O47" s="363">
        <f>SUM(I47:N47)</f>
        <v>22</v>
      </c>
      <c r="P47" s="354"/>
      <c r="Q47" s="354"/>
      <c r="R47" s="354"/>
      <c r="S47" s="354"/>
      <c r="T47" s="384"/>
      <c r="U47" s="384"/>
      <c r="V47" s="384"/>
      <c r="W47" s="385"/>
      <c r="X47" s="426"/>
      <c r="Y47" s="426"/>
      <c r="Z47" s="426"/>
      <c r="AA47" s="426"/>
      <c r="AB47" s="426"/>
      <c r="AC47" s="426"/>
      <c r="AD47" s="426"/>
      <c r="AE47" s="426"/>
      <c r="AF47" s="426"/>
      <c r="AG47" s="386"/>
      <c r="AH47" s="349"/>
    </row>
    <row r="48" spans="1:34" ht="18" thickBot="1">
      <c r="A48" s="117"/>
      <c r="B48" s="353"/>
      <c r="C48" s="365" t="s">
        <v>2050</v>
      </c>
      <c r="D48" s="366">
        <f t="shared" ref="D48:M48" si="1">SUM(D45:D47)</f>
        <v>549</v>
      </c>
      <c r="E48" s="366">
        <f t="shared" si="1"/>
        <v>444</v>
      </c>
      <c r="F48" s="366">
        <f t="shared" si="1"/>
        <v>24</v>
      </c>
      <c r="G48" s="367">
        <f t="shared" si="1"/>
        <v>81</v>
      </c>
      <c r="H48" s="366">
        <f>SUM(H45:H47)</f>
        <v>47</v>
      </c>
      <c r="I48" s="366">
        <f t="shared" si="1"/>
        <v>29</v>
      </c>
      <c r="J48" s="366">
        <f t="shared" si="1"/>
        <v>6</v>
      </c>
      <c r="K48" s="366">
        <f t="shared" si="1"/>
        <v>0</v>
      </c>
      <c r="L48" s="366">
        <f t="shared" si="1"/>
        <v>13</v>
      </c>
      <c r="M48" s="366">
        <f t="shared" si="1"/>
        <v>19</v>
      </c>
      <c r="N48" s="366">
        <v>0</v>
      </c>
      <c r="O48" s="367">
        <f>SUM(O45:O47)</f>
        <v>67</v>
      </c>
      <c r="P48" s="354"/>
      <c r="Q48" s="354"/>
      <c r="R48" s="354"/>
      <c r="S48" s="354"/>
      <c r="T48" s="384"/>
      <c r="U48" s="384"/>
      <c r="V48" s="384"/>
      <c r="W48" s="385"/>
      <c r="X48" s="426"/>
      <c r="Y48" s="426"/>
      <c r="Z48" s="426"/>
      <c r="AA48" s="426"/>
      <c r="AB48" s="426"/>
      <c r="AC48" s="426"/>
      <c r="AD48" s="426"/>
      <c r="AE48" s="426"/>
      <c r="AF48" s="426"/>
      <c r="AG48" s="386"/>
      <c r="AH48" s="349"/>
    </row>
    <row r="49" spans="1:34">
      <c r="A49" s="117"/>
      <c r="B49" s="353"/>
      <c r="C49" s="354" t="s">
        <v>13</v>
      </c>
      <c r="D49" s="354"/>
      <c r="E49" s="369">
        <f>E48/$D$48</f>
        <v>0.80874316939890711</v>
      </c>
      <c r="F49" s="369">
        <f>F48/$D$48</f>
        <v>4.3715846994535519E-2</v>
      </c>
      <c r="G49" s="369">
        <f>G48/$D$48</f>
        <v>0.14754098360655737</v>
      </c>
      <c r="H49" s="354"/>
      <c r="I49" s="354"/>
      <c r="J49" s="354"/>
      <c r="K49" s="354"/>
      <c r="L49" s="354"/>
      <c r="M49" s="354"/>
      <c r="N49" s="354"/>
      <c r="O49" s="354"/>
      <c r="P49" s="354"/>
      <c r="Q49" s="354"/>
      <c r="R49" s="354"/>
      <c r="S49" s="354"/>
      <c r="T49" s="384"/>
      <c r="U49" s="384"/>
      <c r="V49" s="385"/>
      <c r="W49" s="385"/>
      <c r="X49" s="426"/>
      <c r="Y49" s="426"/>
      <c r="Z49" s="426"/>
      <c r="AA49" s="426"/>
      <c r="AB49" s="426"/>
      <c r="AC49" s="426"/>
      <c r="AD49" s="426"/>
      <c r="AE49" s="426"/>
      <c r="AF49" s="426"/>
      <c r="AG49" s="386"/>
      <c r="AH49" s="349"/>
    </row>
    <row r="50" spans="1:34">
      <c r="A50" s="117"/>
      <c r="B50" s="353"/>
      <c r="C50" s="370" t="s">
        <v>2055</v>
      </c>
      <c r="D50" s="370"/>
      <c r="E50" s="371">
        <f>E48/($D$48-F48)</f>
        <v>0.84571428571428575</v>
      </c>
      <c r="F50" s="372" t="s">
        <v>2056</v>
      </c>
      <c r="G50" s="371">
        <f>G48/($D$48-F48)</f>
        <v>0.15428571428571428</v>
      </c>
      <c r="H50" s="354"/>
      <c r="I50" s="354"/>
      <c r="J50" s="354"/>
      <c r="K50" s="354"/>
      <c r="L50" s="354"/>
      <c r="M50" s="354"/>
      <c r="N50" s="354"/>
      <c r="O50" s="354"/>
      <c r="P50" s="354"/>
      <c r="Q50" s="354"/>
      <c r="R50" s="354"/>
      <c r="S50" s="354"/>
      <c r="T50" s="384"/>
      <c r="U50" s="384"/>
      <c r="V50" s="385"/>
      <c r="W50" s="385"/>
      <c r="X50" s="426"/>
      <c r="Y50" s="426"/>
      <c r="Z50" s="426"/>
      <c r="AA50" s="426"/>
      <c r="AB50" s="426"/>
      <c r="AC50" s="426"/>
      <c r="AD50" s="426"/>
      <c r="AE50" s="426"/>
      <c r="AF50" s="426"/>
      <c r="AG50" s="123"/>
      <c r="AH50" s="349"/>
    </row>
    <row r="51" spans="1:34">
      <c r="A51" s="117"/>
      <c r="B51" s="353"/>
      <c r="C51" s="354"/>
      <c r="D51" s="354"/>
      <c r="E51" s="354"/>
      <c r="F51" s="354"/>
      <c r="G51" s="354"/>
      <c r="H51" s="354"/>
      <c r="I51" s="354"/>
      <c r="J51" s="354"/>
      <c r="K51" s="354"/>
      <c r="L51" s="354"/>
      <c r="M51" s="354"/>
      <c r="N51" s="354"/>
      <c r="O51" s="354"/>
      <c r="P51" s="354"/>
      <c r="Q51" s="354"/>
      <c r="R51" s="354"/>
      <c r="S51" s="354"/>
      <c r="T51" s="384"/>
      <c r="U51" s="384"/>
      <c r="V51" s="385"/>
      <c r="W51" s="385"/>
      <c r="X51" s="426"/>
      <c r="Y51" s="426"/>
      <c r="Z51" s="426"/>
      <c r="AA51" s="426"/>
      <c r="AB51" s="426"/>
      <c r="AC51" s="426"/>
      <c r="AD51" s="426"/>
      <c r="AE51" s="426"/>
      <c r="AF51" s="426"/>
      <c r="AG51" s="123"/>
      <c r="AH51" s="349"/>
    </row>
    <row r="52" spans="1:34">
      <c r="A52" s="117"/>
      <c r="B52" s="353"/>
      <c r="C52" s="354"/>
      <c r="D52" s="354"/>
      <c r="E52" s="354"/>
      <c r="F52" s="354"/>
      <c r="G52" s="354"/>
      <c r="H52" s="354"/>
      <c r="I52" s="354"/>
      <c r="J52" s="354"/>
      <c r="K52" s="354"/>
      <c r="L52" s="354"/>
      <c r="M52" s="354"/>
      <c r="N52" s="354"/>
      <c r="O52" s="354"/>
      <c r="P52" s="354"/>
      <c r="Q52" s="354"/>
      <c r="R52" s="354"/>
      <c r="S52" s="354"/>
      <c r="T52" s="384"/>
      <c r="U52" s="384"/>
      <c r="V52" s="384"/>
      <c r="W52" s="384"/>
      <c r="X52" s="426"/>
      <c r="Y52" s="426"/>
      <c r="Z52" s="426"/>
      <c r="AA52" s="426"/>
      <c r="AB52" s="426"/>
      <c r="AC52" s="426"/>
      <c r="AD52" s="426"/>
      <c r="AE52" s="426"/>
      <c r="AF52" s="426"/>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4"/>
      <c r="U53" s="384"/>
      <c r="V53" s="384"/>
      <c r="W53" s="384"/>
      <c r="X53" s="426"/>
      <c r="Y53" s="426"/>
      <c r="Z53" s="426"/>
      <c r="AA53" s="426"/>
      <c r="AB53" s="426"/>
      <c r="AC53" s="426"/>
      <c r="AD53" s="426"/>
      <c r="AE53" s="426"/>
      <c r="AF53" s="426"/>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2045</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45632</v>
      </c>
      <c r="U62" s="132">
        <f>T62+7</f>
        <v>45639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06" t="s">
        <v>2076</v>
      </c>
      <c r="Y63" s="407"/>
      <c r="Z63" s="407"/>
      <c r="AA63" s="407"/>
      <c r="AB63" s="407"/>
      <c r="AC63" s="407"/>
      <c r="AD63" s="407"/>
      <c r="AE63" s="407"/>
      <c r="AF63" s="408"/>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2">U64-T64</f>
        <v>22</v>
      </c>
      <c r="X64" s="409"/>
      <c r="Y64" s="410"/>
      <c r="Z64" s="410"/>
      <c r="AA64" s="410"/>
      <c r="AB64" s="410"/>
      <c r="AC64" s="410"/>
      <c r="AD64" s="410"/>
      <c r="AE64" s="410"/>
      <c r="AF64" s="411"/>
      <c r="AG64" s="164"/>
      <c r="AH64" s="117"/>
    </row>
    <row r="65" spans="1:3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0</v>
      </c>
      <c r="X65" s="409"/>
      <c r="Y65" s="410"/>
      <c r="Z65" s="410"/>
      <c r="AA65" s="410"/>
      <c r="AB65" s="410"/>
      <c r="AC65" s="410"/>
      <c r="AD65" s="410"/>
      <c r="AE65" s="410"/>
      <c r="AF65" s="411"/>
      <c r="AG65" s="164"/>
      <c r="AH65" s="117"/>
    </row>
    <row r="66" spans="1:34">
      <c r="A66" s="117"/>
      <c r="B66" s="122"/>
      <c r="D66" s="387" t="str">
        <f>"# "&amp;U72</f>
        <v># 169</v>
      </c>
      <c r="E66" s="387"/>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3">U66-T66</f>
        <v>0</v>
      </c>
      <c r="X66" s="409"/>
      <c r="Y66" s="410"/>
      <c r="Z66" s="410"/>
      <c r="AA66" s="410"/>
      <c r="AB66" s="410"/>
      <c r="AC66" s="410"/>
      <c r="AD66" s="410"/>
      <c r="AE66" s="410"/>
      <c r="AF66" s="411"/>
      <c r="AG66" s="164"/>
      <c r="AH66" s="117"/>
    </row>
    <row r="67" spans="1:34" ht="17.7" customHeight="1">
      <c r="A67" s="117"/>
      <c r="B67" s="122"/>
      <c r="D67" s="387"/>
      <c r="E67" s="387"/>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09"/>
      <c r="Y67" s="410"/>
      <c r="Z67" s="410"/>
      <c r="AA67" s="410"/>
      <c r="AB67" s="410"/>
      <c r="AC67" s="410"/>
      <c r="AD67" s="410"/>
      <c r="AE67" s="410"/>
      <c r="AF67" s="411"/>
      <c r="AG67" s="164"/>
      <c r="AH67" s="117"/>
    </row>
    <row r="68" spans="1:34" ht="17.7" customHeight="1">
      <c r="A68" s="117"/>
      <c r="B68" s="122"/>
      <c r="D68" s="387"/>
      <c r="E68" s="387"/>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2"/>
        <v>0</v>
      </c>
      <c r="X68" s="409"/>
      <c r="Y68" s="410"/>
      <c r="Z68" s="410"/>
      <c r="AA68" s="410"/>
      <c r="AB68" s="410"/>
      <c r="AC68" s="410"/>
      <c r="AD68" s="410"/>
      <c r="AE68" s="410"/>
      <c r="AF68" s="411"/>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09"/>
      <c r="Y69" s="410"/>
      <c r="Z69" s="410"/>
      <c r="AA69" s="410"/>
      <c r="AB69" s="410"/>
      <c r="AC69" s="410"/>
      <c r="AD69" s="410"/>
      <c r="AE69" s="410"/>
      <c r="AF69" s="411"/>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13</v>
      </c>
      <c r="V70" s="26">
        <f t="shared" si="2"/>
        <v>-22</v>
      </c>
      <c r="X70" s="409"/>
      <c r="Y70" s="410"/>
      <c r="Z70" s="410"/>
      <c r="AA70" s="410"/>
      <c r="AB70" s="410"/>
      <c r="AC70" s="410"/>
      <c r="AD70" s="410"/>
      <c r="AE70" s="410"/>
      <c r="AF70" s="411"/>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09"/>
      <c r="Y71" s="410"/>
      <c r="Z71" s="410"/>
      <c r="AA71" s="410"/>
      <c r="AB71" s="410"/>
      <c r="AC71" s="410"/>
      <c r="AD71" s="410"/>
      <c r="AE71" s="410"/>
      <c r="AF71" s="411"/>
      <c r="AG71" s="164"/>
      <c r="AH71" s="117"/>
    </row>
    <row r="72" spans="1:34">
      <c r="A72" s="117"/>
      <c r="B72" s="122"/>
      <c r="T72" s="128">
        <f>SUM(T63:T71)</f>
        <v>169</v>
      </c>
      <c r="U72" s="128">
        <f>SUM(U63:U71)</f>
        <v>169</v>
      </c>
      <c r="X72" s="409"/>
      <c r="Y72" s="410"/>
      <c r="Z72" s="410"/>
      <c r="AA72" s="410"/>
      <c r="AB72" s="410"/>
      <c r="AC72" s="410"/>
      <c r="AD72" s="410"/>
      <c r="AE72" s="410"/>
      <c r="AF72" s="411"/>
      <c r="AG72" s="164"/>
      <c r="AH72" s="117"/>
    </row>
    <row r="73" spans="1:34">
      <c r="A73" s="117"/>
      <c r="B73" s="122"/>
      <c r="G73" s="130" t="s">
        <v>619</v>
      </c>
      <c r="H73" s="131"/>
      <c r="I73" s="131"/>
      <c r="J73" s="131"/>
      <c r="K73" s="131"/>
      <c r="L73" s="131"/>
      <c r="M73" s="131"/>
      <c r="P73" s="130" t="s">
        <v>620</v>
      </c>
      <c r="Q73" s="131"/>
      <c r="R73" s="131"/>
      <c r="S73" s="131"/>
      <c r="T73" s="131"/>
      <c r="U73" s="131"/>
      <c r="V73" s="131"/>
      <c r="X73" s="409"/>
      <c r="Y73" s="410"/>
      <c r="Z73" s="410"/>
      <c r="AA73" s="410"/>
      <c r="AB73" s="410"/>
      <c r="AC73" s="410"/>
      <c r="AD73" s="410"/>
      <c r="AE73" s="410"/>
      <c r="AF73" s="411"/>
      <c r="AG73" s="164"/>
      <c r="AH73" s="117"/>
    </row>
    <row r="74" spans="1:34">
      <c r="A74" s="117"/>
      <c r="B74" s="122"/>
      <c r="F74" s="160" t="s">
        <v>621</v>
      </c>
      <c r="G74" s="26" t="s">
        <v>622</v>
      </c>
      <c r="L74" s="166" t="s">
        <v>2008</v>
      </c>
      <c r="O74" s="160" t="s">
        <v>621</v>
      </c>
      <c r="P74" s="26" t="s">
        <v>624</v>
      </c>
      <c r="T74" s="162" t="s">
        <v>623</v>
      </c>
      <c r="X74" s="409"/>
      <c r="Y74" s="410"/>
      <c r="Z74" s="410"/>
      <c r="AA74" s="410"/>
      <c r="AB74" s="410"/>
      <c r="AC74" s="410"/>
      <c r="AD74" s="410"/>
      <c r="AE74" s="410"/>
      <c r="AF74" s="411"/>
      <c r="AG74" s="164"/>
      <c r="AH74" s="117"/>
    </row>
    <row r="75" spans="1:34">
      <c r="A75" s="117"/>
      <c r="B75" s="122"/>
      <c r="F75" s="160" t="s">
        <v>621</v>
      </c>
      <c r="G75" s="26" t="s">
        <v>625</v>
      </c>
      <c r="L75" s="162" t="s">
        <v>623</v>
      </c>
      <c r="O75" s="160" t="s">
        <v>621</v>
      </c>
      <c r="P75" s="26" t="s">
        <v>626</v>
      </c>
      <c r="T75" s="162" t="s">
        <v>623</v>
      </c>
      <c r="X75" s="409"/>
      <c r="Y75" s="410"/>
      <c r="Z75" s="410"/>
      <c r="AA75" s="410"/>
      <c r="AB75" s="410"/>
      <c r="AC75" s="410"/>
      <c r="AD75" s="410"/>
      <c r="AE75" s="410"/>
      <c r="AF75" s="411"/>
      <c r="AG75" s="164"/>
      <c r="AH75" s="117"/>
    </row>
    <row r="76" spans="1:34">
      <c r="A76" s="117"/>
      <c r="B76" s="122"/>
      <c r="F76" s="160" t="s">
        <v>621</v>
      </c>
      <c r="G76" s="26" t="s">
        <v>627</v>
      </c>
      <c r="L76" s="162" t="s">
        <v>623</v>
      </c>
      <c r="O76" s="160" t="s">
        <v>621</v>
      </c>
      <c r="P76" s="26" t="s">
        <v>628</v>
      </c>
      <c r="T76" s="165" t="s">
        <v>629</v>
      </c>
      <c r="X76" s="409"/>
      <c r="Y76" s="410"/>
      <c r="Z76" s="410"/>
      <c r="AA76" s="410"/>
      <c r="AB76" s="410"/>
      <c r="AC76" s="410"/>
      <c r="AD76" s="410"/>
      <c r="AE76" s="410"/>
      <c r="AF76" s="411"/>
      <c r="AG76" s="164"/>
      <c r="AH76" s="117"/>
    </row>
    <row r="77" spans="1:34">
      <c r="A77" s="117"/>
      <c r="B77" s="122"/>
      <c r="F77" s="160" t="s">
        <v>621</v>
      </c>
      <c r="G77" s="26" t="s">
        <v>630</v>
      </c>
      <c r="L77" s="162" t="s">
        <v>623</v>
      </c>
      <c r="O77" s="160"/>
      <c r="T77" s="165"/>
      <c r="X77" s="409"/>
      <c r="Y77" s="410"/>
      <c r="Z77" s="410"/>
      <c r="AA77" s="410"/>
      <c r="AB77" s="410"/>
      <c r="AC77" s="410"/>
      <c r="AD77" s="410"/>
      <c r="AE77" s="410"/>
      <c r="AF77" s="411"/>
      <c r="AG77" s="164"/>
      <c r="AH77" s="117"/>
    </row>
    <row r="78" spans="1:34">
      <c r="A78" s="117"/>
      <c r="B78" s="122"/>
      <c r="F78" s="160" t="s">
        <v>621</v>
      </c>
      <c r="G78" s="26" t="s">
        <v>631</v>
      </c>
      <c r="L78" s="166" t="s">
        <v>632</v>
      </c>
      <c r="O78" s="160"/>
      <c r="T78" s="165"/>
      <c r="X78" s="409"/>
      <c r="Y78" s="410"/>
      <c r="Z78" s="410"/>
      <c r="AA78" s="410"/>
      <c r="AB78" s="410"/>
      <c r="AC78" s="410"/>
      <c r="AD78" s="410"/>
      <c r="AE78" s="410"/>
      <c r="AF78" s="411"/>
      <c r="AG78" s="164"/>
      <c r="AH78" s="117"/>
    </row>
    <row r="79" spans="1:34">
      <c r="A79" s="117"/>
      <c r="B79" s="122"/>
      <c r="F79" s="160" t="s">
        <v>621</v>
      </c>
      <c r="G79" s="26" t="s">
        <v>633</v>
      </c>
      <c r="L79" s="162" t="s">
        <v>623</v>
      </c>
      <c r="O79" s="160"/>
      <c r="T79" s="162"/>
      <c r="X79" s="409"/>
      <c r="Y79" s="410"/>
      <c r="Z79" s="410"/>
      <c r="AA79" s="410"/>
      <c r="AB79" s="410"/>
      <c r="AC79" s="410"/>
      <c r="AD79" s="410"/>
      <c r="AE79" s="410"/>
      <c r="AF79" s="411"/>
      <c r="AG79" s="164"/>
      <c r="AH79" s="117"/>
    </row>
    <row r="80" spans="1:34">
      <c r="A80" s="117"/>
      <c r="B80" s="122"/>
      <c r="O80" s="160"/>
      <c r="X80" s="412"/>
      <c r="Y80" s="413"/>
      <c r="Z80" s="413"/>
      <c r="AA80" s="413"/>
      <c r="AB80" s="413"/>
      <c r="AC80" s="413"/>
      <c r="AD80" s="413"/>
      <c r="AE80" s="413"/>
      <c r="AF80" s="414"/>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2043</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45632</v>
      </c>
      <c r="U86" s="132">
        <f>U62</f>
        <v>45639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7" t="s">
        <v>2077</v>
      </c>
      <c r="Y87" s="398"/>
      <c r="Z87" s="398"/>
      <c r="AA87" s="398"/>
      <c r="AB87" s="398"/>
      <c r="AC87" s="398"/>
      <c r="AD87" s="398"/>
      <c r="AE87" s="398"/>
      <c r="AF87" s="399"/>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184</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198</v>
      </c>
      <c r="V88" s="26">
        <f t="shared" ref="V88:V95" si="4">U88-T88</f>
        <v>14</v>
      </c>
      <c r="W88" s="157"/>
      <c r="X88" s="400"/>
      <c r="Y88" s="401"/>
      <c r="Z88" s="401"/>
      <c r="AA88" s="401"/>
      <c r="AB88" s="401"/>
      <c r="AC88" s="401"/>
      <c r="AD88" s="401"/>
      <c r="AE88" s="401"/>
      <c r="AF88" s="402"/>
      <c r="AG88" s="158"/>
      <c r="AH88" s="117"/>
    </row>
    <row r="89" spans="1:3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28</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32</v>
      </c>
      <c r="V89" s="26">
        <f t="shared" si="4"/>
        <v>4</v>
      </c>
      <c r="W89" s="157"/>
      <c r="X89" s="400"/>
      <c r="Y89" s="401"/>
      <c r="Z89" s="401"/>
      <c r="AA89" s="401"/>
      <c r="AB89" s="401"/>
      <c r="AC89" s="401"/>
      <c r="AD89" s="401"/>
      <c r="AE89" s="401"/>
      <c r="AF89" s="402"/>
      <c r="AG89" s="158"/>
      <c r="AH89" s="117"/>
    </row>
    <row r="90" spans="1:34">
      <c r="A90" s="117"/>
      <c r="B90" s="122"/>
      <c r="D90" s="387" t="str">
        <f>"# "&amp;U96</f>
        <v># 245</v>
      </c>
      <c r="E90" s="387"/>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5">U90-T90</f>
        <v>0</v>
      </c>
      <c r="W90" s="157"/>
      <c r="X90" s="400"/>
      <c r="Y90" s="401"/>
      <c r="Z90" s="401"/>
      <c r="AA90" s="401"/>
      <c r="AB90" s="401"/>
      <c r="AC90" s="401"/>
      <c r="AD90" s="401"/>
      <c r="AE90" s="401"/>
      <c r="AF90" s="402"/>
      <c r="AG90" s="158"/>
      <c r="AH90" s="117"/>
    </row>
    <row r="91" spans="1:34" ht="17.7" customHeight="1">
      <c r="A91" s="117"/>
      <c r="B91" s="122"/>
      <c r="D91" s="387"/>
      <c r="E91" s="387"/>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4"/>
        <v>0</v>
      </c>
      <c r="W91" s="157"/>
      <c r="X91" s="400"/>
      <c r="Y91" s="401"/>
      <c r="Z91" s="401"/>
      <c r="AA91" s="401"/>
      <c r="AB91" s="401"/>
      <c r="AC91" s="401"/>
      <c r="AD91" s="401"/>
      <c r="AE91" s="401"/>
      <c r="AF91" s="402"/>
      <c r="AG91" s="158"/>
      <c r="AH91" s="117"/>
    </row>
    <row r="92" spans="1:34" ht="17.7" customHeight="1">
      <c r="A92" s="117"/>
      <c r="B92" s="122"/>
      <c r="D92" s="387"/>
      <c r="E92" s="387"/>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4"/>
        <v>0</v>
      </c>
      <c r="W92" s="157"/>
      <c r="X92" s="400"/>
      <c r="Y92" s="401"/>
      <c r="Z92" s="401"/>
      <c r="AA92" s="401"/>
      <c r="AB92" s="401"/>
      <c r="AC92" s="401"/>
      <c r="AD92" s="401"/>
      <c r="AE92" s="401"/>
      <c r="AF92" s="402"/>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14</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4"/>
        <v>-14</v>
      </c>
      <c r="W93" s="157"/>
      <c r="X93" s="400"/>
      <c r="Y93" s="401"/>
      <c r="Z93" s="401"/>
      <c r="AA93" s="401"/>
      <c r="AB93" s="401"/>
      <c r="AC93" s="401"/>
      <c r="AD93" s="401"/>
      <c r="AE93" s="401"/>
      <c r="AF93" s="402"/>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4</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4"/>
        <v>-4</v>
      </c>
      <c r="X94" s="400"/>
      <c r="Y94" s="401"/>
      <c r="Z94" s="401"/>
      <c r="AA94" s="401"/>
      <c r="AB94" s="401"/>
      <c r="AC94" s="401"/>
      <c r="AD94" s="401"/>
      <c r="AE94" s="401"/>
      <c r="AF94" s="402"/>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4"/>
        <v>0</v>
      </c>
      <c r="X95" s="400"/>
      <c r="Y95" s="401"/>
      <c r="Z95" s="401"/>
      <c r="AA95" s="401"/>
      <c r="AB95" s="401"/>
      <c r="AC95" s="401"/>
      <c r="AD95" s="401"/>
      <c r="AE95" s="401"/>
      <c r="AF95" s="402"/>
      <c r="AG95" s="158"/>
      <c r="AH95" s="117"/>
    </row>
    <row r="96" spans="1:34">
      <c r="A96" s="117"/>
      <c r="B96" s="122"/>
      <c r="T96" s="128">
        <f>SUM(T87:T95)</f>
        <v>245</v>
      </c>
      <c r="U96" s="128">
        <f>SUM(U87:U95)</f>
        <v>245</v>
      </c>
      <c r="X96" s="400"/>
      <c r="Y96" s="401"/>
      <c r="Z96" s="401"/>
      <c r="AA96" s="401"/>
      <c r="AB96" s="401"/>
      <c r="AC96" s="401"/>
      <c r="AD96" s="401"/>
      <c r="AE96" s="401"/>
      <c r="AF96" s="402"/>
      <c r="AG96" s="158"/>
      <c r="AH96" s="117"/>
    </row>
    <row r="97" spans="1:34">
      <c r="A97" s="117"/>
      <c r="B97" s="122"/>
      <c r="X97" s="400"/>
      <c r="Y97" s="401"/>
      <c r="Z97" s="401"/>
      <c r="AA97" s="401"/>
      <c r="AB97" s="401"/>
      <c r="AC97" s="401"/>
      <c r="AD97" s="401"/>
      <c r="AE97" s="401"/>
      <c r="AF97" s="402"/>
      <c r="AG97" s="158"/>
      <c r="AH97" s="117"/>
    </row>
    <row r="98" spans="1:34">
      <c r="A98" s="117"/>
      <c r="B98" s="122"/>
      <c r="P98" s="130" t="s">
        <v>635</v>
      </c>
      <c r="Q98" s="131"/>
      <c r="R98" s="131"/>
      <c r="S98" s="131"/>
      <c r="T98" s="131"/>
      <c r="U98" s="131"/>
      <c r="V98" s="131"/>
      <c r="X98" s="400"/>
      <c r="Y98" s="401"/>
      <c r="Z98" s="401"/>
      <c r="AA98" s="401"/>
      <c r="AB98" s="401"/>
      <c r="AC98" s="401"/>
      <c r="AD98" s="401"/>
      <c r="AE98" s="401"/>
      <c r="AF98" s="402"/>
      <c r="AG98" s="158"/>
      <c r="AH98" s="117"/>
    </row>
    <row r="99" spans="1:34">
      <c r="A99" s="117"/>
      <c r="B99" s="122"/>
      <c r="O99" s="160" t="s">
        <v>621</v>
      </c>
      <c r="P99" s="26" t="s">
        <v>217</v>
      </c>
      <c r="T99" s="162" t="s">
        <v>623</v>
      </c>
      <c r="X99" s="400"/>
      <c r="Y99" s="401"/>
      <c r="Z99" s="401"/>
      <c r="AA99" s="401"/>
      <c r="AB99" s="401"/>
      <c r="AC99" s="401"/>
      <c r="AD99" s="401"/>
      <c r="AE99" s="401"/>
      <c r="AF99" s="402"/>
      <c r="AG99" s="158"/>
      <c r="AH99" s="117"/>
    </row>
    <row r="100" spans="1:34">
      <c r="A100" s="117"/>
      <c r="B100" s="122"/>
      <c r="O100" s="160" t="s">
        <v>621</v>
      </c>
      <c r="P100" s="26" t="s">
        <v>216</v>
      </c>
      <c r="T100" s="162" t="s">
        <v>623</v>
      </c>
      <c r="X100" s="400"/>
      <c r="Y100" s="401"/>
      <c r="Z100" s="401"/>
      <c r="AA100" s="401"/>
      <c r="AB100" s="401"/>
      <c r="AC100" s="401"/>
      <c r="AD100" s="401"/>
      <c r="AE100" s="401"/>
      <c r="AF100" s="402"/>
      <c r="AG100" s="158"/>
      <c r="AH100" s="117"/>
    </row>
    <row r="101" spans="1:34">
      <c r="A101" s="117"/>
      <c r="B101" s="122"/>
      <c r="O101" s="160" t="s">
        <v>621</v>
      </c>
      <c r="P101" s="26" t="s">
        <v>214</v>
      </c>
      <c r="T101" s="162" t="s">
        <v>623</v>
      </c>
      <c r="X101" s="400"/>
      <c r="Y101" s="401"/>
      <c r="Z101" s="401"/>
      <c r="AA101" s="401"/>
      <c r="AB101" s="401"/>
      <c r="AC101" s="401"/>
      <c r="AD101" s="401"/>
      <c r="AE101" s="401"/>
      <c r="AF101" s="402"/>
      <c r="AG101" s="158"/>
      <c r="AH101" s="117"/>
    </row>
    <row r="102" spans="1:34">
      <c r="A102" s="117"/>
      <c r="B102" s="122"/>
      <c r="O102" s="160" t="s">
        <v>621</v>
      </c>
      <c r="P102" s="26" t="s">
        <v>213</v>
      </c>
      <c r="T102" s="162" t="s">
        <v>623</v>
      </c>
      <c r="X102" s="400"/>
      <c r="Y102" s="401"/>
      <c r="Z102" s="401"/>
      <c r="AA102" s="401"/>
      <c r="AB102" s="401"/>
      <c r="AC102" s="401"/>
      <c r="AD102" s="401"/>
      <c r="AE102" s="401"/>
      <c r="AF102" s="402"/>
      <c r="AG102" s="158"/>
      <c r="AH102" s="117"/>
    </row>
    <row r="103" spans="1:34">
      <c r="A103" s="117"/>
      <c r="B103" s="122"/>
      <c r="O103" s="160" t="s">
        <v>621</v>
      </c>
      <c r="P103" s="26" t="s">
        <v>218</v>
      </c>
      <c r="T103" s="162" t="s">
        <v>623</v>
      </c>
      <c r="X103" s="400"/>
      <c r="Y103" s="401"/>
      <c r="Z103" s="401"/>
      <c r="AA103" s="401"/>
      <c r="AB103" s="401"/>
      <c r="AC103" s="401"/>
      <c r="AD103" s="401"/>
      <c r="AE103" s="401"/>
      <c r="AF103" s="402"/>
      <c r="AG103" s="158"/>
      <c r="AH103" s="117"/>
    </row>
    <row r="104" spans="1:34">
      <c r="A104" s="117"/>
      <c r="B104" s="122"/>
      <c r="O104" s="160" t="s">
        <v>621</v>
      </c>
      <c r="P104" s="26" t="s">
        <v>219</v>
      </c>
      <c r="T104" s="162" t="s">
        <v>623</v>
      </c>
      <c r="X104" s="400"/>
      <c r="Y104" s="401"/>
      <c r="Z104" s="401"/>
      <c r="AA104" s="401"/>
      <c r="AB104" s="401"/>
      <c r="AC104" s="401"/>
      <c r="AD104" s="401"/>
      <c r="AE104" s="401"/>
      <c r="AF104" s="402"/>
      <c r="AG104" s="158"/>
      <c r="AH104" s="117"/>
    </row>
    <row r="105" spans="1:34">
      <c r="A105" s="117"/>
      <c r="B105" s="122"/>
      <c r="O105" s="160" t="s">
        <v>621</v>
      </c>
      <c r="P105" s="26" t="s">
        <v>220</v>
      </c>
      <c r="T105" s="162" t="s">
        <v>623</v>
      </c>
      <c r="X105" s="400"/>
      <c r="Y105" s="401"/>
      <c r="Z105" s="401"/>
      <c r="AA105" s="401"/>
      <c r="AB105" s="401"/>
      <c r="AC105" s="401"/>
      <c r="AD105" s="401"/>
      <c r="AE105" s="401"/>
      <c r="AF105" s="402"/>
      <c r="AG105" s="158"/>
      <c r="AH105" s="117"/>
    </row>
    <row r="106" spans="1:34">
      <c r="A106" s="117"/>
      <c r="B106" s="122"/>
      <c r="O106" s="160" t="s">
        <v>621</v>
      </c>
      <c r="P106" s="26" t="s">
        <v>215</v>
      </c>
      <c r="T106" s="162" t="s">
        <v>623</v>
      </c>
      <c r="X106" s="400"/>
      <c r="Y106" s="401"/>
      <c r="Z106" s="401"/>
      <c r="AA106" s="401"/>
      <c r="AB106" s="401"/>
      <c r="AC106" s="401"/>
      <c r="AD106" s="401"/>
      <c r="AE106" s="401"/>
      <c r="AF106" s="402"/>
      <c r="AG106" s="158"/>
      <c r="AH106" s="117"/>
    </row>
    <row r="107" spans="1:34">
      <c r="A107" s="117"/>
      <c r="B107" s="122"/>
      <c r="O107" s="160" t="s">
        <v>621</v>
      </c>
      <c r="P107" s="26" t="s">
        <v>182</v>
      </c>
      <c r="T107" s="254" t="s">
        <v>2007</v>
      </c>
      <c r="X107" s="400"/>
      <c r="Y107" s="401"/>
      <c r="Z107" s="401"/>
      <c r="AA107" s="401"/>
      <c r="AB107" s="401"/>
      <c r="AC107" s="401"/>
      <c r="AD107" s="401"/>
      <c r="AE107" s="401"/>
      <c r="AF107" s="402"/>
      <c r="AG107" s="158"/>
      <c r="AH107" s="117"/>
    </row>
    <row r="108" spans="1:34">
      <c r="A108" s="117"/>
      <c r="B108" s="122"/>
      <c r="O108" s="160" t="s">
        <v>621</v>
      </c>
      <c r="P108" s="177" t="s">
        <v>637</v>
      </c>
      <c r="T108" s="166" t="s">
        <v>638</v>
      </c>
      <c r="X108" s="400"/>
      <c r="Y108" s="401"/>
      <c r="Z108" s="401"/>
      <c r="AA108" s="401"/>
      <c r="AB108" s="401"/>
      <c r="AC108" s="401"/>
      <c r="AD108" s="401"/>
      <c r="AE108" s="401"/>
      <c r="AF108" s="402"/>
      <c r="AG108" s="158"/>
      <c r="AH108" s="117"/>
    </row>
    <row r="109" spans="1:34">
      <c r="A109" s="117"/>
      <c r="B109" s="122"/>
      <c r="P109" s="159"/>
      <c r="X109" s="400"/>
      <c r="Y109" s="401"/>
      <c r="Z109" s="401"/>
      <c r="AA109" s="401"/>
      <c r="AB109" s="401"/>
      <c r="AC109" s="401"/>
      <c r="AD109" s="401"/>
      <c r="AE109" s="401"/>
      <c r="AF109" s="402"/>
      <c r="AG109" s="158"/>
      <c r="AH109" s="117"/>
    </row>
    <row r="110" spans="1:34">
      <c r="A110" s="117"/>
      <c r="B110" s="122"/>
      <c r="P110" s="130" t="s">
        <v>639</v>
      </c>
      <c r="Q110" s="131"/>
      <c r="R110" s="131"/>
      <c r="S110" s="131"/>
      <c r="T110" s="131"/>
      <c r="U110" s="131"/>
      <c r="V110" s="131"/>
      <c r="X110" s="400"/>
      <c r="Y110" s="401"/>
      <c r="Z110" s="401"/>
      <c r="AA110" s="401"/>
      <c r="AB110" s="401"/>
      <c r="AC110" s="401"/>
      <c r="AD110" s="401"/>
      <c r="AE110" s="401"/>
      <c r="AF110" s="402"/>
      <c r="AG110" s="158"/>
      <c r="AH110" s="117"/>
    </row>
    <row r="111" spans="1:34">
      <c r="A111" s="117"/>
      <c r="B111" s="122"/>
      <c r="O111" s="160" t="s">
        <v>621</v>
      </c>
      <c r="P111" s="26" t="s">
        <v>640</v>
      </c>
      <c r="T111" s="162" t="s">
        <v>623</v>
      </c>
      <c r="X111" s="400"/>
      <c r="Y111" s="401"/>
      <c r="Z111" s="401"/>
      <c r="AA111" s="401"/>
      <c r="AB111" s="401"/>
      <c r="AC111" s="401"/>
      <c r="AD111" s="401"/>
      <c r="AE111" s="401"/>
      <c r="AF111" s="402"/>
      <c r="AG111" s="158"/>
      <c r="AH111" s="117"/>
    </row>
    <row r="112" spans="1:34">
      <c r="A112" s="117"/>
      <c r="B112" s="122"/>
      <c r="O112" s="160" t="s">
        <v>621</v>
      </c>
      <c r="P112" s="26" t="s">
        <v>312</v>
      </c>
      <c r="T112" s="162" t="s">
        <v>641</v>
      </c>
      <c r="X112" s="400"/>
      <c r="Y112" s="401"/>
      <c r="Z112" s="401"/>
      <c r="AA112" s="401"/>
      <c r="AB112" s="401"/>
      <c r="AC112" s="401"/>
      <c r="AD112" s="401"/>
      <c r="AE112" s="401"/>
      <c r="AF112" s="402"/>
      <c r="AG112" s="158"/>
      <c r="AH112" s="117"/>
    </row>
    <row r="113" spans="1:34">
      <c r="A113" s="117"/>
      <c r="B113" s="122"/>
      <c r="O113" s="160" t="s">
        <v>621</v>
      </c>
      <c r="P113" s="26" t="s">
        <v>326</v>
      </c>
      <c r="T113" s="162" t="s">
        <v>623</v>
      </c>
      <c r="X113" s="400"/>
      <c r="Y113" s="401"/>
      <c r="Z113" s="401"/>
      <c r="AA113" s="401"/>
      <c r="AB113" s="401"/>
      <c r="AC113" s="401"/>
      <c r="AD113" s="401"/>
      <c r="AE113" s="401"/>
      <c r="AF113" s="402"/>
      <c r="AG113" s="158"/>
      <c r="AH113" s="117"/>
    </row>
    <row r="114" spans="1:34">
      <c r="A114" s="117"/>
      <c r="B114" s="122"/>
      <c r="O114" s="160" t="s">
        <v>621</v>
      </c>
      <c r="P114" s="26" t="s">
        <v>334</v>
      </c>
      <c r="T114" s="166" t="s">
        <v>636</v>
      </c>
      <c r="X114" s="400"/>
      <c r="Y114" s="401"/>
      <c r="Z114" s="401"/>
      <c r="AA114" s="401"/>
      <c r="AB114" s="401"/>
      <c r="AC114" s="401"/>
      <c r="AD114" s="401"/>
      <c r="AE114" s="401"/>
      <c r="AF114" s="402"/>
      <c r="AG114" s="158"/>
      <c r="AH114" s="117"/>
    </row>
    <row r="115" spans="1:34">
      <c r="A115" s="117"/>
      <c r="B115" s="122"/>
      <c r="O115" s="160"/>
      <c r="T115" s="161"/>
      <c r="X115" s="403"/>
      <c r="Y115" s="404"/>
      <c r="Z115" s="404"/>
      <c r="AA115" s="404"/>
      <c r="AB115" s="404"/>
      <c r="AC115" s="404"/>
      <c r="AD115" s="404"/>
      <c r="AE115" s="404"/>
      <c r="AF115" s="405"/>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2044</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45632</v>
      </c>
      <c r="U121" s="132">
        <f>U62</f>
        <v>45639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5" t="s">
        <v>2060</v>
      </c>
      <c r="Y122" s="416"/>
      <c r="Z122" s="416"/>
      <c r="AA122" s="416"/>
      <c r="AB122" s="416"/>
      <c r="AC122" s="416"/>
      <c r="AD122" s="416"/>
      <c r="AE122" s="416"/>
      <c r="AF122" s="416"/>
      <c r="AG122" s="163"/>
      <c r="AH122" s="117"/>
    </row>
    <row r="123" spans="1:34">
      <c r="A123" s="117"/>
      <c r="B123" s="122"/>
      <c r="P123" s="26" t="s">
        <v>613</v>
      </c>
      <c r="T123" s="26">
        <f>COUNTIFS(Table4[Status Anterior],'1. Status Resumo'!$P123,Table4[Sub-âmbito],'1. Status Resumo'!$G$118,Table4[Tipo de teste],"2. Campo")</f>
        <v>93</v>
      </c>
      <c r="U123" s="26">
        <f>COUNTIFS(Table4[Status Atual],'1. Status Resumo'!$P123,Table4[Sub-âmbito],'1. Status Resumo'!$G$118,Table4[Tipo de teste],"2. Campo")</f>
        <v>100</v>
      </c>
      <c r="V123" s="26">
        <f t="shared" ref="V123:V130" si="6">U123-T123</f>
        <v>7</v>
      </c>
      <c r="X123" s="416"/>
      <c r="Y123" s="416"/>
      <c r="Z123" s="416"/>
      <c r="AA123" s="416"/>
      <c r="AB123" s="416"/>
      <c r="AC123" s="416"/>
      <c r="AD123" s="416"/>
      <c r="AE123" s="416"/>
      <c r="AF123" s="416"/>
      <c r="AG123" s="163"/>
      <c r="AH123" s="117"/>
    </row>
    <row r="124" spans="1:34">
      <c r="A124" s="117"/>
      <c r="B124" s="122"/>
      <c r="P124" s="26" t="s">
        <v>1923</v>
      </c>
      <c r="T124" s="26">
        <f>COUNTIFS(Table4[Status Anterior],'1. Status Resumo'!$P124,Table4[Sub-âmbito],'1. Status Resumo'!$G$118,Table4[Tipo de teste],"2. Campo")</f>
        <v>30</v>
      </c>
      <c r="U124" s="26">
        <f>COUNTIFS(Table4[Status Atual],'1. Status Resumo'!$P124,Table4[Sub-âmbito],'1. Status Resumo'!$G$118,Table4[Tipo de teste],"2. Campo")</f>
        <v>25</v>
      </c>
      <c r="V124" s="26">
        <f t="shared" si="6"/>
        <v>-5</v>
      </c>
      <c r="X124" s="416"/>
      <c r="Y124" s="416"/>
      <c r="Z124" s="416"/>
      <c r="AA124" s="416"/>
      <c r="AB124" s="416"/>
      <c r="AC124" s="416"/>
      <c r="AD124" s="416"/>
      <c r="AE124" s="416"/>
      <c r="AF124" s="416"/>
      <c r="AG124" s="163"/>
      <c r="AH124" s="117"/>
    </row>
    <row r="125" spans="1:34" ht="17.7" customHeight="1">
      <c r="A125" s="117"/>
      <c r="B125" s="122"/>
      <c r="D125" s="387" t="str">
        <f>"# "&amp;U131</f>
        <v># 135</v>
      </c>
      <c r="E125" s="387"/>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7">U125-T125</f>
        <v>0</v>
      </c>
      <c r="X125" s="416"/>
      <c r="Y125" s="416"/>
      <c r="Z125" s="416"/>
      <c r="AA125" s="416"/>
      <c r="AB125" s="416"/>
      <c r="AC125" s="416"/>
      <c r="AD125" s="416"/>
      <c r="AE125" s="416"/>
      <c r="AF125" s="416"/>
      <c r="AG125" s="163"/>
      <c r="AH125" s="117"/>
    </row>
    <row r="126" spans="1:34" ht="17.7" customHeight="1">
      <c r="A126" s="117"/>
      <c r="B126" s="122"/>
      <c r="D126" s="387"/>
      <c r="E126" s="387"/>
      <c r="P126" s="26" t="s">
        <v>614</v>
      </c>
      <c r="T126" s="26">
        <f>COUNTIFS(Table4[Status Anterior],'1. Status Resumo'!$P126,Table4[Sub-âmbito],'1. Status Resumo'!$G$118,Table4[Tipo de teste],"2. Campo")</f>
        <v>4</v>
      </c>
      <c r="U126" s="26">
        <f>COUNTIFS(Table4[Status Atual],'1. Status Resumo'!$P126,Table4[Sub-âmbito],'1. Status Resumo'!$G$118,Table4[Tipo de teste],"2. Campo")</f>
        <v>2</v>
      </c>
      <c r="V126" s="26">
        <f t="shared" si="6"/>
        <v>-2</v>
      </c>
      <c r="X126" s="416"/>
      <c r="Y126" s="416"/>
      <c r="Z126" s="416"/>
      <c r="AA126" s="416"/>
      <c r="AB126" s="416"/>
      <c r="AC126" s="416"/>
      <c r="AD126" s="416"/>
      <c r="AE126" s="416"/>
      <c r="AF126" s="416"/>
      <c r="AG126" s="163"/>
      <c r="AH126" s="117"/>
    </row>
    <row r="127" spans="1:34" ht="17.7" customHeight="1">
      <c r="A127" s="117"/>
      <c r="B127" s="122"/>
      <c r="D127" s="387"/>
      <c r="E127" s="387"/>
      <c r="P127" s="26" t="s">
        <v>615</v>
      </c>
      <c r="T127" s="26">
        <f>COUNTIFS(Table4[Status Anterior],'1. Status Resumo'!$P127,Table4[Sub-âmbito],'1. Status Resumo'!$G$118,Table4[Tipo de teste],"2. Campo")</f>
        <v>0</v>
      </c>
      <c r="U127" s="26">
        <f>COUNTIFS(Table4[Status Atual],'1. Status Resumo'!$P127,Table4[Sub-âmbito],'1. Status Resumo'!$G$118,Table4[Tipo de teste],"2. Campo")</f>
        <v>0</v>
      </c>
      <c r="V127" s="26">
        <f t="shared" si="6"/>
        <v>0</v>
      </c>
      <c r="X127" s="416"/>
      <c r="Y127" s="416"/>
      <c r="Z127" s="416"/>
      <c r="AA127" s="416"/>
      <c r="AB127" s="416"/>
      <c r="AC127" s="416"/>
      <c r="AD127" s="416"/>
      <c r="AE127" s="416"/>
      <c r="AF127" s="416"/>
      <c r="AG127" s="163"/>
      <c r="AH127" s="117"/>
    </row>
    <row r="128" spans="1:34">
      <c r="A128" s="117"/>
      <c r="B128" s="122"/>
      <c r="D128" s="387"/>
      <c r="E128" s="387"/>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5</v>
      </c>
      <c r="V128" s="26">
        <f t="shared" si="6"/>
        <v>0</v>
      </c>
      <c r="X128" s="416"/>
      <c r="Y128" s="416"/>
      <c r="Z128" s="416"/>
      <c r="AA128" s="416"/>
      <c r="AB128" s="416"/>
      <c r="AC128" s="416"/>
      <c r="AD128" s="416"/>
      <c r="AE128" s="416"/>
      <c r="AF128" s="416"/>
      <c r="AG128" s="163"/>
      <c r="AH128" s="117"/>
    </row>
    <row r="129" spans="1:34">
      <c r="A129" s="117"/>
      <c r="B129" s="122"/>
      <c r="D129" s="387"/>
      <c r="E129" s="387"/>
      <c r="P129" s="26" t="s">
        <v>618</v>
      </c>
      <c r="T129" s="26">
        <f>COUNTIFS(Table4[Status Anterior],'1. Status Resumo'!$P129,Table4[Sub-âmbito],'1. Status Resumo'!$G$118,Table4[Tipo de teste],"2. Campo")</f>
        <v>3</v>
      </c>
      <c r="U129" s="26">
        <f>COUNTIFS(Table4[Status Atual],'1. Status Resumo'!$P129,Table4[Sub-âmbito],'1. Status Resumo'!$G$118,Table4[Tipo de teste],"2. Campo")</f>
        <v>3</v>
      </c>
      <c r="V129" s="26">
        <f>U129-T129</f>
        <v>0</v>
      </c>
      <c r="X129" s="416"/>
      <c r="Y129" s="416"/>
      <c r="Z129" s="416"/>
      <c r="AA129" s="416"/>
      <c r="AB129" s="416"/>
      <c r="AC129" s="416"/>
      <c r="AD129" s="416"/>
      <c r="AE129" s="416"/>
      <c r="AF129" s="416"/>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6"/>
        <v>0</v>
      </c>
      <c r="X130" s="416"/>
      <c r="Y130" s="416"/>
      <c r="Z130" s="416"/>
      <c r="AA130" s="416"/>
      <c r="AB130" s="416"/>
      <c r="AC130" s="416"/>
      <c r="AD130" s="416"/>
      <c r="AE130" s="416"/>
      <c r="AF130" s="416"/>
      <c r="AG130" s="163"/>
      <c r="AH130" s="117"/>
    </row>
    <row r="131" spans="1:34">
      <c r="A131" s="117"/>
      <c r="B131" s="122"/>
      <c r="T131" s="128">
        <f>SUM(T122:T130)</f>
        <v>135</v>
      </c>
      <c r="U131" s="128">
        <f>SUM(U122:U130)</f>
        <v>135</v>
      </c>
      <c r="X131" s="416"/>
      <c r="Y131" s="416"/>
      <c r="Z131" s="416"/>
      <c r="AA131" s="416"/>
      <c r="AB131" s="416"/>
      <c r="AC131" s="416"/>
      <c r="AD131" s="416"/>
      <c r="AE131" s="416"/>
      <c r="AF131" s="416"/>
      <c r="AG131" s="163"/>
      <c r="AH131" s="117"/>
    </row>
    <row r="132" spans="1:34">
      <c r="A132" s="117"/>
      <c r="B132" s="122"/>
      <c r="T132" s="128"/>
      <c r="U132" s="128"/>
      <c r="X132" s="416"/>
      <c r="Y132" s="416"/>
      <c r="Z132" s="416"/>
      <c r="AA132" s="416"/>
      <c r="AB132" s="416"/>
      <c r="AC132" s="416"/>
      <c r="AD132" s="416"/>
      <c r="AE132" s="416"/>
      <c r="AF132" s="416"/>
      <c r="AG132" s="163"/>
      <c r="AH132" s="117"/>
    </row>
    <row r="133" spans="1:34">
      <c r="A133" s="117"/>
      <c r="B133" s="122"/>
      <c r="P133" s="130" t="s">
        <v>619</v>
      </c>
      <c r="Q133" s="131"/>
      <c r="R133" s="131"/>
      <c r="S133" s="131"/>
      <c r="T133" s="131"/>
      <c r="U133" s="131"/>
      <c r="V133" s="131"/>
      <c r="X133" s="416"/>
      <c r="Y133" s="416"/>
      <c r="Z133" s="416"/>
      <c r="AA133" s="416"/>
      <c r="AB133" s="416"/>
      <c r="AC133" s="416"/>
      <c r="AD133" s="416"/>
      <c r="AE133" s="416"/>
      <c r="AF133" s="416"/>
      <c r="AG133" s="163"/>
      <c r="AH133" s="117"/>
    </row>
    <row r="134" spans="1:34">
      <c r="A134" s="117"/>
      <c r="B134" s="122"/>
      <c r="O134" s="160" t="s">
        <v>621</v>
      </c>
      <c r="P134" s="26" t="s">
        <v>380</v>
      </c>
      <c r="T134" s="206" t="s">
        <v>1926</v>
      </c>
      <c r="X134" s="416"/>
      <c r="Y134" s="416"/>
      <c r="Z134" s="416"/>
      <c r="AA134" s="416"/>
      <c r="AB134" s="416"/>
      <c r="AC134" s="416"/>
      <c r="AD134" s="416"/>
      <c r="AE134" s="416"/>
      <c r="AF134" s="416"/>
      <c r="AG134" s="163"/>
      <c r="AH134" s="117"/>
    </row>
    <row r="135" spans="1:34">
      <c r="A135" s="117"/>
      <c r="B135" s="122"/>
      <c r="O135" s="160" t="s">
        <v>621</v>
      </c>
      <c r="P135" s="26" t="s">
        <v>336</v>
      </c>
      <c r="T135" s="206" t="s">
        <v>1926</v>
      </c>
      <c r="X135" s="416"/>
      <c r="Y135" s="416"/>
      <c r="Z135" s="416"/>
      <c r="AA135" s="416"/>
      <c r="AB135" s="416"/>
      <c r="AC135" s="416"/>
      <c r="AD135" s="416"/>
      <c r="AE135" s="416"/>
      <c r="AF135" s="416"/>
      <c r="AG135" s="163"/>
      <c r="AH135" s="117"/>
    </row>
    <row r="136" spans="1:34">
      <c r="A136" s="117"/>
      <c r="B136" s="122"/>
      <c r="O136" s="160" t="s">
        <v>621</v>
      </c>
      <c r="P136" s="26" t="s">
        <v>369</v>
      </c>
      <c r="T136" s="206" t="s">
        <v>1926</v>
      </c>
      <c r="X136" s="416"/>
      <c r="Y136" s="416"/>
      <c r="Z136" s="416"/>
      <c r="AA136" s="416"/>
      <c r="AB136" s="416"/>
      <c r="AC136" s="416"/>
      <c r="AD136" s="416"/>
      <c r="AE136" s="416"/>
      <c r="AF136" s="416"/>
      <c r="AG136" s="163"/>
      <c r="AH136" s="117"/>
    </row>
    <row r="137" spans="1:34">
      <c r="A137" s="117"/>
      <c r="B137" s="122"/>
      <c r="O137" s="160" t="s">
        <v>621</v>
      </c>
      <c r="P137" s="26" t="s">
        <v>440</v>
      </c>
      <c r="T137" s="162" t="s">
        <v>623</v>
      </c>
      <c r="X137" s="416"/>
      <c r="Y137" s="416"/>
      <c r="Z137" s="416"/>
      <c r="AA137" s="416"/>
      <c r="AB137" s="416"/>
      <c r="AC137" s="416"/>
      <c r="AD137" s="416"/>
      <c r="AE137" s="416"/>
      <c r="AF137" s="416"/>
      <c r="AG137" s="163"/>
      <c r="AH137" s="117"/>
    </row>
    <row r="138" spans="1:34">
      <c r="A138" s="117"/>
      <c r="B138" s="122"/>
      <c r="O138" s="160" t="s">
        <v>621</v>
      </c>
      <c r="P138" s="26" t="s">
        <v>442</v>
      </c>
      <c r="T138" s="162" t="s">
        <v>623</v>
      </c>
      <c r="X138" s="416"/>
      <c r="Y138" s="416"/>
      <c r="Z138" s="416"/>
      <c r="AA138" s="416"/>
      <c r="AB138" s="416"/>
      <c r="AC138" s="416"/>
      <c r="AD138" s="416"/>
      <c r="AE138" s="416"/>
      <c r="AF138" s="416"/>
      <c r="AG138" s="163"/>
      <c r="AH138" s="117"/>
    </row>
    <row r="139" spans="1:34">
      <c r="A139" s="117"/>
      <c r="B139" s="122"/>
      <c r="O139" s="160" t="s">
        <v>621</v>
      </c>
      <c r="P139" s="26" t="s">
        <v>1951</v>
      </c>
      <c r="T139" s="206" t="s">
        <v>2053</v>
      </c>
      <c r="X139" s="416"/>
      <c r="Y139" s="416"/>
      <c r="Z139" s="416"/>
      <c r="AA139" s="416"/>
      <c r="AB139" s="416"/>
      <c r="AC139" s="416"/>
      <c r="AD139" s="416"/>
      <c r="AE139" s="416"/>
      <c r="AF139" s="416"/>
      <c r="AG139" s="163"/>
      <c r="AH139" s="117"/>
    </row>
    <row r="140" spans="1:34">
      <c r="A140" s="117"/>
      <c r="B140" s="122"/>
      <c r="O140" s="160" t="s">
        <v>621</v>
      </c>
      <c r="P140" s="26" t="s">
        <v>1952</v>
      </c>
      <c r="T140" s="162" t="s">
        <v>623</v>
      </c>
      <c r="X140" s="416"/>
      <c r="Y140" s="416"/>
      <c r="Z140" s="416"/>
      <c r="AA140" s="416"/>
      <c r="AB140" s="416"/>
      <c r="AC140" s="416"/>
      <c r="AD140" s="416"/>
      <c r="AE140" s="416"/>
      <c r="AF140" s="416"/>
      <c r="AG140" s="163"/>
      <c r="AH140" s="117"/>
    </row>
    <row r="141" spans="1:34">
      <c r="A141" s="117"/>
      <c r="B141" s="122"/>
      <c r="O141" s="160" t="s">
        <v>621</v>
      </c>
      <c r="P141" s="26" t="s">
        <v>393</v>
      </c>
      <c r="T141" s="162" t="s">
        <v>623</v>
      </c>
      <c r="X141" s="416"/>
      <c r="Y141" s="416"/>
      <c r="Z141" s="416"/>
      <c r="AA141" s="416"/>
      <c r="AB141" s="416"/>
      <c r="AC141" s="416"/>
      <c r="AD141" s="416"/>
      <c r="AE141" s="416"/>
      <c r="AF141" s="416"/>
      <c r="AG141" s="163"/>
      <c r="AH141" s="117"/>
    </row>
    <row r="142" spans="1:34">
      <c r="A142" s="117"/>
      <c r="B142" s="122"/>
      <c r="O142" s="160"/>
      <c r="T142" s="162"/>
      <c r="X142" s="416"/>
      <c r="Y142" s="416"/>
      <c r="Z142" s="416"/>
      <c r="AA142" s="416"/>
      <c r="AB142" s="416"/>
      <c r="AC142" s="416"/>
      <c r="AD142" s="416"/>
      <c r="AE142" s="416"/>
      <c r="AF142" s="416"/>
      <c r="AG142" s="163"/>
      <c r="AH142" s="117"/>
    </row>
    <row r="143" spans="1:34">
      <c r="A143" s="117"/>
      <c r="B143" s="122"/>
      <c r="X143" s="416"/>
      <c r="Y143" s="416"/>
      <c r="Z143" s="416"/>
      <c r="AA143" s="416"/>
      <c r="AB143" s="416"/>
      <c r="AC143" s="416"/>
      <c r="AD143" s="416"/>
      <c r="AE143" s="416"/>
      <c r="AF143" s="416"/>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P13:P20">
    <sortCondition ref="P13:P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7" activePane="bottomRight" state="frozen"/>
      <selection pane="topRight" activeCell="D136" sqref="D136"/>
      <selection pane="bottomLeft" activeCell="D136" sqref="D136"/>
      <selection pane="bottomRight" activeCell="G47" sqref="G4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5" t="s">
        <v>2047</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4"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618</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618</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618</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618</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618</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618</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618</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618</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618</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618</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618</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618</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618</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618</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618</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618</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618</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618</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618</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618</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618</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618</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1923</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1923</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1923</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1923</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616</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616</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616</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616</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616</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616</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616</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616</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616</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616</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616</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616</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616</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616</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2.1 Em Teste</v>
      </c>
      <c r="H384" s="136" t="s">
        <v>618</v>
      </c>
      <c r="I384" s="154" t="s">
        <v>658</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2.1 Em Teste</v>
      </c>
      <c r="H385" s="136" t="s">
        <v>618</v>
      </c>
      <c r="I385" s="154" t="s">
        <v>658</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2.1 Em Teste</v>
      </c>
      <c r="H389" s="136" t="s">
        <v>618</v>
      </c>
      <c r="I389" s="154" t="s">
        <v>658</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2.1 Em Teste</v>
      </c>
      <c r="H390" s="136" t="s">
        <v>618</v>
      </c>
      <c r="I390" s="154" t="s">
        <v>658</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1923</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1923</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1923</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1923</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1923</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1923</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1923</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1923</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1923</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1923</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1923</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1923</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1923</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customHeight="1">
      <c r="A430" s="30" t="str">
        <f t="shared" si="9"/>
        <v>lt003_entitynace_esg</v>
      </c>
      <c r="B430" s="142" t="s">
        <v>26</v>
      </c>
      <c r="C430" s="138" t="s">
        <v>26</v>
      </c>
      <c r="D430" s="134" t="s">
        <v>40</v>
      </c>
      <c r="E430" s="137" t="s">
        <v>336</v>
      </c>
      <c r="F430" s="137" t="s">
        <v>337</v>
      </c>
      <c r="G430" s="136" t="str">
        <f>VLOOKUP(A430,Plano_V3!$A$26:$G$592,7,0)</f>
        <v>1. Concluído</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customHeight="1">
      <c r="A453" s="30" t="str">
        <f t="shared" si="9"/>
        <v>lt003_entityesg_sbsctr</v>
      </c>
      <c r="B453" s="142" t="s">
        <v>26</v>
      </c>
      <c r="C453" s="138" t="s">
        <v>26</v>
      </c>
      <c r="D453" s="134" t="s">
        <v>40</v>
      </c>
      <c r="E453" s="137" t="s">
        <v>336</v>
      </c>
      <c r="F453" s="137" t="s">
        <v>361</v>
      </c>
      <c r="G453" s="136" t="str">
        <f>VLOOKUP(A453,Plano_V3!$A$26:$G$592,7,0)</f>
        <v>5. Em Correção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3" t="s">
        <v>26</v>
      </c>
    </row>
    <row r="454" spans="1:15" ht="16.2" customHeight="1">
      <c r="A454" s="30" t="str">
        <f t="shared" si="9"/>
        <v>lt003_entityttl_lblty</v>
      </c>
      <c r="B454" s="142" t="s">
        <v>26</v>
      </c>
      <c r="C454" s="138" t="s">
        <v>26</v>
      </c>
      <c r="D454" s="134" t="s">
        <v>40</v>
      </c>
      <c r="E454" s="137" t="s">
        <v>336</v>
      </c>
      <c r="F454" s="137" t="s">
        <v>362</v>
      </c>
      <c r="G454" s="136" t="str">
        <f>VLOOKUP(A454,Plano_V3!$A$26:$G$592,7,0)</f>
        <v>5. Em Correção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3" t="s">
        <v>26</v>
      </c>
    </row>
    <row r="455" spans="1:15" ht="16.2" customHeight="1">
      <c r="A455" s="30" t="str">
        <f t="shared" si="9"/>
        <v>lt003_entityisin</v>
      </c>
      <c r="B455" s="142" t="s">
        <v>26</v>
      </c>
      <c r="C455" s="138" t="s">
        <v>26</v>
      </c>
      <c r="D455" s="134" t="s">
        <v>40</v>
      </c>
      <c r="E455" s="137" t="s">
        <v>336</v>
      </c>
      <c r="F455" s="137" t="s">
        <v>239</v>
      </c>
      <c r="G455" s="136" t="str">
        <f>VLOOKUP(A455,Plano_V3!$A$26:$G$592,7,0)</f>
        <v>5. Em Correção</v>
      </c>
      <c r="H455" s="136" t="s">
        <v>616</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3"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3"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3"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3" t="s">
        <v>26</v>
      </c>
    </row>
    <row r="462" spans="1:15" ht="16.2"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customHeight="1">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customHeight="1">
      <c r="A464" s="30" t="str">
        <f t="shared" si="9"/>
        <v>lt004_protectiontyp_epc_lbl</v>
      </c>
      <c r="B464" s="142" t="s">
        <v>26</v>
      </c>
      <c r="C464" s="138" t="s">
        <v>26</v>
      </c>
      <c r="D464" s="134" t="s">
        <v>40</v>
      </c>
      <c r="E464" s="137" t="s">
        <v>369</v>
      </c>
      <c r="F464" s="318" t="s">
        <v>372</v>
      </c>
      <c r="G464" s="136" t="str">
        <f>VLOOKUP(A464,Plano_V3!$A$26:$G$592,7,0)</f>
        <v>5. Em Correção</v>
      </c>
      <c r="H464" s="136" t="s">
        <v>616</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customHeight="1">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1923</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1923</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1923</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1923</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customHeight="1">
      <c r="A544" s="30" t="str">
        <f t="shared" si="11"/>
        <v>lt004_protectionprtctn_id</v>
      </c>
      <c r="B544" s="142" t="s">
        <v>26</v>
      </c>
      <c r="C544" s="138" t="s">
        <v>26</v>
      </c>
      <c r="D544" s="134" t="s">
        <v>40</v>
      </c>
      <c r="E544" s="137" t="s">
        <v>369</v>
      </c>
      <c r="F544" s="318" t="s">
        <v>434</v>
      </c>
      <c r="G544" s="136" t="str">
        <f>VLOOKUP(A544,Plano_V3!$A$26:$G$592,7,0)</f>
        <v>5. Em Correção</v>
      </c>
      <c r="H544" s="136" t="s">
        <v>616</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customHeight="1">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1945.2787500000034</v>
      </c>
      <c r="L24" s="185">
        <f>L25+L40+L204+L371+L456</f>
        <v>246</v>
      </c>
      <c r="M24" s="180">
        <f>((M25*J25)+(M40*J40)+(M204*J204)+(M371*J371)+(M456*J456))/J24</f>
        <v>0.57885304659498205</v>
      </c>
      <c r="N24" s="180">
        <f>((N25*L25)+(N40*L40)+(N204*L204)+(N371*L371)+(N456*L456))/L24</f>
        <v>0.84416369994445295</v>
      </c>
      <c r="O24" s="180">
        <f t="shared" ref="O24:O87" si="15">N24-M24</f>
        <v>0.2653106533494709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827.46562500000255</v>
      </c>
      <c r="L40" s="188">
        <f>ROUNDUP(K40/8,0)</f>
        <v>104</v>
      </c>
      <c r="M40" s="187">
        <f>SUMIFS(R40:ES40,$R$9:$ES$9,"S")/J40</f>
        <v>0.95238095238095233</v>
      </c>
      <c r="N40" s="187">
        <f>IFERROR(L40/J40,0)</f>
        <v>0.99047619047619051</v>
      </c>
      <c r="O40" s="187">
        <f t="shared" si="15"/>
        <v>3.8095238095238182E-2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91.940625000000281</v>
      </c>
      <c r="L203" s="189">
        <f>K203/8</f>
        <v>11.492578125000035</v>
      </c>
      <c r="M203" s="183"/>
      <c r="N203" s="183">
        <f t="shared" si="36"/>
        <v>0.99020597738287552</v>
      </c>
      <c r="O203" s="183">
        <f t="shared" si="31"/>
        <v>0.99020597738287552</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643.72500000000002</v>
      </c>
      <c r="L371" s="188">
        <f>ROUNDUP(K371/8,0)</f>
        <v>81</v>
      </c>
      <c r="M371" s="187">
        <f>SUMIFS(R371:ES371,$R$9:$ES$9,"S")/J371</f>
        <v>0.32500000000000001</v>
      </c>
      <c r="N371" s="187">
        <f>IFERROR(L371/J371,0)-15%</f>
        <v>0.66</v>
      </c>
      <c r="O371" s="187">
        <f t="shared" si="61"/>
        <v>0.33500000000000002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2.1 Em Teste</v>
      </c>
      <c r="H409" s="65">
        <f>VLOOKUP(A409,'Aux - pivots1'!$A:$B,2,0)</f>
        <v>2</v>
      </c>
      <c r="I409" s="189">
        <f>SUMIFS(Table1[Estimação (horas)],Table1[Tabela],Plano_V3!E409,Table1[Campo],Plano_V3!F409)</f>
        <v>16.100000000000001</v>
      </c>
      <c r="J409" s="189">
        <f t="shared" si="64"/>
        <v>2.0125000000000002</v>
      </c>
      <c r="K409" s="189">
        <f>SUMIFS(Table1[Horas efetivas],Table1[Tabela],Plano_V3!E409,Table1[Campo],Plano_V3!F409)</f>
        <v>8.0500000000000007</v>
      </c>
      <c r="L409" s="189">
        <f t="shared" si="65"/>
        <v>1.0062500000000001</v>
      </c>
      <c r="M409" s="183"/>
      <c r="N409" s="183">
        <f t="shared" si="66"/>
        <v>0.5</v>
      </c>
      <c r="O409" s="183">
        <f t="shared" ref="O409:O456" si="67">N409-M409</f>
        <v>0.5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2.1 Em Teste</v>
      </c>
      <c r="H410" s="65">
        <f>VLOOKUP(A410,'Aux - pivots1'!$A:$B,2,0)</f>
        <v>2</v>
      </c>
      <c r="I410" s="189">
        <f>SUMIFS(Table1[Estimação (horas)],Table1[Tabela],Plano_V3!E410,Table1[Campo],Plano_V3!F410)</f>
        <v>16.100000000000001</v>
      </c>
      <c r="J410" s="189">
        <f t="shared" si="64"/>
        <v>2.0125000000000002</v>
      </c>
      <c r="K410" s="189">
        <f>SUMIFS(Table1[Horas efetivas],Table1[Tabela],Plano_V3!E410,Table1[Campo],Plano_V3!F410)</f>
        <v>8.0500000000000007</v>
      </c>
      <c r="L410" s="189">
        <f t="shared" si="65"/>
        <v>1.0062500000000001</v>
      </c>
      <c r="M410" s="183"/>
      <c r="N410" s="183">
        <f t="shared" si="66"/>
        <v>0.5</v>
      </c>
      <c r="O410" s="183">
        <f t="shared" si="67"/>
        <v>0.5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2.1 Em Teste</v>
      </c>
      <c r="H414" s="65">
        <f>VLOOKUP(A414,'Aux - pivots1'!$A:$B,2,0)</f>
        <v>2</v>
      </c>
      <c r="I414" s="189">
        <f>SUMIFS(Table1[Estimação (horas)],Table1[Tabela],Plano_V3!E414,Table1[Campo],Plano_V3!F414)</f>
        <v>4.0999999999999996</v>
      </c>
      <c r="J414" s="189">
        <f t="shared" si="64"/>
        <v>0.51249999999999996</v>
      </c>
      <c r="K414" s="189">
        <f>SUMIFS(Table1[Horas efetivas],Table1[Tabela],Plano_V3!E414,Table1[Campo],Plano_V3!F414)</f>
        <v>2.0499999999999998</v>
      </c>
      <c r="L414" s="189">
        <f t="shared" si="65"/>
        <v>0.25624999999999998</v>
      </c>
      <c r="M414" s="183"/>
      <c r="N414" s="183">
        <f t="shared" si="66"/>
        <v>0.5</v>
      </c>
      <c r="O414" s="183">
        <f t="shared" si="67"/>
        <v>0.5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2.1 Em Teste</v>
      </c>
      <c r="H415" s="65">
        <f>VLOOKUP(A415,'Aux - pivots1'!$A:$B,2,0)</f>
        <v>2</v>
      </c>
      <c r="I415" s="189">
        <f>SUMIFS(Table1[Estimação (horas)],Table1[Tabela],Plano_V3!E415,Table1[Campo],Plano_V3!F415)</f>
        <v>4.0999999999999996</v>
      </c>
      <c r="J415" s="189">
        <f t="shared" si="64"/>
        <v>0.51249999999999996</v>
      </c>
      <c r="K415" s="189">
        <f>SUMIFS(Table1[Horas efetivas],Table1[Tabela],Plano_V3!E415,Table1[Campo],Plano_V3!F415)</f>
        <v>2.0499999999999998</v>
      </c>
      <c r="L415" s="189">
        <f t="shared" si="65"/>
        <v>0.25624999999999998</v>
      </c>
      <c r="M415" s="183"/>
      <c r="N415" s="183">
        <f t="shared" si="66"/>
        <v>0.5</v>
      </c>
      <c r="O415" s="183">
        <f t="shared" si="67"/>
        <v>0.5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71.525000000000006</v>
      </c>
      <c r="L455" s="189">
        <f>K455/8</f>
        <v>8.9406250000000007</v>
      </c>
      <c r="M455" s="183"/>
      <c r="N455" s="183">
        <f t="shared" si="72"/>
        <v>0.80830625794603639</v>
      </c>
      <c r="O455" s="183">
        <f t="shared" si="67"/>
        <v>0.80830625794603639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306.57812500000114</v>
      </c>
      <c r="L456" s="188">
        <f>ROUNDUP(K456/8,0)</f>
        <v>39</v>
      </c>
      <c r="M456" s="187">
        <f>SUMIFS(R456:ES456,$R$9:$ES$9,"S")/J456</f>
        <v>6.25E-2</v>
      </c>
      <c r="N456" s="187">
        <f>IFERROR(L456/J456,0)</f>
        <v>0.8125</v>
      </c>
      <c r="O456" s="187">
        <f t="shared" si="67"/>
        <v>0.75</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5. Em Correção</v>
      </c>
      <c r="H482" s="65">
        <f>VLOOKUP(A482,'Aux - pivots1'!$A:$B,2,0)</f>
        <v>6</v>
      </c>
      <c r="I482" s="181">
        <f>SUMIFS(Table1[Estimação (horas)],Table1[Tabela],Plano_V3!E482,Table1[Campo],Plano_V3!F482)</f>
        <v>4.0999999999999996</v>
      </c>
      <c r="J482" s="181">
        <f t="shared" si="73"/>
        <v>0.51249999999999996</v>
      </c>
      <c r="K482" s="181">
        <f>SUMIFS(Table1[Horas efetivas],Table1[Tabela],Plano_V3!E482,Table1[Campo],Plano_V3!F482)</f>
        <v>1.0249999999999999</v>
      </c>
      <c r="L482" s="181">
        <f t="shared" si="74"/>
        <v>0.12812499999999999</v>
      </c>
      <c r="M482" s="183"/>
      <c r="N482" s="183">
        <f t="shared" si="75"/>
        <v>0.25</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73"/>
        <v>0.51249999999999996</v>
      </c>
      <c r="K486" s="181">
        <f>SUMIFS(Table1[Horas efetivas],Table1[Tabela],Plano_V3!E486,Table1[Campo],Plano_V3!F486)</f>
        <v>1.0249999999999999</v>
      </c>
      <c r="L486" s="181">
        <f t="shared" si="74"/>
        <v>0.12812499999999999</v>
      </c>
      <c r="M486" s="183"/>
      <c r="N486" s="183">
        <f t="shared" si="75"/>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73"/>
        <v>0.51249999999999996</v>
      </c>
      <c r="K487" s="181">
        <f>SUMIFS(Table1[Horas efetivas],Table1[Tabela],Plano_V3!E487,Table1[Campo],Plano_V3!F487)</f>
        <v>1.0249999999999999</v>
      </c>
      <c r="L487" s="181">
        <f t="shared" si="74"/>
        <v>0.12812499999999999</v>
      </c>
      <c r="M487" s="183"/>
      <c r="N487" s="183">
        <f t="shared" si="75"/>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73"/>
        <v>0.51249999999999996</v>
      </c>
      <c r="K488" s="181">
        <f>SUMIFS(Table1[Horas efetivas],Table1[Tabela],Plano_V3!E488,Table1[Campo],Plano_V3!F488)</f>
        <v>1.0249999999999999</v>
      </c>
      <c r="L488" s="181">
        <f t="shared" si="74"/>
        <v>0.12812499999999999</v>
      </c>
      <c r="M488" s="183"/>
      <c r="N488" s="183">
        <f t="shared" si="75"/>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5. Em Correção</v>
      </c>
      <c r="H491" s="65">
        <f>VLOOKUP(A491,'Aux - pivots1'!$A:$B,2,0)</f>
        <v>6</v>
      </c>
      <c r="I491" s="181">
        <f>SUMIFS(Table1[Estimação (horas)],Table1[Tabela],Plano_V3!E491,Table1[Campo],Plano_V3!F491)</f>
        <v>4.0999999999999996</v>
      </c>
      <c r="J491" s="181">
        <f t="shared" si="73"/>
        <v>0.51249999999999996</v>
      </c>
      <c r="K491" s="181">
        <f>SUMIFS(Table1[Horas efetivas],Table1[Tabela],Plano_V3!E491,Table1[Campo],Plano_V3!F491)</f>
        <v>1.0249999999999999</v>
      </c>
      <c r="L491" s="181">
        <f t="shared" si="74"/>
        <v>0.12812499999999999</v>
      </c>
      <c r="M491" s="183"/>
      <c r="N491" s="183">
        <f t="shared" si="75"/>
        <v>0.25</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1">
        <f>SUMIFS(Table1[Estimação (horas)],Table1[Tabela],Plano_V3!E502,Table1[Campo],Plano_V3!F502)</f>
        <v>4.0999999999999996</v>
      </c>
      <c r="J502" s="181">
        <f t="shared" si="73"/>
        <v>0.51249999999999996</v>
      </c>
      <c r="K502" s="181">
        <f>SUMIFS(Table1[Horas efetivas],Table1[Tabela],Plano_V3!E502,Table1[Campo],Plano_V3!F502)</f>
        <v>2.0499999999999998</v>
      </c>
      <c r="L502" s="181">
        <f t="shared" si="74"/>
        <v>0.25624999999999998</v>
      </c>
      <c r="M502" s="183"/>
      <c r="N502" s="183">
        <f t="shared" si="75"/>
        <v>0.5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5. Em Correção</v>
      </c>
      <c r="H571" s="65">
        <f>VLOOKUP(A571,'Aux - pivots1'!$A:$B,2,0)</f>
        <v>6</v>
      </c>
      <c r="I571" s="181">
        <f>SUMIFS(Table1[Estimação (horas)],Table1[Tabela],Plano_V3!E571,Table1[Campo],Plano_V3!F571)</f>
        <v>0.1</v>
      </c>
      <c r="J571" s="181">
        <f t="shared" si="80"/>
        <v>1.2500000000000001E-2</v>
      </c>
      <c r="K571" s="181">
        <f>SUMIFS(Table1[Horas efetivas],Table1[Tabela],Plano_V3!E571,Table1[Campo],Plano_V3!F571)</f>
        <v>2.5000000000000001E-2</v>
      </c>
      <c r="L571" s="181">
        <f t="shared" si="81"/>
        <v>3.1250000000000002E-3</v>
      </c>
      <c r="M571" s="183"/>
      <c r="N571" s="183">
        <f t="shared" si="82"/>
        <v>0.25</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33.153125000000124</v>
      </c>
      <c r="L592" s="181">
        <f>K592/8</f>
        <v>4.1441406250000155</v>
      </c>
      <c r="M592" s="183"/>
      <c r="N592" s="183">
        <f t="shared" si="82"/>
        <v>0.8259887885393955</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280.85000000000002</v>
      </c>
      <c r="M594" s="180">
        <f>((M24*J24)+(M19*J19)+(M14*J14))/J594</f>
        <v>0.62261146496815289</v>
      </c>
      <c r="N594" s="180">
        <f>((N24*L24)+(N19*L19)+(N14*L14))/L594</f>
        <v>0.86297229904338757</v>
      </c>
      <c r="O594" s="180">
        <f t="shared" ref="O594" si="85">N594-M594</f>
        <v>0.24036083407523468</v>
      </c>
      <c r="P594" s="182" t="s">
        <v>25</v>
      </c>
    </row>
    <row r="595" spans="2:51">
      <c r="O595"/>
    </row>
    <row r="596" spans="2:51"/>
  </sheetData>
  <conditionalFormatting sqref="O14:O17 O19:O22 O594">
    <cfRule type="cellIs" dxfId="203" priority="23" operator="lessThan">
      <formula>0</formula>
    </cfRule>
    <cfRule type="cellIs" dxfId="202" priority="24" operator="greaterThanOrEqual">
      <formula>0</formula>
    </cfRule>
  </conditionalFormatting>
  <conditionalFormatting sqref="O24:O592">
    <cfRule type="cellIs" dxfId="201" priority="1" operator="lessThan">
      <formula>0</formula>
    </cfRule>
    <cfRule type="cellIs" dxfId="200" priority="2" operator="greaterThanOrEqual">
      <formula>0</formula>
    </cfRule>
  </conditionalFormatting>
  <conditionalFormatting sqref="Q15:Q17">
    <cfRule type="cellIs" dxfId="199" priority="50" operator="notEqual">
      <formula>0</formula>
    </cfRule>
  </conditionalFormatting>
  <conditionalFormatting sqref="Q20:Q22">
    <cfRule type="cellIs" dxfId="198" priority="42" operator="notEqual">
      <formula>0</formula>
    </cfRule>
  </conditionalFormatting>
  <conditionalFormatting sqref="Q25:Q456">
    <cfRule type="cellIs" dxfId="197" priority="5" operator="notEqual">
      <formula>0</formula>
    </cfRule>
  </conditionalFormatting>
  <conditionalFormatting sqref="R5:R6 S6:ES6">
    <cfRule type="cellIs" dxfId="196" priority="51" operator="notEqual">
      <formula>0</formula>
    </cfRule>
  </conditionalFormatting>
  <conditionalFormatting sqref="R15:ES17 R20:ES22 R25:ES25">
    <cfRule type="cellIs" dxfId="195" priority="49" operator="greaterThan">
      <formula>0</formula>
    </cfRule>
  </conditionalFormatting>
  <conditionalFormatting sqref="R40:ES40">
    <cfRule type="cellIs" dxfId="194" priority="47" operator="greaterThan">
      <formula>0</formula>
    </cfRule>
  </conditionalFormatting>
  <conditionalFormatting sqref="R204:ES204">
    <cfRule type="cellIs" dxfId="193" priority="46" operator="greaterThan">
      <formula>0</formula>
    </cfRule>
  </conditionalFormatting>
  <conditionalFormatting sqref="R371:ES371">
    <cfRule type="cellIs" dxfId="192" priority="45" operator="greaterThan">
      <formula>0</formula>
    </cfRule>
  </conditionalFormatting>
  <conditionalFormatting sqref="R456:ES456">
    <cfRule type="cellIs" dxfId="19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29">
        <v>7</v>
      </c>
      <c r="C4" s="174">
        <v>45510</v>
      </c>
      <c r="D4" s="174">
        <v>45624</v>
      </c>
      <c r="E4" s="329"/>
    </row>
    <row r="5" spans="1:5">
      <c r="A5" t="s">
        <v>677</v>
      </c>
      <c r="B5" s="329">
        <v>7</v>
      </c>
      <c r="C5" s="174">
        <v>45510</v>
      </c>
      <c r="D5" s="174">
        <v>45624</v>
      </c>
      <c r="E5" s="329"/>
    </row>
    <row r="6" spans="1:5">
      <c r="A6" t="s">
        <v>678</v>
      </c>
      <c r="B6" s="329">
        <v>7</v>
      </c>
      <c r="C6" s="174">
        <v>45510</v>
      </c>
      <c r="D6" s="174">
        <v>45624</v>
      </c>
      <c r="E6" s="329"/>
    </row>
    <row r="7" spans="1:5">
      <c r="A7" t="s">
        <v>679</v>
      </c>
      <c r="B7" s="329">
        <v>7</v>
      </c>
      <c r="C7" s="174">
        <v>45510</v>
      </c>
      <c r="D7" s="174">
        <v>45624</v>
      </c>
      <c r="E7" s="329"/>
    </row>
    <row r="8" spans="1:5">
      <c r="A8" t="s">
        <v>680</v>
      </c>
      <c r="B8" s="329">
        <v>7</v>
      </c>
      <c r="C8" s="174">
        <v>45510</v>
      </c>
      <c r="D8" s="174">
        <v>45624</v>
      </c>
      <c r="E8" s="329"/>
    </row>
    <row r="9" spans="1:5">
      <c r="A9" t="s">
        <v>681</v>
      </c>
      <c r="B9" s="329">
        <v>7</v>
      </c>
      <c r="C9" s="174">
        <v>45510</v>
      </c>
      <c r="D9" s="174">
        <v>45624</v>
      </c>
      <c r="E9" s="329"/>
    </row>
    <row r="10" spans="1:5">
      <c r="A10" t="s">
        <v>682</v>
      </c>
      <c r="B10" s="329">
        <v>7</v>
      </c>
      <c r="C10" s="174">
        <v>45510</v>
      </c>
      <c r="D10" s="174">
        <v>45624</v>
      </c>
      <c r="E10" s="329"/>
    </row>
    <row r="11" spans="1:5">
      <c r="A11" t="s">
        <v>683</v>
      </c>
      <c r="B11" s="329">
        <v>7</v>
      </c>
      <c r="C11" s="174">
        <v>45510</v>
      </c>
      <c r="D11" s="174">
        <v>45624</v>
      </c>
      <c r="E11" s="329"/>
    </row>
    <row r="12" spans="1:5">
      <c r="A12" t="s">
        <v>684</v>
      </c>
      <c r="B12" s="329">
        <v>7</v>
      </c>
      <c r="C12" s="174">
        <v>45510</v>
      </c>
      <c r="D12" s="174">
        <v>45624</v>
      </c>
      <c r="E12" s="329"/>
    </row>
    <row r="13" spans="1:5">
      <c r="A13" t="s">
        <v>685</v>
      </c>
      <c r="B13" s="329">
        <v>7</v>
      </c>
      <c r="C13" s="174">
        <v>45510</v>
      </c>
      <c r="D13" s="174">
        <v>45624</v>
      </c>
      <c r="E13" s="329"/>
    </row>
    <row r="14" spans="1:5">
      <c r="A14" t="s">
        <v>686</v>
      </c>
      <c r="B14" s="329">
        <v>7</v>
      </c>
      <c r="C14" s="174">
        <v>45510</v>
      </c>
      <c r="D14" s="174">
        <v>45624</v>
      </c>
      <c r="E14" s="329"/>
    </row>
    <row r="15" spans="1:5">
      <c r="A15" t="s">
        <v>687</v>
      </c>
      <c r="B15" s="329">
        <v>7</v>
      </c>
      <c r="C15" s="174">
        <v>45510</v>
      </c>
      <c r="D15" s="174">
        <v>45624</v>
      </c>
      <c r="E15" s="329"/>
    </row>
    <row r="16" spans="1:5">
      <c r="A16" t="s">
        <v>688</v>
      </c>
      <c r="B16" s="329">
        <v>7</v>
      </c>
      <c r="C16" s="174">
        <v>45510</v>
      </c>
      <c r="D16" s="174">
        <v>45624</v>
      </c>
      <c r="E16" s="329"/>
    </row>
    <row r="17" spans="1:5">
      <c r="A17" t="s">
        <v>689</v>
      </c>
      <c r="B17" s="329">
        <v>1</v>
      </c>
      <c r="C17" s="329"/>
      <c r="D17" s="329"/>
      <c r="E17" s="329"/>
    </row>
    <row r="18" spans="1:5">
      <c r="A18" t="s">
        <v>690</v>
      </c>
      <c r="B18" s="329">
        <v>1</v>
      </c>
      <c r="C18" s="329"/>
      <c r="D18" s="329"/>
      <c r="E18" s="329"/>
    </row>
    <row r="19" spans="1:5">
      <c r="A19" t="s">
        <v>691</v>
      </c>
      <c r="B19" s="329">
        <v>1</v>
      </c>
      <c r="C19" s="329"/>
      <c r="D19" s="329"/>
      <c r="E19" s="329"/>
    </row>
    <row r="20" spans="1:5">
      <c r="A20" t="s">
        <v>692</v>
      </c>
      <c r="B20" s="329">
        <v>1</v>
      </c>
      <c r="C20" s="329"/>
      <c r="D20" s="329"/>
      <c r="E20" s="329"/>
    </row>
    <row r="21" spans="1:5">
      <c r="A21" t="s">
        <v>693</v>
      </c>
      <c r="B21" s="329">
        <v>1</v>
      </c>
      <c r="C21" s="329"/>
      <c r="D21" s="329"/>
      <c r="E21" s="329"/>
    </row>
    <row r="22" spans="1:5">
      <c r="A22" t="s">
        <v>694</v>
      </c>
      <c r="B22" s="329">
        <v>1</v>
      </c>
      <c r="C22" s="329"/>
      <c r="D22" s="329"/>
      <c r="E22" s="329"/>
    </row>
    <row r="23" spans="1:5">
      <c r="A23" t="s">
        <v>695</v>
      </c>
      <c r="B23" s="329">
        <v>1</v>
      </c>
      <c r="C23" s="329"/>
      <c r="D23" s="329"/>
      <c r="E23" s="329"/>
    </row>
    <row r="24" spans="1:5">
      <c r="A24" t="s">
        <v>696</v>
      </c>
      <c r="B24" s="329">
        <v>1</v>
      </c>
      <c r="C24" s="329"/>
      <c r="D24" s="329"/>
      <c r="E24" s="329"/>
    </row>
    <row r="25" spans="1:5">
      <c r="A25" t="s">
        <v>697</v>
      </c>
      <c r="B25" s="329">
        <v>2</v>
      </c>
      <c r="C25" s="174">
        <v>45618</v>
      </c>
      <c r="D25" s="174">
        <v>45631</v>
      </c>
      <c r="E25" s="174">
        <v>45631</v>
      </c>
    </row>
    <row r="26" spans="1:5">
      <c r="A26" t="s">
        <v>698</v>
      </c>
      <c r="B26" s="329">
        <v>2</v>
      </c>
      <c r="C26" s="174">
        <v>45618</v>
      </c>
      <c r="D26" s="174">
        <v>45631</v>
      </c>
      <c r="E26" s="174">
        <v>45631</v>
      </c>
    </row>
    <row r="27" spans="1:5">
      <c r="A27" t="s">
        <v>699</v>
      </c>
      <c r="B27" s="329">
        <v>1</v>
      </c>
      <c r="C27" s="329"/>
      <c r="D27" s="174">
        <v>45631</v>
      </c>
      <c r="E27" s="174">
        <v>45631</v>
      </c>
    </row>
    <row r="28" spans="1:5">
      <c r="A28" t="s">
        <v>700</v>
      </c>
      <c r="B28" s="329">
        <v>2</v>
      </c>
      <c r="C28" s="174">
        <v>45618</v>
      </c>
      <c r="D28" s="174">
        <v>45631</v>
      </c>
      <c r="E28" s="174">
        <v>45631</v>
      </c>
    </row>
    <row r="29" spans="1:5">
      <c r="A29" t="s">
        <v>701</v>
      </c>
      <c r="B29" s="329">
        <v>1</v>
      </c>
      <c r="C29" s="329"/>
      <c r="D29" s="329"/>
      <c r="E29" s="329"/>
    </row>
    <row r="30" spans="1:5">
      <c r="A30" t="s">
        <v>702</v>
      </c>
      <c r="B30" s="329">
        <v>1</v>
      </c>
      <c r="C30" s="329"/>
      <c r="D30" s="329"/>
      <c r="E30" s="329"/>
    </row>
    <row r="31" spans="1:5">
      <c r="A31" t="s">
        <v>703</v>
      </c>
      <c r="B31" s="329">
        <v>1</v>
      </c>
      <c r="C31" s="329"/>
      <c r="D31" s="329"/>
      <c r="E31" s="329"/>
    </row>
    <row r="32" spans="1:5">
      <c r="A32" t="s">
        <v>704</v>
      </c>
      <c r="B32" s="329">
        <v>1</v>
      </c>
      <c r="C32" s="329"/>
      <c r="D32" s="329"/>
      <c r="E32" s="329"/>
    </row>
    <row r="33" spans="1:5">
      <c r="A33" t="s">
        <v>705</v>
      </c>
      <c r="B33" s="329">
        <v>1</v>
      </c>
      <c r="C33" s="329"/>
      <c r="D33" s="329"/>
      <c r="E33" s="329"/>
    </row>
    <row r="34" spans="1:5">
      <c r="A34" t="s">
        <v>706</v>
      </c>
      <c r="B34" s="329">
        <v>1</v>
      </c>
      <c r="C34" s="329"/>
      <c r="D34" s="329"/>
      <c r="E34" s="329"/>
    </row>
    <row r="35" spans="1:5">
      <c r="A35" t="s">
        <v>707</v>
      </c>
      <c r="B35" s="329">
        <v>1</v>
      </c>
      <c r="C35" s="174">
        <v>45583</v>
      </c>
      <c r="D35" s="174">
        <v>45589</v>
      </c>
      <c r="E35" s="174">
        <v>45589</v>
      </c>
    </row>
    <row r="36" spans="1:5">
      <c r="A36" t="s">
        <v>708</v>
      </c>
      <c r="B36" s="329">
        <v>2</v>
      </c>
      <c r="C36" s="329"/>
      <c r="D36" s="174">
        <v>45631</v>
      </c>
      <c r="E36" s="174">
        <v>45631</v>
      </c>
    </row>
    <row r="37" spans="1:5">
      <c r="A37" t="s">
        <v>709</v>
      </c>
      <c r="B37" s="329">
        <v>2</v>
      </c>
      <c r="C37" s="329"/>
      <c r="D37" s="174">
        <v>45631</v>
      </c>
      <c r="E37" s="174">
        <v>45631</v>
      </c>
    </row>
    <row r="38" spans="1:5">
      <c r="A38" t="s">
        <v>710</v>
      </c>
      <c r="B38" s="329">
        <v>2</v>
      </c>
      <c r="C38" s="329"/>
      <c r="D38" s="174">
        <v>45631</v>
      </c>
      <c r="E38" s="174">
        <v>45631</v>
      </c>
    </row>
    <row r="39" spans="1:5">
      <c r="A39" t="s">
        <v>711</v>
      </c>
      <c r="B39" s="329">
        <v>1</v>
      </c>
      <c r="C39" s="329"/>
      <c r="D39" s="329"/>
      <c r="E39" s="329"/>
    </row>
    <row r="40" spans="1:5">
      <c r="A40" t="s">
        <v>712</v>
      </c>
      <c r="B40" s="329">
        <v>1</v>
      </c>
      <c r="C40" s="329"/>
      <c r="D40" s="329"/>
      <c r="E40" s="329"/>
    </row>
    <row r="41" spans="1:5">
      <c r="A41" t="s">
        <v>713</v>
      </c>
      <c r="B41" s="329">
        <v>1</v>
      </c>
      <c r="C41" s="329"/>
      <c r="D41" s="329"/>
      <c r="E41" s="329"/>
    </row>
    <row r="42" spans="1:5">
      <c r="A42" t="s">
        <v>714</v>
      </c>
      <c r="B42" s="329">
        <v>2</v>
      </c>
      <c r="C42" s="174">
        <v>45595</v>
      </c>
      <c r="D42" s="174">
        <v>374342</v>
      </c>
      <c r="E42" s="174">
        <v>374342</v>
      </c>
    </row>
    <row r="43" spans="1:5">
      <c r="A43" t="s">
        <v>715</v>
      </c>
      <c r="B43" s="329">
        <v>1</v>
      </c>
      <c r="C43" s="174">
        <v>45595</v>
      </c>
      <c r="D43" s="174">
        <v>374329</v>
      </c>
      <c r="E43" s="174">
        <v>374329</v>
      </c>
    </row>
    <row r="44" spans="1:5">
      <c r="A44" t="s">
        <v>716</v>
      </c>
      <c r="B44" s="329">
        <v>1</v>
      </c>
      <c r="C44" s="174">
        <v>45593</v>
      </c>
      <c r="D44" s="174">
        <v>45611</v>
      </c>
      <c r="E44" s="174">
        <v>374329</v>
      </c>
    </row>
    <row r="45" spans="1:5">
      <c r="A45" t="s">
        <v>717</v>
      </c>
      <c r="B45" s="329">
        <v>1</v>
      </c>
      <c r="C45" s="329"/>
      <c r="D45" s="329"/>
      <c r="E45" s="329"/>
    </row>
    <row r="46" spans="1:5">
      <c r="A46" t="s">
        <v>718</v>
      </c>
      <c r="B46" s="329">
        <v>1</v>
      </c>
      <c r="C46" s="329"/>
      <c r="D46" s="329"/>
      <c r="E46" s="329"/>
    </row>
    <row r="47" spans="1:5">
      <c r="A47" t="s">
        <v>719</v>
      </c>
      <c r="B47" s="329">
        <v>1</v>
      </c>
      <c r="C47" s="329"/>
      <c r="D47" s="329"/>
      <c r="E47" s="329"/>
    </row>
    <row r="48" spans="1:5">
      <c r="A48" t="s">
        <v>720</v>
      </c>
      <c r="B48" s="329">
        <v>1</v>
      </c>
      <c r="C48" s="329"/>
      <c r="D48" s="174">
        <v>45621</v>
      </c>
      <c r="E48" s="174">
        <v>45596</v>
      </c>
    </row>
    <row r="49" spans="1:5">
      <c r="A49" t="s">
        <v>721</v>
      </c>
      <c r="B49" s="329">
        <v>1</v>
      </c>
      <c r="C49" s="329"/>
      <c r="D49" s="174">
        <v>45621</v>
      </c>
      <c r="E49" s="174">
        <v>45596</v>
      </c>
    </row>
    <row r="50" spans="1:5">
      <c r="A50" t="s">
        <v>722</v>
      </c>
      <c r="B50" s="329">
        <v>1</v>
      </c>
      <c r="C50" s="329"/>
      <c r="D50" s="174">
        <v>45621</v>
      </c>
      <c r="E50" s="174">
        <v>45596</v>
      </c>
    </row>
    <row r="51" spans="1:5">
      <c r="A51" t="s">
        <v>723</v>
      </c>
      <c r="B51" s="329">
        <v>1</v>
      </c>
      <c r="C51" s="329"/>
      <c r="D51" s="329"/>
      <c r="E51" s="329"/>
    </row>
    <row r="52" spans="1:5">
      <c r="A52" t="s">
        <v>724</v>
      </c>
      <c r="B52" s="329">
        <v>1</v>
      </c>
      <c r="C52" s="329"/>
      <c r="D52" s="329"/>
      <c r="E52" s="329"/>
    </row>
    <row r="53" spans="1:5">
      <c r="A53" t="s">
        <v>725</v>
      </c>
      <c r="B53" s="329">
        <v>1</v>
      </c>
      <c r="C53" s="329"/>
      <c r="D53" s="329"/>
      <c r="E53" s="329"/>
    </row>
    <row r="54" spans="1:5">
      <c r="A54" t="s">
        <v>726</v>
      </c>
      <c r="B54" s="329">
        <v>1</v>
      </c>
      <c r="C54" s="329"/>
      <c r="D54" s="329"/>
      <c r="E54" s="329"/>
    </row>
    <row r="55" spans="1:5">
      <c r="A55" t="s">
        <v>727</v>
      </c>
      <c r="B55" s="329">
        <v>1</v>
      </c>
      <c r="C55" s="329"/>
      <c r="D55" s="174">
        <v>45614</v>
      </c>
      <c r="E55" s="174">
        <v>45596</v>
      </c>
    </row>
    <row r="56" spans="1:5">
      <c r="A56" t="s">
        <v>728</v>
      </c>
      <c r="B56" s="329">
        <v>1</v>
      </c>
      <c r="C56" s="329"/>
      <c r="D56" s="174">
        <v>45614</v>
      </c>
      <c r="E56" s="174">
        <v>45596</v>
      </c>
    </row>
    <row r="57" spans="1:5">
      <c r="A57" t="s">
        <v>729</v>
      </c>
      <c r="B57" s="329">
        <v>1</v>
      </c>
      <c r="C57" s="329"/>
      <c r="D57" s="174">
        <v>45614</v>
      </c>
      <c r="E57" s="174">
        <v>45596</v>
      </c>
    </row>
    <row r="58" spans="1:5">
      <c r="A58" t="s">
        <v>730</v>
      </c>
      <c r="B58" s="329">
        <v>1</v>
      </c>
      <c r="C58" s="329"/>
      <c r="D58" s="174">
        <v>45614</v>
      </c>
      <c r="E58" s="174">
        <v>45596</v>
      </c>
    </row>
    <row r="59" spans="1:5">
      <c r="A59" t="s">
        <v>731</v>
      </c>
      <c r="B59" s="329">
        <v>1</v>
      </c>
      <c r="C59" s="329"/>
      <c r="D59" s="329"/>
      <c r="E59" s="329"/>
    </row>
    <row r="60" spans="1:5">
      <c r="A60" t="s">
        <v>732</v>
      </c>
      <c r="B60" s="329">
        <v>1</v>
      </c>
      <c r="C60" s="329"/>
      <c r="D60" s="329"/>
      <c r="E60" s="329"/>
    </row>
    <row r="61" spans="1:5">
      <c r="A61" t="s">
        <v>733</v>
      </c>
      <c r="B61" s="329">
        <v>6</v>
      </c>
      <c r="C61" s="174">
        <v>45583</v>
      </c>
      <c r="D61" s="174">
        <v>45611</v>
      </c>
      <c r="E61" s="174">
        <v>45611</v>
      </c>
    </row>
    <row r="62" spans="1:5">
      <c r="A62" t="s">
        <v>734</v>
      </c>
      <c r="B62" s="329">
        <v>1</v>
      </c>
      <c r="C62" s="174">
        <v>45589</v>
      </c>
      <c r="D62" s="329"/>
      <c r="E62" s="174">
        <v>45596</v>
      </c>
    </row>
    <row r="63" spans="1:5">
      <c r="A63" t="s">
        <v>735</v>
      </c>
      <c r="B63" s="329">
        <v>1</v>
      </c>
      <c r="C63" s="174">
        <v>45589</v>
      </c>
      <c r="D63" s="329"/>
      <c r="E63" s="174">
        <v>45596</v>
      </c>
    </row>
    <row r="64" spans="1:5">
      <c r="A64" t="s">
        <v>736</v>
      </c>
      <c r="B64" s="329">
        <v>1</v>
      </c>
      <c r="C64" s="329"/>
      <c r="D64" s="174">
        <v>45614</v>
      </c>
      <c r="E64" s="174">
        <v>45596</v>
      </c>
    </row>
    <row r="65" spans="1:5">
      <c r="A65" t="s">
        <v>737</v>
      </c>
      <c r="B65" s="329">
        <v>1</v>
      </c>
      <c r="C65" s="174">
        <v>45589</v>
      </c>
      <c r="D65" s="329"/>
      <c r="E65" s="174">
        <v>45596</v>
      </c>
    </row>
    <row r="66" spans="1:5">
      <c r="A66" t="s">
        <v>738</v>
      </c>
      <c r="B66" s="329">
        <v>1</v>
      </c>
      <c r="C66" s="174">
        <v>45589</v>
      </c>
      <c r="D66" s="174">
        <v>45611</v>
      </c>
      <c r="E66" s="174">
        <v>45611</v>
      </c>
    </row>
    <row r="67" spans="1:5">
      <c r="A67" t="s">
        <v>739</v>
      </c>
      <c r="B67" s="329">
        <v>1</v>
      </c>
      <c r="C67" s="174">
        <v>45593</v>
      </c>
      <c r="D67" s="174">
        <v>45611</v>
      </c>
      <c r="E67" s="174">
        <v>45611</v>
      </c>
    </row>
    <row r="68" spans="1:5">
      <c r="A68" t="s">
        <v>740</v>
      </c>
      <c r="B68" s="329">
        <v>2</v>
      </c>
      <c r="C68" s="174">
        <v>45589</v>
      </c>
      <c r="D68" s="329"/>
      <c r="E68" s="174">
        <v>45596</v>
      </c>
    </row>
    <row r="69" spans="1:5">
      <c r="A69" t="s">
        <v>741</v>
      </c>
      <c r="B69" s="329">
        <v>2</v>
      </c>
      <c r="C69" s="174">
        <v>45589</v>
      </c>
      <c r="D69" s="329"/>
      <c r="E69" s="174">
        <v>45596</v>
      </c>
    </row>
    <row r="70" spans="1:5">
      <c r="A70" t="s">
        <v>742</v>
      </c>
      <c r="B70" s="329">
        <v>2</v>
      </c>
      <c r="C70" s="174">
        <v>45589</v>
      </c>
      <c r="D70" s="329"/>
      <c r="E70" s="174">
        <v>45596</v>
      </c>
    </row>
    <row r="71" spans="1:5">
      <c r="A71" t="s">
        <v>743</v>
      </c>
      <c r="B71" s="329">
        <v>1</v>
      </c>
      <c r="C71" s="329"/>
      <c r="D71" s="329"/>
      <c r="E71" s="329"/>
    </row>
    <row r="72" spans="1:5">
      <c r="A72" t="s">
        <v>744</v>
      </c>
      <c r="B72" s="329">
        <v>1</v>
      </c>
      <c r="C72" s="329"/>
      <c r="D72" s="329"/>
      <c r="E72" s="329"/>
    </row>
    <row r="73" spans="1:5">
      <c r="A73" t="s">
        <v>745</v>
      </c>
      <c r="B73" s="329">
        <v>7</v>
      </c>
      <c r="C73" s="174">
        <v>45593</v>
      </c>
      <c r="D73" s="174">
        <v>45611</v>
      </c>
      <c r="E73" s="174">
        <v>45611</v>
      </c>
    </row>
    <row r="74" spans="1:5">
      <c r="A74" t="s">
        <v>746</v>
      </c>
      <c r="B74" s="329">
        <v>6</v>
      </c>
      <c r="C74" s="174">
        <v>45589</v>
      </c>
      <c r="D74" s="329"/>
      <c r="E74" s="174">
        <v>45611</v>
      </c>
    </row>
    <row r="75" spans="1:5">
      <c r="A75" t="s">
        <v>747</v>
      </c>
      <c r="B75" s="329">
        <v>1</v>
      </c>
      <c r="C75" s="329"/>
      <c r="D75" s="329"/>
      <c r="E75" s="329"/>
    </row>
    <row r="76" spans="1:5">
      <c r="A76" t="s">
        <v>748</v>
      </c>
      <c r="B76" s="329">
        <v>1</v>
      </c>
      <c r="C76" s="174">
        <v>45583</v>
      </c>
      <c r="D76" s="329"/>
      <c r="E76" s="174">
        <v>45596</v>
      </c>
    </row>
    <row r="77" spans="1:5">
      <c r="A77" t="s">
        <v>749</v>
      </c>
      <c r="B77" s="329">
        <v>1</v>
      </c>
      <c r="C77" s="174">
        <v>45589</v>
      </c>
      <c r="D77" s="174">
        <v>45596</v>
      </c>
      <c r="E77" s="174">
        <v>45596</v>
      </c>
    </row>
    <row r="78" spans="1:5">
      <c r="A78" t="s">
        <v>750</v>
      </c>
      <c r="B78" s="329">
        <v>1</v>
      </c>
      <c r="C78" s="329"/>
      <c r="D78" s="174">
        <v>45611</v>
      </c>
      <c r="E78" s="174">
        <v>45611</v>
      </c>
    </row>
    <row r="79" spans="1:5">
      <c r="A79" t="s">
        <v>751</v>
      </c>
      <c r="B79" s="329">
        <v>1</v>
      </c>
      <c r="C79" s="329"/>
      <c r="D79" s="174">
        <v>45614</v>
      </c>
      <c r="E79" s="174">
        <v>45596</v>
      </c>
    </row>
    <row r="80" spans="1:5">
      <c r="A80" t="s">
        <v>752</v>
      </c>
      <c r="B80" s="329">
        <v>1</v>
      </c>
      <c r="C80" s="329"/>
      <c r="D80" s="174">
        <v>45614</v>
      </c>
      <c r="E80" s="174">
        <v>45596</v>
      </c>
    </row>
    <row r="81" spans="1:5">
      <c r="A81" t="s">
        <v>753</v>
      </c>
      <c r="B81" s="329">
        <v>1</v>
      </c>
      <c r="C81" s="329"/>
      <c r="D81" s="174">
        <v>45614</v>
      </c>
      <c r="E81" s="174">
        <v>45596</v>
      </c>
    </row>
    <row r="82" spans="1:5">
      <c r="A82" t="s">
        <v>754</v>
      </c>
      <c r="B82" s="329">
        <v>1</v>
      </c>
      <c r="C82" s="329"/>
      <c r="D82" s="174">
        <v>45614</v>
      </c>
      <c r="E82" s="174">
        <v>45596</v>
      </c>
    </row>
    <row r="83" spans="1:5">
      <c r="A83" t="s">
        <v>755</v>
      </c>
      <c r="B83" s="329">
        <v>1</v>
      </c>
      <c r="C83" s="329"/>
      <c r="D83" s="174">
        <v>45614</v>
      </c>
      <c r="E83" s="174">
        <v>45596</v>
      </c>
    </row>
    <row r="84" spans="1:5">
      <c r="A84" t="s">
        <v>756</v>
      </c>
      <c r="B84" s="329">
        <v>1</v>
      </c>
      <c r="C84" s="329"/>
      <c r="D84" s="329"/>
      <c r="E84" s="329"/>
    </row>
    <row r="85" spans="1:5">
      <c r="A85" t="s">
        <v>757</v>
      </c>
      <c r="B85" s="329">
        <v>6</v>
      </c>
      <c r="C85" s="174">
        <v>45593</v>
      </c>
      <c r="D85" s="174">
        <v>45624</v>
      </c>
      <c r="E85" s="174">
        <v>45624</v>
      </c>
    </row>
    <row r="86" spans="1:5">
      <c r="A86" t="s">
        <v>758</v>
      </c>
      <c r="B86" s="329">
        <v>1</v>
      </c>
      <c r="C86" s="329"/>
      <c r="D86" s="174">
        <v>45614</v>
      </c>
      <c r="E86" s="174">
        <v>45596</v>
      </c>
    </row>
    <row r="87" spans="1:5">
      <c r="A87" t="s">
        <v>759</v>
      </c>
      <c r="B87" s="329">
        <v>1</v>
      </c>
      <c r="C87" s="174">
        <v>45583</v>
      </c>
      <c r="D87" s="174">
        <v>45614</v>
      </c>
      <c r="E87" s="174">
        <v>45596</v>
      </c>
    </row>
    <row r="88" spans="1:5">
      <c r="A88" t="s">
        <v>760</v>
      </c>
      <c r="B88" s="329">
        <v>1</v>
      </c>
      <c r="C88" s="329"/>
      <c r="D88" s="174">
        <v>45614</v>
      </c>
      <c r="E88" s="174">
        <v>45596</v>
      </c>
    </row>
    <row r="89" spans="1:5">
      <c r="A89" t="s">
        <v>761</v>
      </c>
      <c r="B89" s="329">
        <v>1</v>
      </c>
      <c r="C89" s="329"/>
      <c r="D89" s="174">
        <v>45614</v>
      </c>
      <c r="E89" s="174">
        <v>45596</v>
      </c>
    </row>
    <row r="90" spans="1:5">
      <c r="A90" t="s">
        <v>762</v>
      </c>
      <c r="B90" s="329">
        <v>1</v>
      </c>
      <c r="C90" s="329"/>
      <c r="D90" s="329"/>
      <c r="E90" s="329"/>
    </row>
    <row r="91" spans="1:5">
      <c r="A91" t="s">
        <v>763</v>
      </c>
      <c r="B91" s="329">
        <v>1</v>
      </c>
      <c r="C91" s="329"/>
      <c r="D91" s="329"/>
      <c r="E91" s="329"/>
    </row>
    <row r="92" spans="1:5">
      <c r="A92" t="s">
        <v>764</v>
      </c>
      <c r="B92" s="329">
        <v>2</v>
      </c>
      <c r="C92" s="329"/>
      <c r="D92" s="174">
        <v>45631</v>
      </c>
      <c r="E92" s="174">
        <v>45631</v>
      </c>
    </row>
    <row r="93" spans="1:5">
      <c r="A93" t="s">
        <v>765</v>
      </c>
      <c r="B93" s="329">
        <v>2</v>
      </c>
      <c r="C93" s="329"/>
      <c r="D93" s="174">
        <v>45631</v>
      </c>
      <c r="E93" s="174">
        <v>45631</v>
      </c>
    </row>
    <row r="94" spans="1:5">
      <c r="A94" t="s">
        <v>766</v>
      </c>
      <c r="B94" s="329">
        <v>2</v>
      </c>
      <c r="C94" s="329"/>
      <c r="D94" s="174">
        <v>45631</v>
      </c>
      <c r="E94" s="174">
        <v>45631</v>
      </c>
    </row>
    <row r="95" spans="1:5">
      <c r="A95" t="s">
        <v>767</v>
      </c>
      <c r="B95" s="329">
        <v>7</v>
      </c>
      <c r="C95" s="174">
        <v>45583</v>
      </c>
      <c r="D95" s="174">
        <v>45596</v>
      </c>
      <c r="E95" s="174">
        <v>45596</v>
      </c>
    </row>
    <row r="96" spans="1:5">
      <c r="A96" t="s">
        <v>768</v>
      </c>
      <c r="B96" s="329">
        <v>7</v>
      </c>
      <c r="C96" s="174">
        <v>45583</v>
      </c>
      <c r="D96" s="174">
        <v>45596</v>
      </c>
      <c r="E96" s="174">
        <v>45596</v>
      </c>
    </row>
    <row r="97" spans="1:5">
      <c r="A97" t="s">
        <v>769</v>
      </c>
      <c r="B97" s="329">
        <v>1</v>
      </c>
      <c r="C97" s="174">
        <v>45583</v>
      </c>
      <c r="D97" s="174">
        <v>45596</v>
      </c>
      <c r="E97" s="174">
        <v>45596</v>
      </c>
    </row>
    <row r="98" spans="1:5">
      <c r="A98" t="s">
        <v>770</v>
      </c>
      <c r="B98" s="329">
        <v>1</v>
      </c>
      <c r="C98" s="174">
        <v>45583</v>
      </c>
      <c r="D98" s="174">
        <v>45596</v>
      </c>
      <c r="E98" s="174">
        <v>45596</v>
      </c>
    </row>
    <row r="99" spans="1:5">
      <c r="A99" t="s">
        <v>771</v>
      </c>
      <c r="B99" s="329">
        <v>2</v>
      </c>
      <c r="C99" s="174">
        <v>45593</v>
      </c>
      <c r="D99" s="174">
        <v>45624</v>
      </c>
      <c r="E99" s="174">
        <v>45624</v>
      </c>
    </row>
    <row r="100" spans="1:5">
      <c r="A100" t="s">
        <v>772</v>
      </c>
      <c r="B100" s="329">
        <v>2</v>
      </c>
      <c r="C100" s="174">
        <v>45593</v>
      </c>
      <c r="D100" s="174">
        <v>45624</v>
      </c>
      <c r="E100" s="174">
        <v>45624</v>
      </c>
    </row>
    <row r="101" spans="1:5">
      <c r="A101" t="s">
        <v>773</v>
      </c>
      <c r="B101" s="329">
        <v>2</v>
      </c>
      <c r="C101" s="174">
        <v>45593</v>
      </c>
      <c r="D101" s="174">
        <v>45624</v>
      </c>
      <c r="E101" s="174">
        <v>45624</v>
      </c>
    </row>
    <row r="102" spans="1:5">
      <c r="A102" t="s">
        <v>774</v>
      </c>
      <c r="B102" s="329">
        <v>2</v>
      </c>
      <c r="C102" s="174">
        <v>45593</v>
      </c>
      <c r="D102" s="174">
        <v>45624</v>
      </c>
      <c r="E102" s="174">
        <v>45624</v>
      </c>
    </row>
    <row r="103" spans="1:5">
      <c r="A103" t="s">
        <v>775</v>
      </c>
      <c r="B103" s="329">
        <v>2</v>
      </c>
      <c r="C103" s="329"/>
      <c r="D103" s="174">
        <v>45631</v>
      </c>
      <c r="E103" s="174">
        <v>45631</v>
      </c>
    </row>
    <row r="104" spans="1:5">
      <c r="A104" t="s">
        <v>776</v>
      </c>
      <c r="B104" s="329">
        <v>2</v>
      </c>
      <c r="C104" s="329"/>
      <c r="D104" s="174">
        <v>45631</v>
      </c>
      <c r="E104" s="174">
        <v>45631</v>
      </c>
    </row>
    <row r="105" spans="1:5">
      <c r="A105" t="s">
        <v>777</v>
      </c>
      <c r="B105" s="329">
        <v>2</v>
      </c>
      <c r="C105" s="329"/>
      <c r="D105" s="174">
        <v>45631</v>
      </c>
      <c r="E105" s="174">
        <v>45631</v>
      </c>
    </row>
    <row r="106" spans="1:5">
      <c r="A106" t="s">
        <v>778</v>
      </c>
      <c r="B106" s="329">
        <v>4</v>
      </c>
      <c r="C106" s="174">
        <v>45595</v>
      </c>
      <c r="D106" s="174">
        <v>45611</v>
      </c>
      <c r="E106" s="174">
        <v>45611</v>
      </c>
    </row>
    <row r="107" spans="1:5">
      <c r="A107" t="s">
        <v>779</v>
      </c>
      <c r="B107" s="329">
        <v>6</v>
      </c>
      <c r="C107" s="174">
        <v>45589</v>
      </c>
      <c r="D107" s="174">
        <v>45611</v>
      </c>
      <c r="E107" s="174">
        <v>45611</v>
      </c>
    </row>
    <row r="108" spans="1:5">
      <c r="A108" t="s">
        <v>780</v>
      </c>
      <c r="B108" s="329">
        <v>2</v>
      </c>
      <c r="C108" s="174">
        <v>45589</v>
      </c>
      <c r="D108" s="174">
        <v>45624</v>
      </c>
      <c r="E108" s="174">
        <v>45624</v>
      </c>
    </row>
    <row r="109" spans="1:5">
      <c r="A109" t="s">
        <v>781</v>
      </c>
      <c r="B109" s="329">
        <v>1</v>
      </c>
      <c r="C109" s="174">
        <v>45589</v>
      </c>
      <c r="D109" s="174">
        <v>45611</v>
      </c>
      <c r="E109" s="174">
        <v>45611</v>
      </c>
    </row>
    <row r="110" spans="1:5">
      <c r="A110" t="s">
        <v>782</v>
      </c>
      <c r="B110" s="329">
        <v>1</v>
      </c>
      <c r="C110" s="174">
        <v>45589</v>
      </c>
      <c r="D110" s="174">
        <v>45611</v>
      </c>
      <c r="E110" s="174">
        <v>45611</v>
      </c>
    </row>
    <row r="111" spans="1:5">
      <c r="A111" t="s">
        <v>783</v>
      </c>
      <c r="B111" s="329">
        <v>1</v>
      </c>
      <c r="C111" s="174">
        <v>45583</v>
      </c>
      <c r="D111" s="174">
        <v>45611</v>
      </c>
      <c r="E111" s="174">
        <v>45611</v>
      </c>
    </row>
    <row r="112" spans="1:5">
      <c r="A112" t="s">
        <v>784</v>
      </c>
      <c r="B112" s="329">
        <v>6</v>
      </c>
      <c r="C112" s="174">
        <v>45583</v>
      </c>
      <c r="D112" s="174">
        <v>45596</v>
      </c>
      <c r="E112" s="174">
        <v>45596</v>
      </c>
    </row>
    <row r="113" spans="1:5">
      <c r="A113" t="s">
        <v>785</v>
      </c>
      <c r="B113" s="329">
        <v>4</v>
      </c>
      <c r="C113" s="174">
        <v>45588</v>
      </c>
      <c r="D113" s="174">
        <v>45624</v>
      </c>
      <c r="E113" s="174">
        <v>45624</v>
      </c>
    </row>
    <row r="114" spans="1:5">
      <c r="A114" t="s">
        <v>786</v>
      </c>
      <c r="B114" s="329">
        <v>1</v>
      </c>
      <c r="C114" s="329"/>
      <c r="D114" s="329"/>
      <c r="E114" s="329"/>
    </row>
    <row r="115" spans="1:5">
      <c r="A115" t="s">
        <v>787</v>
      </c>
      <c r="B115" s="329">
        <v>1</v>
      </c>
      <c r="C115" s="329"/>
      <c r="D115" s="329"/>
      <c r="E115" s="329"/>
    </row>
    <row r="116" spans="1:5">
      <c r="A116" t="s">
        <v>788</v>
      </c>
      <c r="B116" s="329">
        <v>1</v>
      </c>
      <c r="C116" s="329"/>
      <c r="D116" s="329"/>
      <c r="E116" s="329"/>
    </row>
    <row r="117" spans="1:5">
      <c r="A117" t="s">
        <v>789</v>
      </c>
      <c r="B117" s="329">
        <v>1</v>
      </c>
      <c r="C117" s="329"/>
      <c r="D117" s="329"/>
      <c r="E117" s="329"/>
    </row>
    <row r="118" spans="1:5">
      <c r="A118" t="s">
        <v>790</v>
      </c>
      <c r="B118" s="329">
        <v>1</v>
      </c>
      <c r="C118" s="329"/>
      <c r="D118" s="329"/>
      <c r="E118" s="329"/>
    </row>
    <row r="119" spans="1:5">
      <c r="A119" t="s">
        <v>791</v>
      </c>
      <c r="B119" s="329">
        <v>1</v>
      </c>
      <c r="C119" s="329"/>
      <c r="D119" s="329"/>
      <c r="E119" s="329"/>
    </row>
    <row r="120" spans="1:5">
      <c r="A120" t="s">
        <v>792</v>
      </c>
      <c r="B120" s="329">
        <v>1</v>
      </c>
      <c r="C120" s="329"/>
      <c r="D120" s="329"/>
      <c r="E120" s="329"/>
    </row>
    <row r="121" spans="1:5">
      <c r="A121" t="s">
        <v>793</v>
      </c>
      <c r="B121" s="329">
        <v>1</v>
      </c>
      <c r="C121" s="329"/>
      <c r="D121" s="329"/>
      <c r="E121" s="329"/>
    </row>
    <row r="122" spans="1:5">
      <c r="A122" t="s">
        <v>794</v>
      </c>
      <c r="B122" s="329">
        <v>1</v>
      </c>
      <c r="C122" s="329"/>
      <c r="D122" s="329"/>
      <c r="E122" s="329"/>
    </row>
    <row r="123" spans="1:5">
      <c r="A123" t="s">
        <v>795</v>
      </c>
      <c r="B123" s="329">
        <v>1</v>
      </c>
      <c r="C123" s="329"/>
      <c r="D123" s="329"/>
      <c r="E123" s="329"/>
    </row>
    <row r="124" spans="1:5">
      <c r="A124" t="s">
        <v>1976</v>
      </c>
      <c r="B124" s="329">
        <v>2</v>
      </c>
      <c r="C124" s="174">
        <v>45593</v>
      </c>
      <c r="D124" s="174">
        <v>45624</v>
      </c>
      <c r="E124" s="174">
        <v>45624</v>
      </c>
    </row>
    <row r="125" spans="1:5">
      <c r="A125" t="s">
        <v>1977</v>
      </c>
      <c r="B125" s="329">
        <v>2</v>
      </c>
      <c r="C125" s="174">
        <v>45593</v>
      </c>
      <c r="D125" s="174">
        <v>45624</v>
      </c>
      <c r="E125" s="174">
        <v>45624</v>
      </c>
    </row>
    <row r="126" spans="1:5">
      <c r="A126" t="s">
        <v>1978</v>
      </c>
      <c r="B126" s="329">
        <v>2</v>
      </c>
      <c r="C126" s="329"/>
      <c r="D126" s="174">
        <v>45624</v>
      </c>
      <c r="E126" s="174">
        <v>45624</v>
      </c>
    </row>
    <row r="127" spans="1:5">
      <c r="A127" t="s">
        <v>1979</v>
      </c>
      <c r="B127" s="329">
        <v>2</v>
      </c>
      <c r="C127" s="174">
        <v>45593</v>
      </c>
      <c r="D127" s="174">
        <v>45624</v>
      </c>
      <c r="E127" s="174">
        <v>45624</v>
      </c>
    </row>
    <row r="128" spans="1:5">
      <c r="A128" t="s">
        <v>796</v>
      </c>
      <c r="B128" s="329">
        <v>1</v>
      </c>
      <c r="C128" s="329"/>
      <c r="D128" s="329"/>
      <c r="E128" s="329"/>
    </row>
    <row r="129" spans="1:5">
      <c r="A129" t="s">
        <v>797</v>
      </c>
      <c r="B129" s="329">
        <v>1</v>
      </c>
      <c r="C129" s="329"/>
      <c r="D129" s="329"/>
      <c r="E129" s="329"/>
    </row>
    <row r="130" spans="1:5">
      <c r="A130" t="s">
        <v>798</v>
      </c>
      <c r="B130" s="329">
        <v>1</v>
      </c>
      <c r="C130" s="329"/>
      <c r="D130" s="329"/>
      <c r="E130" s="329"/>
    </row>
    <row r="131" spans="1:5">
      <c r="A131" t="s">
        <v>799</v>
      </c>
      <c r="B131" s="329">
        <v>1</v>
      </c>
      <c r="C131" s="329"/>
      <c r="D131" s="329"/>
      <c r="E131" s="329"/>
    </row>
    <row r="132" spans="1:5">
      <c r="A132" t="s">
        <v>800</v>
      </c>
      <c r="B132" s="329">
        <v>1</v>
      </c>
      <c r="C132" s="329"/>
      <c r="D132" s="329"/>
      <c r="E132" s="329"/>
    </row>
    <row r="133" spans="1:5">
      <c r="A133" t="s">
        <v>801</v>
      </c>
      <c r="B133" s="329">
        <v>1</v>
      </c>
      <c r="C133" s="329"/>
      <c r="D133" s="329"/>
      <c r="E133" s="329"/>
    </row>
    <row r="134" spans="1:5">
      <c r="A134" t="s">
        <v>802</v>
      </c>
      <c r="B134" s="329">
        <v>1</v>
      </c>
      <c r="C134" s="329"/>
      <c r="D134" s="329"/>
      <c r="E134" s="329"/>
    </row>
    <row r="135" spans="1:5">
      <c r="A135" t="s">
        <v>803</v>
      </c>
      <c r="B135" s="329">
        <v>1</v>
      </c>
      <c r="C135" s="329"/>
      <c r="D135" s="329"/>
      <c r="E135" s="329"/>
    </row>
    <row r="136" spans="1:5">
      <c r="A136" t="s">
        <v>804</v>
      </c>
      <c r="B136" s="329">
        <v>1</v>
      </c>
      <c r="C136" s="329"/>
      <c r="D136" s="329"/>
      <c r="E136" s="329"/>
    </row>
    <row r="137" spans="1:5">
      <c r="A137" t="s">
        <v>1980</v>
      </c>
      <c r="B137" s="329">
        <v>1</v>
      </c>
      <c r="C137" s="174">
        <v>45593</v>
      </c>
      <c r="D137" s="174">
        <v>45611</v>
      </c>
      <c r="E137" s="174">
        <v>45611</v>
      </c>
    </row>
    <row r="138" spans="1:5">
      <c r="A138" t="s">
        <v>1981</v>
      </c>
      <c r="B138" s="329">
        <v>1</v>
      </c>
      <c r="C138" s="329"/>
      <c r="D138" s="174">
        <v>45611</v>
      </c>
      <c r="E138" s="174">
        <v>45611</v>
      </c>
    </row>
    <row r="139" spans="1:5">
      <c r="A139" t="s">
        <v>1982</v>
      </c>
      <c r="B139" s="329">
        <v>1</v>
      </c>
      <c r="C139" s="329"/>
      <c r="D139" s="174">
        <v>45611</v>
      </c>
      <c r="E139" s="174">
        <v>45611</v>
      </c>
    </row>
    <row r="140" spans="1:5">
      <c r="A140" t="s">
        <v>1983</v>
      </c>
      <c r="B140" s="329">
        <v>1</v>
      </c>
      <c r="C140" s="329"/>
      <c r="D140" s="174">
        <v>45611</v>
      </c>
      <c r="E140" s="174">
        <v>45611</v>
      </c>
    </row>
    <row r="141" spans="1:5">
      <c r="A141" t="s">
        <v>1984</v>
      </c>
      <c r="B141" s="329">
        <v>1</v>
      </c>
      <c r="C141" s="329"/>
      <c r="D141" s="174">
        <v>45611</v>
      </c>
      <c r="E141" s="174">
        <v>45611</v>
      </c>
    </row>
    <row r="142" spans="1:5">
      <c r="A142" t="s">
        <v>1985</v>
      </c>
      <c r="B142" s="329">
        <v>1</v>
      </c>
      <c r="C142" s="174">
        <v>45593</v>
      </c>
      <c r="D142" s="174">
        <v>45611</v>
      </c>
      <c r="E142" s="174">
        <v>45611</v>
      </c>
    </row>
    <row r="143" spans="1:5">
      <c r="A143" t="s">
        <v>1986</v>
      </c>
      <c r="B143" s="329">
        <v>1</v>
      </c>
      <c r="C143" s="174">
        <v>45593</v>
      </c>
      <c r="D143" s="174">
        <v>45611</v>
      </c>
      <c r="E143" s="174">
        <v>45611</v>
      </c>
    </row>
    <row r="144" spans="1:5">
      <c r="A144" t="s">
        <v>1987</v>
      </c>
      <c r="B144" s="329">
        <v>1</v>
      </c>
      <c r="C144" s="174">
        <v>45593</v>
      </c>
      <c r="D144" s="174">
        <v>45611</v>
      </c>
      <c r="E144" s="174">
        <v>45611</v>
      </c>
    </row>
    <row r="145" spans="1:5">
      <c r="A145" t="s">
        <v>1988</v>
      </c>
      <c r="B145" s="329">
        <v>1</v>
      </c>
      <c r="C145" s="174">
        <v>45593</v>
      </c>
      <c r="D145" s="174">
        <v>45611</v>
      </c>
      <c r="E145" s="174">
        <v>45611</v>
      </c>
    </row>
    <row r="146" spans="1:5">
      <c r="A146" t="s">
        <v>1989</v>
      </c>
      <c r="B146" s="329">
        <v>1</v>
      </c>
      <c r="C146" s="174">
        <v>45593</v>
      </c>
      <c r="D146" s="174">
        <v>45611</v>
      </c>
      <c r="E146" s="174">
        <v>45611</v>
      </c>
    </row>
    <row r="147" spans="1:5">
      <c r="A147" t="s">
        <v>1990</v>
      </c>
      <c r="B147" s="329">
        <v>1</v>
      </c>
      <c r="C147" s="174">
        <v>45593</v>
      </c>
      <c r="D147" s="174">
        <v>45611</v>
      </c>
      <c r="E147" s="174">
        <v>45611</v>
      </c>
    </row>
    <row r="148" spans="1:5">
      <c r="A148" t="s">
        <v>1991</v>
      </c>
      <c r="B148" s="329">
        <v>1</v>
      </c>
      <c r="C148" s="174">
        <v>45593</v>
      </c>
      <c r="D148" s="174">
        <v>45611</v>
      </c>
      <c r="E148" s="174">
        <v>45611</v>
      </c>
    </row>
    <row r="149" spans="1:5">
      <c r="A149" t="s">
        <v>1992</v>
      </c>
      <c r="B149" s="329">
        <v>1</v>
      </c>
      <c r="C149" s="329"/>
      <c r="D149" s="174">
        <v>45611</v>
      </c>
      <c r="E149" s="174">
        <v>45611</v>
      </c>
    </row>
    <row r="150" spans="1:5">
      <c r="A150" t="s">
        <v>1993</v>
      </c>
      <c r="B150" s="329">
        <v>1</v>
      </c>
      <c r="C150" s="174">
        <v>45593</v>
      </c>
      <c r="D150" s="174">
        <v>45611</v>
      </c>
      <c r="E150" s="174">
        <v>45611</v>
      </c>
    </row>
    <row r="151" spans="1:5">
      <c r="A151" t="s">
        <v>1994</v>
      </c>
      <c r="B151" s="329">
        <v>1</v>
      </c>
      <c r="C151" s="174">
        <v>45593</v>
      </c>
      <c r="D151" s="174">
        <v>45611</v>
      </c>
      <c r="E151" s="174">
        <v>45611</v>
      </c>
    </row>
    <row r="152" spans="1:5">
      <c r="A152" t="s">
        <v>805</v>
      </c>
      <c r="B152" s="329">
        <v>1</v>
      </c>
      <c r="C152" s="329"/>
      <c r="D152" s="174">
        <v>45603</v>
      </c>
      <c r="E152" s="329"/>
    </row>
    <row r="153" spans="1:5">
      <c r="A153" t="s">
        <v>806</v>
      </c>
      <c r="B153" s="329">
        <v>1</v>
      </c>
      <c r="C153" s="329"/>
      <c r="D153" s="174">
        <v>45603</v>
      </c>
      <c r="E153" s="329"/>
    </row>
    <row r="154" spans="1:5">
      <c r="A154" t="s">
        <v>807</v>
      </c>
      <c r="B154" s="329">
        <v>1</v>
      </c>
      <c r="C154" s="329"/>
      <c r="D154" s="174">
        <v>45603</v>
      </c>
      <c r="E154" s="329"/>
    </row>
    <row r="155" spans="1:5">
      <c r="A155" t="s">
        <v>808</v>
      </c>
      <c r="B155" s="329">
        <v>1</v>
      </c>
      <c r="C155" s="329"/>
      <c r="D155" s="174">
        <v>45603</v>
      </c>
      <c r="E155" s="329"/>
    </row>
    <row r="156" spans="1:5">
      <c r="A156" t="s">
        <v>809</v>
      </c>
      <c r="B156" s="329">
        <v>1</v>
      </c>
      <c r="C156" s="329"/>
      <c r="D156" s="174">
        <v>45603</v>
      </c>
      <c r="E156" s="329"/>
    </row>
    <row r="157" spans="1:5">
      <c r="A157" t="s">
        <v>810</v>
      </c>
      <c r="B157" s="329">
        <v>1</v>
      </c>
      <c r="C157" s="329"/>
      <c r="D157" s="174">
        <v>45603</v>
      </c>
      <c r="E157" s="329"/>
    </row>
    <row r="158" spans="1:5">
      <c r="A158" t="s">
        <v>811</v>
      </c>
      <c r="B158" s="329">
        <v>1</v>
      </c>
      <c r="C158" s="329"/>
      <c r="D158" s="174">
        <v>45603</v>
      </c>
      <c r="E158" s="329"/>
    </row>
    <row r="159" spans="1:5">
      <c r="A159" t="s">
        <v>812</v>
      </c>
      <c r="B159" s="329">
        <v>1</v>
      </c>
      <c r="C159" s="329"/>
      <c r="D159" s="174">
        <v>45603</v>
      </c>
      <c r="E159" s="329"/>
    </row>
    <row r="160" spans="1:5">
      <c r="A160" t="s">
        <v>813</v>
      </c>
      <c r="B160" s="329">
        <v>1</v>
      </c>
      <c r="C160" s="329"/>
      <c r="D160" s="174">
        <v>45603</v>
      </c>
      <c r="E160" s="174">
        <v>45534</v>
      </c>
    </row>
    <row r="161" spans="1:5">
      <c r="A161" t="s">
        <v>814</v>
      </c>
      <c r="B161" s="329">
        <v>1</v>
      </c>
      <c r="C161" s="329"/>
      <c r="D161" s="174">
        <v>45603</v>
      </c>
      <c r="E161" s="174">
        <v>45534</v>
      </c>
    </row>
    <row r="162" spans="1:5">
      <c r="A162" t="s">
        <v>815</v>
      </c>
      <c r="B162" s="329">
        <v>1</v>
      </c>
      <c r="C162" s="329"/>
      <c r="D162" s="174">
        <v>45603</v>
      </c>
      <c r="E162" s="174">
        <v>45534</v>
      </c>
    </row>
    <row r="163" spans="1:5">
      <c r="A163" t="s">
        <v>816</v>
      </c>
      <c r="B163" s="329">
        <v>0</v>
      </c>
      <c r="C163" s="329"/>
      <c r="D163" s="174">
        <v>45534</v>
      </c>
      <c r="E163" s="174">
        <v>45534</v>
      </c>
    </row>
    <row r="164" spans="1:5">
      <c r="A164" t="s">
        <v>817</v>
      </c>
      <c r="B164" s="329">
        <v>1</v>
      </c>
      <c r="C164" s="329"/>
      <c r="D164" s="174">
        <v>45603</v>
      </c>
      <c r="E164" s="174">
        <v>45534</v>
      </c>
    </row>
    <row r="165" spans="1:5">
      <c r="A165" t="s">
        <v>818</v>
      </c>
      <c r="B165" s="329">
        <v>1</v>
      </c>
      <c r="C165" s="329"/>
      <c r="D165" s="174">
        <v>45603</v>
      </c>
      <c r="E165" s="174">
        <v>45534</v>
      </c>
    </row>
    <row r="166" spans="1:5">
      <c r="A166" t="s">
        <v>819</v>
      </c>
      <c r="B166" s="329">
        <v>1</v>
      </c>
      <c r="C166" s="329"/>
      <c r="D166" s="174">
        <v>45603</v>
      </c>
      <c r="E166" s="174">
        <v>45534</v>
      </c>
    </row>
    <row r="167" spans="1:5">
      <c r="A167" t="s">
        <v>820</v>
      </c>
      <c r="B167" s="329">
        <v>1</v>
      </c>
      <c r="C167" s="329"/>
      <c r="D167" s="174">
        <v>45603</v>
      </c>
      <c r="E167" s="174">
        <v>45534</v>
      </c>
    </row>
    <row r="168" spans="1:5">
      <c r="A168" t="s">
        <v>821</v>
      </c>
      <c r="B168" s="329">
        <v>1</v>
      </c>
      <c r="C168" s="329"/>
      <c r="D168" s="174">
        <v>45603</v>
      </c>
      <c r="E168" s="174">
        <v>45534</v>
      </c>
    </row>
    <row r="169" spans="1:5">
      <c r="A169" t="s">
        <v>822</v>
      </c>
      <c r="B169" s="329">
        <v>1</v>
      </c>
      <c r="C169" s="329"/>
      <c r="D169" s="174">
        <v>45603</v>
      </c>
      <c r="E169" s="174">
        <v>45534</v>
      </c>
    </row>
    <row r="170" spans="1:5">
      <c r="A170" t="s">
        <v>823</v>
      </c>
      <c r="B170" s="329">
        <v>1</v>
      </c>
      <c r="C170" s="329"/>
      <c r="D170" s="174">
        <v>45603</v>
      </c>
      <c r="E170" s="174">
        <v>45534</v>
      </c>
    </row>
    <row r="171" spans="1:5">
      <c r="A171" t="s">
        <v>824</v>
      </c>
      <c r="B171" s="329">
        <v>1</v>
      </c>
      <c r="C171" s="329"/>
      <c r="D171" s="174">
        <v>45603</v>
      </c>
      <c r="E171" s="174">
        <v>45534</v>
      </c>
    </row>
    <row r="172" spans="1:5">
      <c r="A172" t="s">
        <v>825</v>
      </c>
      <c r="B172" s="329">
        <v>1</v>
      </c>
      <c r="C172" s="329"/>
      <c r="D172" s="174">
        <v>45603</v>
      </c>
      <c r="E172" s="174">
        <v>45534</v>
      </c>
    </row>
    <row r="173" spans="1:5">
      <c r="A173" t="s">
        <v>826</v>
      </c>
      <c r="B173" s="329">
        <v>1</v>
      </c>
      <c r="C173" s="329"/>
      <c r="D173" s="174">
        <v>45603</v>
      </c>
      <c r="E173" s="174">
        <v>45534</v>
      </c>
    </row>
    <row r="174" spans="1:5">
      <c r="A174" t="s">
        <v>827</v>
      </c>
      <c r="B174" s="329">
        <v>1</v>
      </c>
      <c r="C174" s="329"/>
      <c r="D174" s="174">
        <v>45603</v>
      </c>
      <c r="E174" s="174">
        <v>45534</v>
      </c>
    </row>
    <row r="175" spans="1:5">
      <c r="A175" t="s">
        <v>828</v>
      </c>
      <c r="B175" s="329">
        <v>1</v>
      </c>
      <c r="C175" s="329"/>
      <c r="D175" s="174">
        <v>45603</v>
      </c>
      <c r="E175" s="174">
        <v>45534</v>
      </c>
    </row>
    <row r="176" spans="1:5">
      <c r="A176" t="s">
        <v>829</v>
      </c>
      <c r="B176" s="329">
        <v>1</v>
      </c>
      <c r="C176" s="329"/>
      <c r="D176" s="174">
        <v>45603</v>
      </c>
      <c r="E176" s="174">
        <v>45534</v>
      </c>
    </row>
    <row r="177" spans="1:5">
      <c r="A177" t="s">
        <v>830</v>
      </c>
      <c r="B177" s="329">
        <v>1</v>
      </c>
      <c r="C177" s="329"/>
      <c r="D177" s="174">
        <v>45603</v>
      </c>
      <c r="E177" s="174">
        <v>45534</v>
      </c>
    </row>
    <row r="178" spans="1:5">
      <c r="A178" t="s">
        <v>831</v>
      </c>
      <c r="B178" s="329">
        <v>1</v>
      </c>
      <c r="C178" s="329"/>
      <c r="D178" s="174">
        <v>45603</v>
      </c>
      <c r="E178" s="174">
        <v>45534</v>
      </c>
    </row>
    <row r="179" spans="1:5">
      <c r="A179" t="s">
        <v>832</v>
      </c>
      <c r="B179" s="329">
        <v>1</v>
      </c>
      <c r="C179" s="329"/>
      <c r="D179" s="174">
        <v>45603</v>
      </c>
      <c r="E179" s="329"/>
    </row>
    <row r="180" spans="1:5">
      <c r="A180" t="s">
        <v>833</v>
      </c>
      <c r="B180" s="329">
        <v>0</v>
      </c>
      <c r="C180" s="329"/>
      <c r="D180" s="329"/>
      <c r="E180" s="329"/>
    </row>
    <row r="181" spans="1:5">
      <c r="A181" t="s">
        <v>834</v>
      </c>
      <c r="B181" s="329">
        <v>1</v>
      </c>
      <c r="C181" s="329"/>
      <c r="D181" s="174">
        <v>45603</v>
      </c>
      <c r="E181" s="329"/>
    </row>
    <row r="182" spans="1:5">
      <c r="A182" t="s">
        <v>835</v>
      </c>
      <c r="B182" s="329">
        <v>1</v>
      </c>
      <c r="C182" s="329"/>
      <c r="D182" s="174">
        <v>45603</v>
      </c>
      <c r="E182" s="329"/>
    </row>
    <row r="183" spans="1:5">
      <c r="A183" t="s">
        <v>836</v>
      </c>
      <c r="B183" s="329">
        <v>1</v>
      </c>
      <c r="C183" s="329"/>
      <c r="D183" s="174">
        <v>45603</v>
      </c>
      <c r="E183" s="329"/>
    </row>
    <row r="184" spans="1:5">
      <c r="A184" t="s">
        <v>837</v>
      </c>
      <c r="B184" s="329">
        <v>0</v>
      </c>
      <c r="C184" s="329"/>
      <c r="D184" s="329"/>
      <c r="E184" s="329"/>
    </row>
    <row r="185" spans="1:5">
      <c r="A185" t="s">
        <v>838</v>
      </c>
      <c r="B185" s="329">
        <v>1</v>
      </c>
      <c r="C185" s="329"/>
      <c r="D185" s="174">
        <v>45603</v>
      </c>
      <c r="E185" s="329"/>
    </row>
    <row r="186" spans="1:5">
      <c r="A186" t="s">
        <v>839</v>
      </c>
      <c r="B186" s="329">
        <v>1</v>
      </c>
      <c r="C186" s="329"/>
      <c r="D186" s="174">
        <v>45603</v>
      </c>
      <c r="E186" s="329"/>
    </row>
    <row r="187" spans="1:5">
      <c r="A187" t="s">
        <v>840</v>
      </c>
      <c r="B187" s="329">
        <v>1</v>
      </c>
      <c r="C187" s="329"/>
      <c r="D187" s="174">
        <v>45603</v>
      </c>
      <c r="E187" s="329"/>
    </row>
    <row r="188" spans="1:5">
      <c r="A188" t="s">
        <v>841</v>
      </c>
      <c r="B188" s="329">
        <v>0</v>
      </c>
      <c r="C188" s="329"/>
      <c r="D188" s="329"/>
      <c r="E188" s="329"/>
    </row>
    <row r="189" spans="1:5">
      <c r="A189" t="s">
        <v>842</v>
      </c>
      <c r="B189" s="329">
        <v>1</v>
      </c>
      <c r="C189" s="329"/>
      <c r="D189" s="174">
        <v>45603</v>
      </c>
      <c r="E189" s="329"/>
    </row>
    <row r="190" spans="1:5">
      <c r="A190" t="s">
        <v>843</v>
      </c>
      <c r="B190" s="329">
        <v>1</v>
      </c>
      <c r="C190" s="329"/>
      <c r="D190" s="174">
        <v>45603</v>
      </c>
      <c r="E190" s="329"/>
    </row>
    <row r="191" spans="1:5">
      <c r="A191" t="s">
        <v>844</v>
      </c>
      <c r="B191" s="329">
        <v>1</v>
      </c>
      <c r="C191" s="329"/>
      <c r="D191" s="174">
        <v>45603</v>
      </c>
      <c r="E191" s="329"/>
    </row>
    <row r="192" spans="1:5">
      <c r="A192" t="s">
        <v>845</v>
      </c>
      <c r="B192" s="329">
        <v>1</v>
      </c>
      <c r="C192" s="329"/>
      <c r="D192" s="174">
        <v>45603</v>
      </c>
      <c r="E192" s="329"/>
    </row>
    <row r="193" spans="1:5">
      <c r="A193" t="s">
        <v>846</v>
      </c>
      <c r="B193" s="329">
        <v>1</v>
      </c>
      <c r="C193" s="329"/>
      <c r="D193" s="174">
        <v>45603</v>
      </c>
      <c r="E193" s="329"/>
    </row>
    <row r="194" spans="1:5">
      <c r="A194" t="s">
        <v>847</v>
      </c>
      <c r="B194" s="329">
        <v>1</v>
      </c>
      <c r="C194" s="329"/>
      <c r="D194" s="174">
        <v>45603</v>
      </c>
      <c r="E194" s="329"/>
    </row>
    <row r="195" spans="1:5">
      <c r="A195" t="s">
        <v>848</v>
      </c>
      <c r="B195" s="329">
        <v>0</v>
      </c>
      <c r="C195" s="329"/>
      <c r="D195" s="329"/>
      <c r="E195" s="329"/>
    </row>
    <row r="196" spans="1:5">
      <c r="A196" t="s">
        <v>849</v>
      </c>
      <c r="B196" s="329">
        <v>0</v>
      </c>
      <c r="C196" s="329"/>
      <c r="D196" s="329"/>
      <c r="E196" s="329"/>
    </row>
    <row r="197" spans="1:5">
      <c r="A197" t="s">
        <v>850</v>
      </c>
      <c r="B197" s="329">
        <v>0</v>
      </c>
      <c r="C197" s="329"/>
      <c r="D197" s="329"/>
      <c r="E197" s="329"/>
    </row>
    <row r="198" spans="1:5">
      <c r="A198" t="s">
        <v>851</v>
      </c>
      <c r="B198" s="329">
        <v>1</v>
      </c>
      <c r="C198" s="329"/>
      <c r="D198" s="174">
        <v>45603</v>
      </c>
      <c r="E198" s="329"/>
    </row>
    <row r="199" spans="1:5">
      <c r="A199" t="s">
        <v>852</v>
      </c>
      <c r="B199" s="329">
        <v>1</v>
      </c>
      <c r="C199" s="329"/>
      <c r="D199" s="174">
        <v>45603</v>
      </c>
      <c r="E199" s="329"/>
    </row>
    <row r="200" spans="1:5">
      <c r="A200" t="s">
        <v>853</v>
      </c>
      <c r="B200" s="329">
        <v>0</v>
      </c>
      <c r="C200" s="329"/>
      <c r="D200" s="329"/>
      <c r="E200" s="329"/>
    </row>
    <row r="201" spans="1:5">
      <c r="A201" t="s">
        <v>854</v>
      </c>
      <c r="B201" s="329">
        <v>1</v>
      </c>
      <c r="C201" s="329"/>
      <c r="D201" s="174">
        <v>45603</v>
      </c>
      <c r="E201" s="329"/>
    </row>
    <row r="202" spans="1:5">
      <c r="A202" t="s">
        <v>855</v>
      </c>
      <c r="B202" s="329">
        <v>1</v>
      </c>
      <c r="C202" s="329"/>
      <c r="D202" s="174">
        <v>45603</v>
      </c>
      <c r="E202" s="329"/>
    </row>
    <row r="203" spans="1:5">
      <c r="A203" t="s">
        <v>856</v>
      </c>
      <c r="B203" s="329">
        <v>1</v>
      </c>
      <c r="C203" s="329"/>
      <c r="D203" s="174">
        <v>45603</v>
      </c>
      <c r="E203" s="329"/>
    </row>
    <row r="204" spans="1:5">
      <c r="A204" t="s">
        <v>857</v>
      </c>
      <c r="B204" s="329">
        <v>1</v>
      </c>
      <c r="C204" s="329"/>
      <c r="D204" s="174">
        <v>45603</v>
      </c>
      <c r="E204" s="329"/>
    </row>
    <row r="205" spans="1:5">
      <c r="A205" t="s">
        <v>858</v>
      </c>
      <c r="B205" s="329">
        <v>1</v>
      </c>
      <c r="C205" s="329"/>
      <c r="D205" s="174">
        <v>45603</v>
      </c>
      <c r="E205" s="329"/>
    </row>
    <row r="206" spans="1:5">
      <c r="A206" t="s">
        <v>859</v>
      </c>
      <c r="B206" s="329">
        <v>1</v>
      </c>
      <c r="C206" s="329"/>
      <c r="D206" s="174">
        <v>45603</v>
      </c>
      <c r="E206" s="329"/>
    </row>
    <row r="207" spans="1:5">
      <c r="A207" t="s">
        <v>860</v>
      </c>
      <c r="B207" s="329">
        <v>1</v>
      </c>
      <c r="C207" s="329"/>
      <c r="D207" s="174">
        <v>45603</v>
      </c>
      <c r="E207" s="329"/>
    </row>
    <row r="208" spans="1:5">
      <c r="A208" t="s">
        <v>861</v>
      </c>
      <c r="B208" s="329">
        <v>1</v>
      </c>
      <c r="C208" s="329"/>
      <c r="D208" s="174">
        <v>45603</v>
      </c>
      <c r="E208" s="329"/>
    </row>
    <row r="209" spans="1:5">
      <c r="A209" t="s">
        <v>862</v>
      </c>
      <c r="B209" s="329">
        <v>1</v>
      </c>
      <c r="C209" s="329"/>
      <c r="D209" s="174">
        <v>45603</v>
      </c>
      <c r="E209" s="329"/>
    </row>
    <row r="210" spans="1:5">
      <c r="A210" t="s">
        <v>863</v>
      </c>
      <c r="B210" s="329">
        <v>1</v>
      </c>
      <c r="C210" s="329"/>
      <c r="D210" s="174">
        <v>45603</v>
      </c>
      <c r="E210" s="329"/>
    </row>
    <row r="211" spans="1:5">
      <c r="A211" t="s">
        <v>864</v>
      </c>
      <c r="B211" s="329">
        <v>1</v>
      </c>
      <c r="C211" s="329"/>
      <c r="D211" s="174">
        <v>45603</v>
      </c>
      <c r="E211" s="329"/>
    </row>
    <row r="212" spans="1:5">
      <c r="A212" t="s">
        <v>865</v>
      </c>
      <c r="B212" s="329">
        <v>1</v>
      </c>
      <c r="C212" s="329"/>
      <c r="D212" s="174">
        <v>45603</v>
      </c>
      <c r="E212" s="329"/>
    </row>
    <row r="213" spans="1:5">
      <c r="A213" t="s">
        <v>866</v>
      </c>
      <c r="B213" s="329">
        <v>1</v>
      </c>
      <c r="C213" s="329"/>
      <c r="D213" s="174">
        <v>45603</v>
      </c>
      <c r="E213" s="329"/>
    </row>
    <row r="214" spans="1:5">
      <c r="A214" t="s">
        <v>867</v>
      </c>
      <c r="B214" s="329">
        <v>1</v>
      </c>
      <c r="C214" s="329"/>
      <c r="D214" s="174">
        <v>45603</v>
      </c>
      <c r="E214" s="329"/>
    </row>
    <row r="215" spans="1:5">
      <c r="A215" t="s">
        <v>868</v>
      </c>
      <c r="B215" s="329">
        <v>1</v>
      </c>
      <c r="C215" s="329"/>
      <c r="D215" s="174">
        <v>45603</v>
      </c>
      <c r="E215" s="329"/>
    </row>
    <row r="216" spans="1:5">
      <c r="A216" t="s">
        <v>869</v>
      </c>
      <c r="B216" s="329">
        <v>1</v>
      </c>
      <c r="C216" s="174">
        <v>45491</v>
      </c>
      <c r="D216" s="174">
        <v>45603</v>
      </c>
      <c r="E216" s="174">
        <v>45499</v>
      </c>
    </row>
    <row r="217" spans="1:5">
      <c r="A217" t="s">
        <v>870</v>
      </c>
      <c r="B217" s="329">
        <v>1</v>
      </c>
      <c r="C217" s="174">
        <v>45491</v>
      </c>
      <c r="D217" s="174">
        <v>45603</v>
      </c>
      <c r="E217" s="174">
        <v>45499</v>
      </c>
    </row>
    <row r="218" spans="1:5">
      <c r="A218" t="s">
        <v>871</v>
      </c>
      <c r="B218" s="329">
        <v>1</v>
      </c>
      <c r="C218" s="329"/>
      <c r="D218" s="174">
        <v>45603</v>
      </c>
      <c r="E218" s="329"/>
    </row>
    <row r="219" spans="1:5">
      <c r="A219" t="s">
        <v>872</v>
      </c>
      <c r="B219" s="329">
        <v>1</v>
      </c>
      <c r="C219" s="329"/>
      <c r="D219" s="174">
        <v>45603</v>
      </c>
      <c r="E219" s="174">
        <v>45534</v>
      </c>
    </row>
    <row r="220" spans="1:5">
      <c r="A220" t="s">
        <v>873</v>
      </c>
      <c r="B220" s="329">
        <v>1</v>
      </c>
      <c r="C220" s="329"/>
      <c r="D220" s="174">
        <v>45603</v>
      </c>
      <c r="E220" s="174">
        <v>45534</v>
      </c>
    </row>
    <row r="221" spans="1:5">
      <c r="A221" t="s">
        <v>874</v>
      </c>
      <c r="B221" s="329">
        <v>1</v>
      </c>
      <c r="C221" s="174">
        <v>45471</v>
      </c>
      <c r="D221" s="174">
        <v>45603</v>
      </c>
      <c r="E221" s="174">
        <v>45534</v>
      </c>
    </row>
    <row r="222" spans="1:5">
      <c r="A222" t="s">
        <v>875</v>
      </c>
      <c r="B222" s="329">
        <v>1</v>
      </c>
      <c r="C222" s="329"/>
      <c r="D222" s="174">
        <v>45603</v>
      </c>
      <c r="E222" s="174">
        <v>45534</v>
      </c>
    </row>
    <row r="223" spans="1:5">
      <c r="A223" t="s">
        <v>876</v>
      </c>
      <c r="B223" s="329">
        <v>1</v>
      </c>
      <c r="C223" s="329"/>
      <c r="D223" s="174">
        <v>45603</v>
      </c>
      <c r="E223" s="174">
        <v>45534</v>
      </c>
    </row>
    <row r="224" spans="1:5">
      <c r="A224" t="s">
        <v>877</v>
      </c>
      <c r="B224" s="329">
        <v>1</v>
      </c>
      <c r="C224" s="329"/>
      <c r="D224" s="174">
        <v>45603</v>
      </c>
      <c r="E224" s="174">
        <v>45534</v>
      </c>
    </row>
    <row r="225" spans="1:5">
      <c r="A225" t="s">
        <v>878</v>
      </c>
      <c r="B225" s="329">
        <v>1</v>
      </c>
      <c r="C225" s="329"/>
      <c r="D225" s="174">
        <v>45603</v>
      </c>
      <c r="E225" s="174">
        <v>45534</v>
      </c>
    </row>
    <row r="226" spans="1:5">
      <c r="A226" t="s">
        <v>879</v>
      </c>
      <c r="B226" s="329">
        <v>1</v>
      </c>
      <c r="C226" s="329"/>
      <c r="D226" s="174">
        <v>45603</v>
      </c>
      <c r="E226" s="174">
        <v>45534</v>
      </c>
    </row>
    <row r="227" spans="1:5">
      <c r="A227" t="s">
        <v>880</v>
      </c>
      <c r="B227" s="329">
        <v>1</v>
      </c>
      <c r="C227" s="329"/>
      <c r="D227" s="174">
        <v>45603</v>
      </c>
      <c r="E227" s="174">
        <v>45534</v>
      </c>
    </row>
    <row r="228" spans="1:5">
      <c r="A228" t="s">
        <v>881</v>
      </c>
      <c r="B228" s="329">
        <v>1</v>
      </c>
      <c r="C228" s="329"/>
      <c r="D228" s="174">
        <v>45603</v>
      </c>
      <c r="E228" s="174">
        <v>45534</v>
      </c>
    </row>
    <row r="229" spans="1:5">
      <c r="A229" t="s">
        <v>882</v>
      </c>
      <c r="B229" s="329">
        <v>1</v>
      </c>
      <c r="C229" s="329"/>
      <c r="D229" s="174">
        <v>45603</v>
      </c>
      <c r="E229" s="174">
        <v>45534</v>
      </c>
    </row>
    <row r="230" spans="1:5">
      <c r="A230" t="s">
        <v>883</v>
      </c>
      <c r="B230" s="329">
        <v>1</v>
      </c>
      <c r="C230" s="329"/>
      <c r="D230" s="174">
        <v>45603</v>
      </c>
      <c r="E230" s="174">
        <v>45534</v>
      </c>
    </row>
    <row r="231" spans="1:5">
      <c r="A231" t="s">
        <v>884</v>
      </c>
      <c r="B231" s="329">
        <v>1</v>
      </c>
      <c r="C231" s="329"/>
      <c r="D231" s="174">
        <v>45603</v>
      </c>
      <c r="E231" s="174">
        <v>45534</v>
      </c>
    </row>
    <row r="232" spans="1:5">
      <c r="A232" t="s">
        <v>885</v>
      </c>
      <c r="B232" s="329">
        <v>1</v>
      </c>
      <c r="C232" s="329"/>
      <c r="D232" s="174">
        <v>45603</v>
      </c>
      <c r="E232" s="174">
        <v>45534</v>
      </c>
    </row>
    <row r="233" spans="1:5">
      <c r="A233" t="s">
        <v>886</v>
      </c>
      <c r="B233" s="329">
        <v>1</v>
      </c>
      <c r="C233" s="329"/>
      <c r="D233" s="174">
        <v>45603</v>
      </c>
      <c r="E233" s="174">
        <v>45534</v>
      </c>
    </row>
    <row r="234" spans="1:5">
      <c r="A234" t="s">
        <v>887</v>
      </c>
      <c r="B234" s="329">
        <v>1</v>
      </c>
      <c r="C234" s="329"/>
      <c r="D234" s="174">
        <v>45603</v>
      </c>
      <c r="E234" s="174">
        <v>45534</v>
      </c>
    </row>
    <row r="235" spans="1:5">
      <c r="A235" t="s">
        <v>888</v>
      </c>
      <c r="B235" s="329">
        <v>1</v>
      </c>
      <c r="C235" s="329"/>
      <c r="D235" s="174">
        <v>45603</v>
      </c>
      <c r="E235" s="174">
        <v>45534</v>
      </c>
    </row>
    <row r="236" spans="1:5">
      <c r="A236" t="s">
        <v>889</v>
      </c>
      <c r="B236" s="329">
        <v>1</v>
      </c>
      <c r="C236" s="329"/>
      <c r="D236" s="174">
        <v>45603</v>
      </c>
      <c r="E236" s="174">
        <v>45534</v>
      </c>
    </row>
    <row r="237" spans="1:5">
      <c r="A237" t="s">
        <v>890</v>
      </c>
      <c r="B237" s="329">
        <v>1</v>
      </c>
      <c r="C237" s="329"/>
      <c r="D237" s="174">
        <v>45603</v>
      </c>
      <c r="E237" s="174">
        <v>45534</v>
      </c>
    </row>
    <row r="238" spans="1:5">
      <c r="A238" t="s">
        <v>891</v>
      </c>
      <c r="B238" s="329">
        <v>0</v>
      </c>
      <c r="C238" s="329"/>
      <c r="D238" s="329"/>
      <c r="E238" s="329"/>
    </row>
    <row r="239" spans="1:5">
      <c r="A239" t="s">
        <v>892</v>
      </c>
      <c r="B239" s="329">
        <v>0</v>
      </c>
      <c r="C239" s="329"/>
      <c r="D239" s="329"/>
      <c r="E239" s="329"/>
    </row>
    <row r="240" spans="1:5">
      <c r="A240" t="s">
        <v>893</v>
      </c>
      <c r="B240" s="329">
        <v>0</v>
      </c>
      <c r="C240" s="329"/>
      <c r="D240" s="329"/>
      <c r="E240" s="329"/>
    </row>
    <row r="241" spans="1:5">
      <c r="A241" t="s">
        <v>894</v>
      </c>
      <c r="B241" s="329">
        <v>1</v>
      </c>
      <c r="C241" s="329"/>
      <c r="D241" s="174">
        <v>45603</v>
      </c>
      <c r="E241" s="174">
        <v>45534</v>
      </c>
    </row>
    <row r="242" spans="1:5">
      <c r="A242" t="s">
        <v>895</v>
      </c>
      <c r="B242" s="329">
        <v>1</v>
      </c>
      <c r="C242" s="329"/>
      <c r="D242" s="174">
        <v>45603</v>
      </c>
      <c r="E242" s="174">
        <v>45534</v>
      </c>
    </row>
    <row r="243" spans="1:5">
      <c r="A243" t="s">
        <v>896</v>
      </c>
      <c r="B243" s="329">
        <v>1</v>
      </c>
      <c r="C243" s="329"/>
      <c r="D243" s="174">
        <v>45603</v>
      </c>
      <c r="E243" s="174">
        <v>45534</v>
      </c>
    </row>
    <row r="244" spans="1:5">
      <c r="A244" t="s">
        <v>897</v>
      </c>
      <c r="B244" s="329">
        <v>1</v>
      </c>
      <c r="C244" s="329"/>
      <c r="D244" s="174">
        <v>45603</v>
      </c>
      <c r="E244" s="174">
        <v>45534</v>
      </c>
    </row>
    <row r="245" spans="1:5">
      <c r="A245" t="s">
        <v>898</v>
      </c>
      <c r="B245" s="329">
        <v>1</v>
      </c>
      <c r="C245" s="329"/>
      <c r="D245" s="174">
        <v>45603</v>
      </c>
      <c r="E245" s="174">
        <v>45534</v>
      </c>
    </row>
    <row r="246" spans="1:5">
      <c r="A246" t="s">
        <v>899</v>
      </c>
      <c r="B246" s="329">
        <v>1</v>
      </c>
      <c r="C246" s="329"/>
      <c r="D246" s="174">
        <v>45603</v>
      </c>
      <c r="E246" s="174">
        <v>45534</v>
      </c>
    </row>
    <row r="247" spans="1:5">
      <c r="A247" t="s">
        <v>900</v>
      </c>
      <c r="B247" s="329">
        <v>1</v>
      </c>
      <c r="C247" s="329"/>
      <c r="D247" s="174">
        <v>45603</v>
      </c>
      <c r="E247" s="174">
        <v>45534</v>
      </c>
    </row>
    <row r="248" spans="1:5">
      <c r="A248" t="s">
        <v>901</v>
      </c>
      <c r="B248" s="329">
        <v>1</v>
      </c>
      <c r="C248" s="329"/>
      <c r="D248" s="174">
        <v>45603</v>
      </c>
      <c r="E248" s="174">
        <v>45534</v>
      </c>
    </row>
    <row r="249" spans="1:5">
      <c r="A249" t="s">
        <v>902</v>
      </c>
      <c r="B249" s="329">
        <v>1</v>
      </c>
      <c r="C249" s="329"/>
      <c r="D249" s="174">
        <v>45603</v>
      </c>
      <c r="E249" s="174">
        <v>45534</v>
      </c>
    </row>
    <row r="250" spans="1:5">
      <c r="A250" t="s">
        <v>903</v>
      </c>
      <c r="B250" s="329">
        <v>1</v>
      </c>
      <c r="C250" s="329"/>
      <c r="D250" s="174">
        <v>45603</v>
      </c>
      <c r="E250" s="174">
        <v>45534</v>
      </c>
    </row>
    <row r="251" spans="1:5">
      <c r="A251" t="s">
        <v>904</v>
      </c>
      <c r="B251" s="329">
        <v>1</v>
      </c>
      <c r="C251" s="329"/>
      <c r="D251" s="174">
        <v>45603</v>
      </c>
      <c r="E251" s="174">
        <v>45534</v>
      </c>
    </row>
    <row r="252" spans="1:5">
      <c r="A252" t="s">
        <v>905</v>
      </c>
      <c r="B252" s="329">
        <v>1</v>
      </c>
      <c r="C252" s="329"/>
      <c r="D252" s="174">
        <v>45603</v>
      </c>
      <c r="E252" s="174">
        <v>45534</v>
      </c>
    </row>
    <row r="253" spans="1:5">
      <c r="A253" t="s">
        <v>906</v>
      </c>
      <c r="B253" s="329">
        <v>1</v>
      </c>
      <c r="C253" s="329"/>
      <c r="D253" s="174">
        <v>45603</v>
      </c>
      <c r="E253" s="174">
        <v>45534</v>
      </c>
    </row>
    <row r="254" spans="1:5">
      <c r="A254" t="s">
        <v>907</v>
      </c>
      <c r="B254" s="329">
        <v>1</v>
      </c>
      <c r="C254" s="329"/>
      <c r="D254" s="174">
        <v>45603</v>
      </c>
      <c r="E254" s="174">
        <v>45534</v>
      </c>
    </row>
    <row r="255" spans="1:5">
      <c r="A255" t="s">
        <v>908</v>
      </c>
      <c r="B255" s="329">
        <v>1</v>
      </c>
      <c r="C255" s="329"/>
      <c r="D255" s="174">
        <v>45603</v>
      </c>
      <c r="E255" s="174">
        <v>45534</v>
      </c>
    </row>
    <row r="256" spans="1:5">
      <c r="A256" t="s">
        <v>909</v>
      </c>
      <c r="B256" s="329">
        <v>1</v>
      </c>
      <c r="C256" s="329"/>
      <c r="D256" s="174">
        <v>45603</v>
      </c>
      <c r="E256" s="174">
        <v>45534</v>
      </c>
    </row>
    <row r="257" spans="1:5">
      <c r="A257" t="s">
        <v>910</v>
      </c>
      <c r="B257" s="329">
        <v>1</v>
      </c>
      <c r="C257" s="329"/>
      <c r="D257" s="174">
        <v>45603</v>
      </c>
      <c r="E257" s="174">
        <v>45534</v>
      </c>
    </row>
    <row r="258" spans="1:5">
      <c r="A258" t="s">
        <v>911</v>
      </c>
      <c r="B258" s="329">
        <v>1</v>
      </c>
      <c r="C258" s="329"/>
      <c r="D258" s="174">
        <v>45603</v>
      </c>
      <c r="E258" s="174">
        <v>45534</v>
      </c>
    </row>
    <row r="259" spans="1:5">
      <c r="A259" t="s">
        <v>912</v>
      </c>
      <c r="B259" s="329">
        <v>1</v>
      </c>
      <c r="C259" s="329"/>
      <c r="D259" s="174">
        <v>45603</v>
      </c>
      <c r="E259" s="174">
        <v>45534</v>
      </c>
    </row>
    <row r="260" spans="1:5">
      <c r="A260" t="s">
        <v>913</v>
      </c>
      <c r="B260" s="329">
        <v>1</v>
      </c>
      <c r="C260" s="329"/>
      <c r="D260" s="174">
        <v>45603</v>
      </c>
      <c r="E260" s="174">
        <v>45534</v>
      </c>
    </row>
    <row r="261" spans="1:5">
      <c r="A261" t="s">
        <v>914</v>
      </c>
      <c r="B261" s="329">
        <v>1</v>
      </c>
      <c r="C261" s="329"/>
      <c r="D261" s="174">
        <v>45603</v>
      </c>
      <c r="E261" s="174">
        <v>45534</v>
      </c>
    </row>
    <row r="262" spans="1:5">
      <c r="A262" t="s">
        <v>915</v>
      </c>
      <c r="B262" s="329">
        <v>1</v>
      </c>
      <c r="C262" s="329"/>
      <c r="D262" s="174">
        <v>45603</v>
      </c>
      <c r="E262" s="174">
        <v>45534</v>
      </c>
    </row>
    <row r="263" spans="1:5">
      <c r="A263" t="s">
        <v>916</v>
      </c>
      <c r="B263" s="329">
        <v>1</v>
      </c>
      <c r="C263" s="329"/>
      <c r="D263" s="174">
        <v>45603</v>
      </c>
      <c r="E263" s="174">
        <v>45534</v>
      </c>
    </row>
    <row r="264" spans="1:5">
      <c r="A264" t="s">
        <v>917</v>
      </c>
      <c r="B264" s="329">
        <v>1</v>
      </c>
      <c r="C264" s="329"/>
      <c r="D264" s="174">
        <v>45603</v>
      </c>
      <c r="E264" s="174">
        <v>45534</v>
      </c>
    </row>
    <row r="265" spans="1:5">
      <c r="A265" t="s">
        <v>918</v>
      </c>
      <c r="B265" s="329">
        <v>1</v>
      </c>
      <c r="C265" s="329"/>
      <c r="D265" s="174">
        <v>45603</v>
      </c>
      <c r="E265" s="174">
        <v>45534</v>
      </c>
    </row>
    <row r="266" spans="1:5">
      <c r="A266" t="s">
        <v>919</v>
      </c>
      <c r="B266" s="329">
        <v>1</v>
      </c>
      <c r="C266" s="329"/>
      <c r="D266" s="174">
        <v>45603</v>
      </c>
      <c r="E266" s="174">
        <v>45534</v>
      </c>
    </row>
    <row r="267" spans="1:5">
      <c r="A267" t="s">
        <v>920</v>
      </c>
      <c r="B267" s="329">
        <v>1</v>
      </c>
      <c r="C267" s="329"/>
      <c r="D267" s="174">
        <v>45603</v>
      </c>
      <c r="E267" s="174">
        <v>45534</v>
      </c>
    </row>
    <row r="268" spans="1:5">
      <c r="A268" t="s">
        <v>921</v>
      </c>
      <c r="B268" s="329">
        <v>1</v>
      </c>
      <c r="C268" s="329"/>
      <c r="D268" s="174">
        <v>45603</v>
      </c>
      <c r="E268" s="174">
        <v>45534</v>
      </c>
    </row>
    <row r="269" spans="1:5">
      <c r="A269" t="s">
        <v>922</v>
      </c>
      <c r="B269" s="329">
        <v>1</v>
      </c>
      <c r="C269" s="329"/>
      <c r="D269" s="174">
        <v>45603</v>
      </c>
      <c r="E269" s="174">
        <v>45534</v>
      </c>
    </row>
    <row r="270" spans="1:5">
      <c r="A270" t="s">
        <v>923</v>
      </c>
      <c r="B270" s="329">
        <v>1</v>
      </c>
      <c r="C270" s="329"/>
      <c r="D270" s="174">
        <v>45603</v>
      </c>
      <c r="E270" s="174">
        <v>45534</v>
      </c>
    </row>
    <row r="271" spans="1:5">
      <c r="A271" t="s">
        <v>924</v>
      </c>
      <c r="B271" s="329">
        <v>1</v>
      </c>
      <c r="C271" s="329"/>
      <c r="D271" s="174">
        <v>45603</v>
      </c>
      <c r="E271" s="174">
        <v>45534</v>
      </c>
    </row>
    <row r="272" spans="1:5">
      <c r="A272" t="s">
        <v>925</v>
      </c>
      <c r="B272" s="329">
        <v>1</v>
      </c>
      <c r="C272" s="329"/>
      <c r="D272" s="174">
        <v>45603</v>
      </c>
      <c r="E272" s="174">
        <v>45534</v>
      </c>
    </row>
    <row r="273" spans="1:5">
      <c r="A273" t="s">
        <v>926</v>
      </c>
      <c r="B273" s="329">
        <v>1</v>
      </c>
      <c r="C273" s="329"/>
      <c r="D273" s="174">
        <v>45603</v>
      </c>
      <c r="E273" s="174">
        <v>45534</v>
      </c>
    </row>
    <row r="274" spans="1:5">
      <c r="A274" t="s">
        <v>927</v>
      </c>
      <c r="B274" s="329">
        <v>1</v>
      </c>
      <c r="C274" s="329"/>
      <c r="D274" s="174">
        <v>45603</v>
      </c>
      <c r="E274" s="174">
        <v>45534</v>
      </c>
    </row>
    <row r="275" spans="1:5">
      <c r="A275" t="s">
        <v>928</v>
      </c>
      <c r="B275" s="329">
        <v>1</v>
      </c>
      <c r="C275" s="329"/>
      <c r="D275" s="174">
        <v>45603</v>
      </c>
      <c r="E275" s="174">
        <v>45534</v>
      </c>
    </row>
    <row r="276" spans="1:5">
      <c r="A276" t="s">
        <v>929</v>
      </c>
      <c r="B276" s="329">
        <v>1</v>
      </c>
      <c r="C276" s="329"/>
      <c r="D276" s="174">
        <v>45603</v>
      </c>
      <c r="E276" s="174">
        <v>45534</v>
      </c>
    </row>
    <row r="277" spans="1:5">
      <c r="A277" t="s">
        <v>930</v>
      </c>
      <c r="B277" s="329">
        <v>1</v>
      </c>
      <c r="C277" s="329"/>
      <c r="D277" s="174">
        <v>45603</v>
      </c>
      <c r="E277" s="174">
        <v>45534</v>
      </c>
    </row>
    <row r="278" spans="1:5">
      <c r="A278" t="s">
        <v>931</v>
      </c>
      <c r="B278" s="329">
        <v>1</v>
      </c>
      <c r="C278" s="329"/>
      <c r="D278" s="174">
        <v>45603</v>
      </c>
      <c r="E278" s="174">
        <v>45534</v>
      </c>
    </row>
    <row r="279" spans="1:5">
      <c r="A279" t="s">
        <v>932</v>
      </c>
      <c r="B279" s="329">
        <v>1</v>
      </c>
      <c r="C279" s="329"/>
      <c r="D279" s="174">
        <v>45603</v>
      </c>
      <c r="E279" s="174">
        <v>45534</v>
      </c>
    </row>
    <row r="280" spans="1:5">
      <c r="A280" t="s">
        <v>933</v>
      </c>
      <c r="B280" s="329">
        <v>1</v>
      </c>
      <c r="C280" s="329"/>
      <c r="D280" s="174">
        <v>45603</v>
      </c>
      <c r="E280" s="174">
        <v>45534</v>
      </c>
    </row>
    <row r="281" spans="1:5">
      <c r="A281" t="s">
        <v>934</v>
      </c>
      <c r="B281" s="329">
        <v>1</v>
      </c>
      <c r="C281" s="329"/>
      <c r="D281" s="174">
        <v>45603</v>
      </c>
      <c r="E281" s="174">
        <v>45534</v>
      </c>
    </row>
    <row r="282" spans="1:5">
      <c r="A282" t="s">
        <v>935</v>
      </c>
      <c r="B282" s="329">
        <v>1</v>
      </c>
      <c r="C282" s="329"/>
      <c r="D282" s="174">
        <v>45603</v>
      </c>
      <c r="E282" s="174">
        <v>45534</v>
      </c>
    </row>
    <row r="283" spans="1:5">
      <c r="A283" t="s">
        <v>936</v>
      </c>
      <c r="B283" s="329">
        <v>1</v>
      </c>
      <c r="C283" s="329"/>
      <c r="D283" s="174">
        <v>45603</v>
      </c>
      <c r="E283" s="174">
        <v>45534</v>
      </c>
    </row>
    <row r="284" spans="1:5">
      <c r="A284" t="s">
        <v>937</v>
      </c>
      <c r="B284" s="329">
        <v>1</v>
      </c>
      <c r="C284" s="329"/>
      <c r="D284" s="174">
        <v>45603</v>
      </c>
      <c r="E284" s="174">
        <v>45534</v>
      </c>
    </row>
    <row r="285" spans="1:5">
      <c r="A285" t="s">
        <v>938</v>
      </c>
      <c r="B285" s="329">
        <v>1</v>
      </c>
      <c r="C285" s="329"/>
      <c r="D285" s="174">
        <v>45603</v>
      </c>
      <c r="E285" s="174">
        <v>45534</v>
      </c>
    </row>
    <row r="286" spans="1:5">
      <c r="A286" t="s">
        <v>939</v>
      </c>
      <c r="B286" s="329">
        <v>1</v>
      </c>
      <c r="C286" s="329"/>
      <c r="D286" s="174">
        <v>45603</v>
      </c>
      <c r="E286" s="174">
        <v>45534</v>
      </c>
    </row>
    <row r="287" spans="1:5">
      <c r="A287" t="s">
        <v>940</v>
      </c>
      <c r="B287" s="329">
        <v>1</v>
      </c>
      <c r="C287" s="329"/>
      <c r="D287" s="174">
        <v>45603</v>
      </c>
      <c r="E287" s="174">
        <v>45534</v>
      </c>
    </row>
    <row r="288" spans="1:5">
      <c r="A288" t="s">
        <v>941</v>
      </c>
      <c r="B288" s="329">
        <v>1</v>
      </c>
      <c r="C288" s="329"/>
      <c r="D288" s="174">
        <v>45603</v>
      </c>
      <c r="E288" s="174">
        <v>45534</v>
      </c>
    </row>
    <row r="289" spans="1:5">
      <c r="A289" t="s">
        <v>942</v>
      </c>
      <c r="B289" s="329">
        <v>1</v>
      </c>
      <c r="C289" s="329"/>
      <c r="D289" s="174">
        <v>45603</v>
      </c>
      <c r="E289" s="329"/>
    </row>
    <row r="290" spans="1:5">
      <c r="A290" t="s">
        <v>943</v>
      </c>
      <c r="B290" s="329">
        <v>1</v>
      </c>
      <c r="C290" s="329"/>
      <c r="D290" s="174">
        <v>45603</v>
      </c>
      <c r="E290" s="329"/>
    </row>
    <row r="291" spans="1:5">
      <c r="A291" t="s">
        <v>944</v>
      </c>
      <c r="B291" s="329">
        <v>1</v>
      </c>
      <c r="C291" s="329"/>
      <c r="D291" s="174">
        <v>45603</v>
      </c>
      <c r="E291" s="329"/>
    </row>
    <row r="292" spans="1:5">
      <c r="A292" t="s">
        <v>945</v>
      </c>
      <c r="B292" s="329">
        <v>1</v>
      </c>
      <c r="C292" s="329"/>
      <c r="D292" s="174">
        <v>45603</v>
      </c>
      <c r="E292" s="329"/>
    </row>
    <row r="293" spans="1:5">
      <c r="A293" t="s">
        <v>946</v>
      </c>
      <c r="B293" s="329">
        <v>1</v>
      </c>
      <c r="C293" s="329"/>
      <c r="D293" s="174">
        <v>45603</v>
      </c>
      <c r="E293" s="329"/>
    </row>
    <row r="294" spans="1:5">
      <c r="A294" t="s">
        <v>947</v>
      </c>
      <c r="B294" s="329">
        <v>1</v>
      </c>
      <c r="C294" s="329"/>
      <c r="D294" s="174">
        <v>45603</v>
      </c>
      <c r="E294" s="329"/>
    </row>
    <row r="295" spans="1:5">
      <c r="A295" t="s">
        <v>948</v>
      </c>
      <c r="B295" s="329">
        <v>1</v>
      </c>
      <c r="C295" s="329"/>
      <c r="D295" s="174">
        <v>45603</v>
      </c>
      <c r="E295" s="329"/>
    </row>
    <row r="296" spans="1:5">
      <c r="A296" t="s">
        <v>949</v>
      </c>
      <c r="B296" s="329">
        <v>1</v>
      </c>
      <c r="C296" s="329"/>
      <c r="D296" s="329"/>
      <c r="E296" s="329"/>
    </row>
    <row r="297" spans="1:5">
      <c r="A297" t="s">
        <v>950</v>
      </c>
      <c r="B297" s="329">
        <v>1</v>
      </c>
      <c r="C297" s="329"/>
      <c r="D297" s="329"/>
      <c r="E297" s="329"/>
    </row>
    <row r="298" spans="1:5">
      <c r="A298" t="s">
        <v>951</v>
      </c>
      <c r="B298" s="329">
        <v>1</v>
      </c>
      <c r="C298" s="329"/>
      <c r="D298" s="329"/>
      <c r="E298" s="329"/>
    </row>
    <row r="299" spans="1:5">
      <c r="A299" t="s">
        <v>952</v>
      </c>
      <c r="B299" s="329">
        <v>1</v>
      </c>
      <c r="C299" s="329"/>
      <c r="D299" s="329"/>
      <c r="E299" s="329"/>
    </row>
    <row r="300" spans="1:5">
      <c r="A300" t="s">
        <v>953</v>
      </c>
      <c r="B300" s="329">
        <v>2</v>
      </c>
      <c r="C300" s="174">
        <v>45569</v>
      </c>
      <c r="D300" s="174">
        <v>45621</v>
      </c>
      <c r="E300" s="174">
        <v>45631</v>
      </c>
    </row>
    <row r="301" spans="1:5">
      <c r="A301" t="s">
        <v>954</v>
      </c>
      <c r="B301" s="329">
        <v>2</v>
      </c>
      <c r="C301" s="174">
        <v>45569</v>
      </c>
      <c r="D301" s="174">
        <v>45621</v>
      </c>
      <c r="E301" s="174">
        <v>45631</v>
      </c>
    </row>
    <row r="302" spans="1:5">
      <c r="A302" t="s">
        <v>955</v>
      </c>
      <c r="B302" s="329">
        <v>1</v>
      </c>
      <c r="C302" s="329"/>
      <c r="D302" s="329"/>
      <c r="E302" s="329"/>
    </row>
    <row r="303" spans="1:5">
      <c r="A303" t="s">
        <v>956</v>
      </c>
      <c r="B303" s="329">
        <v>2</v>
      </c>
      <c r="C303" s="174">
        <v>45569</v>
      </c>
      <c r="D303" s="174">
        <v>45621</v>
      </c>
      <c r="E303" s="174">
        <v>45631</v>
      </c>
    </row>
    <row r="304" spans="1:5">
      <c r="A304" t="s">
        <v>957</v>
      </c>
      <c r="B304" s="329">
        <v>2</v>
      </c>
      <c r="C304" s="174">
        <v>45569</v>
      </c>
      <c r="D304" s="174">
        <v>45621</v>
      </c>
      <c r="E304" s="174">
        <v>45631</v>
      </c>
    </row>
    <row r="305" spans="1:5">
      <c r="A305" t="s">
        <v>958</v>
      </c>
      <c r="B305" s="329">
        <v>1</v>
      </c>
      <c r="C305" s="174">
        <v>45604</v>
      </c>
      <c r="D305" s="174">
        <v>45600</v>
      </c>
      <c r="E305" s="174">
        <v>45601</v>
      </c>
    </row>
    <row r="306" spans="1:5">
      <c r="A306" t="s">
        <v>959</v>
      </c>
      <c r="B306" s="329">
        <v>1</v>
      </c>
      <c r="C306" s="174">
        <v>45604</v>
      </c>
      <c r="D306" s="174">
        <v>45600</v>
      </c>
      <c r="E306" s="174">
        <v>45601</v>
      </c>
    </row>
    <row r="307" spans="1:5">
      <c r="A307" t="s">
        <v>960</v>
      </c>
      <c r="B307" s="329">
        <v>1</v>
      </c>
      <c r="C307" s="174">
        <v>45569</v>
      </c>
      <c r="D307" s="174">
        <v>45600</v>
      </c>
      <c r="E307" s="174">
        <v>45601</v>
      </c>
    </row>
    <row r="308" spans="1:5">
      <c r="A308" t="s">
        <v>961</v>
      </c>
      <c r="B308" s="329">
        <v>1</v>
      </c>
      <c r="C308" s="329"/>
      <c r="D308" s="329"/>
      <c r="E308" s="329"/>
    </row>
    <row r="309" spans="1:5">
      <c r="A309" t="s">
        <v>962</v>
      </c>
      <c r="B309" s="329">
        <v>1</v>
      </c>
      <c r="C309" s="174">
        <v>45604</v>
      </c>
      <c r="D309" s="174">
        <v>45600</v>
      </c>
      <c r="E309" s="174">
        <v>45601</v>
      </c>
    </row>
    <row r="310" spans="1:5">
      <c r="A310" t="s">
        <v>963</v>
      </c>
      <c r="B310" s="329">
        <v>1</v>
      </c>
      <c r="C310" s="174">
        <v>45604</v>
      </c>
      <c r="D310" s="174">
        <v>45600</v>
      </c>
      <c r="E310" s="174">
        <v>45601</v>
      </c>
    </row>
    <row r="311" spans="1:5">
      <c r="A311" t="s">
        <v>964</v>
      </c>
      <c r="B311" s="329">
        <v>1</v>
      </c>
      <c r="C311" s="329"/>
      <c r="D311" s="329"/>
      <c r="E311" s="329"/>
    </row>
    <row r="312" spans="1:5">
      <c r="A312" t="s">
        <v>965</v>
      </c>
      <c r="B312" s="329">
        <v>1</v>
      </c>
      <c r="C312" s="174">
        <v>45604</v>
      </c>
      <c r="D312" s="174">
        <v>45600</v>
      </c>
      <c r="E312" s="174">
        <v>45601</v>
      </c>
    </row>
    <row r="313" spans="1:5">
      <c r="A313" t="s">
        <v>966</v>
      </c>
      <c r="B313" s="329">
        <v>1</v>
      </c>
      <c r="C313" s="174">
        <v>45604</v>
      </c>
      <c r="D313" s="174">
        <v>45600</v>
      </c>
      <c r="E313" s="174">
        <v>45601</v>
      </c>
    </row>
    <row r="314" spans="1:5">
      <c r="A314" t="s">
        <v>967</v>
      </c>
      <c r="B314" s="329">
        <v>1</v>
      </c>
      <c r="C314" s="174">
        <v>45569</v>
      </c>
      <c r="D314" s="174">
        <v>45600</v>
      </c>
      <c r="E314" s="174">
        <v>45601</v>
      </c>
    </row>
    <row r="315" spans="1:5">
      <c r="A315" t="s">
        <v>968</v>
      </c>
      <c r="B315" s="329">
        <v>1</v>
      </c>
      <c r="C315" s="174">
        <v>45561</v>
      </c>
      <c r="D315" s="174">
        <v>45614</v>
      </c>
      <c r="E315" s="174">
        <v>45615</v>
      </c>
    </row>
    <row r="316" spans="1:5">
      <c r="A316" t="s">
        <v>969</v>
      </c>
      <c r="B316" s="329">
        <v>1</v>
      </c>
      <c r="C316" s="174">
        <v>45561</v>
      </c>
      <c r="D316" s="174">
        <v>45614</v>
      </c>
      <c r="E316" s="174">
        <v>45615</v>
      </c>
    </row>
    <row r="317" spans="1:5">
      <c r="A317" t="s">
        <v>970</v>
      </c>
      <c r="B317" s="329">
        <v>1</v>
      </c>
      <c r="C317" s="174">
        <v>45561</v>
      </c>
      <c r="D317" s="174">
        <v>45614</v>
      </c>
      <c r="E317" s="174">
        <v>45615</v>
      </c>
    </row>
    <row r="318" spans="1:5">
      <c r="A318" t="s">
        <v>971</v>
      </c>
      <c r="B318" s="329">
        <v>1</v>
      </c>
      <c r="C318" s="174">
        <v>45561</v>
      </c>
      <c r="D318" s="174">
        <v>45614</v>
      </c>
      <c r="E318" s="174">
        <v>45615</v>
      </c>
    </row>
    <row r="319" spans="1:5">
      <c r="A319" t="s">
        <v>972</v>
      </c>
      <c r="B319" s="329">
        <v>1</v>
      </c>
      <c r="C319" s="174">
        <v>45561</v>
      </c>
      <c r="D319" s="174">
        <v>45614</v>
      </c>
      <c r="E319" s="174">
        <v>45615</v>
      </c>
    </row>
    <row r="320" spans="1:5">
      <c r="A320" t="s">
        <v>973</v>
      </c>
      <c r="B320" s="329">
        <v>1</v>
      </c>
      <c r="C320" s="174">
        <v>45561</v>
      </c>
      <c r="D320" s="174">
        <v>45614</v>
      </c>
      <c r="E320" s="174">
        <v>45615</v>
      </c>
    </row>
    <row r="321" spans="1:5">
      <c r="A321" t="s">
        <v>974</v>
      </c>
      <c r="B321" s="329">
        <v>1</v>
      </c>
      <c r="C321" s="174">
        <v>45561</v>
      </c>
      <c r="D321" s="174">
        <v>45614</v>
      </c>
      <c r="E321" s="174">
        <v>45615</v>
      </c>
    </row>
    <row r="322" spans="1:5">
      <c r="A322" t="s">
        <v>975</v>
      </c>
      <c r="B322" s="329">
        <v>1</v>
      </c>
      <c r="C322" s="174">
        <v>45561</v>
      </c>
      <c r="D322" s="174">
        <v>45614</v>
      </c>
      <c r="E322" s="174">
        <v>45615</v>
      </c>
    </row>
    <row r="323" spans="1:5">
      <c r="A323" t="s">
        <v>976</v>
      </c>
      <c r="B323" s="329">
        <v>1</v>
      </c>
      <c r="C323" s="174">
        <v>45561</v>
      </c>
      <c r="D323" s="174">
        <v>45614</v>
      </c>
      <c r="E323" s="174">
        <v>45615</v>
      </c>
    </row>
    <row r="324" spans="1:5">
      <c r="A324" t="s">
        <v>977</v>
      </c>
      <c r="B324" s="329">
        <v>1</v>
      </c>
      <c r="C324" s="174">
        <v>45561</v>
      </c>
      <c r="D324" s="174">
        <v>45614</v>
      </c>
      <c r="E324" s="174">
        <v>45615</v>
      </c>
    </row>
    <row r="325" spans="1:5">
      <c r="A325" t="s">
        <v>978</v>
      </c>
      <c r="B325" s="329">
        <v>1</v>
      </c>
      <c r="C325" s="174">
        <v>45561</v>
      </c>
      <c r="D325" s="174">
        <v>45614</v>
      </c>
      <c r="E325" s="174">
        <v>45615</v>
      </c>
    </row>
    <row r="326" spans="1:5">
      <c r="A326" t="s">
        <v>979</v>
      </c>
      <c r="B326" s="329">
        <v>1</v>
      </c>
      <c r="C326" s="174">
        <v>45561</v>
      </c>
      <c r="D326" s="174">
        <v>45614</v>
      </c>
      <c r="E326" s="174">
        <v>45615</v>
      </c>
    </row>
    <row r="327" spans="1:5">
      <c r="A327" t="s">
        <v>980</v>
      </c>
      <c r="B327" s="329">
        <v>1</v>
      </c>
      <c r="C327" s="174">
        <v>45561</v>
      </c>
      <c r="D327" s="174">
        <v>45614</v>
      </c>
      <c r="E327" s="174">
        <v>45615</v>
      </c>
    </row>
    <row r="328" spans="1:5">
      <c r="A328" t="s">
        <v>981</v>
      </c>
      <c r="B328" s="329">
        <v>1</v>
      </c>
      <c r="C328" s="174">
        <v>45561</v>
      </c>
      <c r="D328" s="174">
        <v>45614</v>
      </c>
      <c r="E328" s="174">
        <v>45615</v>
      </c>
    </row>
    <row r="329" spans="1:5">
      <c r="A329" t="s">
        <v>982</v>
      </c>
      <c r="B329" s="329">
        <v>2</v>
      </c>
      <c r="C329" s="174">
        <v>45561</v>
      </c>
      <c r="D329" s="174">
        <v>45614</v>
      </c>
      <c r="E329" s="174">
        <v>45615</v>
      </c>
    </row>
    <row r="330" spans="1:5">
      <c r="A330" t="s">
        <v>983</v>
      </c>
      <c r="B330" s="329">
        <v>2</v>
      </c>
      <c r="C330" s="174">
        <v>45553</v>
      </c>
      <c r="D330" s="174">
        <v>45614</v>
      </c>
      <c r="E330" s="174">
        <v>45615</v>
      </c>
    </row>
    <row r="331" spans="1:5">
      <c r="A331" t="s">
        <v>984</v>
      </c>
      <c r="B331" s="329">
        <v>2</v>
      </c>
      <c r="C331" s="174">
        <v>45553</v>
      </c>
      <c r="D331" s="174">
        <v>45614</v>
      </c>
      <c r="E331" s="174">
        <v>45615</v>
      </c>
    </row>
    <row r="332" spans="1:5">
      <c r="A332" t="s">
        <v>985</v>
      </c>
      <c r="B332" s="329">
        <v>2</v>
      </c>
      <c r="C332" s="174">
        <v>45569</v>
      </c>
      <c r="D332" s="174">
        <v>45624</v>
      </c>
      <c r="E332" s="174">
        <v>45639</v>
      </c>
    </row>
    <row r="333" spans="1:5">
      <c r="A333" t="s">
        <v>986</v>
      </c>
      <c r="B333" s="329">
        <v>2</v>
      </c>
      <c r="C333" s="174">
        <v>45569</v>
      </c>
      <c r="D333" s="174">
        <v>45624</v>
      </c>
      <c r="E333" s="174">
        <v>45639</v>
      </c>
    </row>
    <row r="334" spans="1:5">
      <c r="A334" t="s">
        <v>987</v>
      </c>
      <c r="B334" s="329">
        <v>1</v>
      </c>
      <c r="C334" s="174">
        <v>45512</v>
      </c>
      <c r="D334" s="329"/>
      <c r="E334" s="329"/>
    </row>
    <row r="335" spans="1:5">
      <c r="A335" t="s">
        <v>988</v>
      </c>
      <c r="B335" s="329">
        <v>2</v>
      </c>
      <c r="C335" s="174">
        <v>45569</v>
      </c>
      <c r="D335" s="174">
        <v>45614</v>
      </c>
      <c r="E335" s="174">
        <v>45615</v>
      </c>
    </row>
    <row r="336" spans="1:5">
      <c r="A336" t="s">
        <v>989</v>
      </c>
      <c r="B336" s="329">
        <v>2</v>
      </c>
      <c r="C336" s="174">
        <v>45553</v>
      </c>
      <c r="D336" s="174">
        <v>45614</v>
      </c>
      <c r="E336" s="174">
        <v>45615</v>
      </c>
    </row>
    <row r="337" spans="1:5">
      <c r="A337" t="s">
        <v>990</v>
      </c>
      <c r="B337" s="329">
        <v>2</v>
      </c>
      <c r="C337" s="174">
        <v>45553</v>
      </c>
      <c r="D337" s="174">
        <v>45614</v>
      </c>
      <c r="E337" s="174">
        <v>45615</v>
      </c>
    </row>
    <row r="338" spans="1:5">
      <c r="A338" t="s">
        <v>991</v>
      </c>
      <c r="B338" s="329">
        <v>2</v>
      </c>
      <c r="C338" s="174">
        <v>45569</v>
      </c>
      <c r="D338" s="174">
        <v>45624</v>
      </c>
      <c r="E338" s="174">
        <v>45639</v>
      </c>
    </row>
    <row r="339" spans="1:5">
      <c r="A339" t="s">
        <v>992</v>
      </c>
      <c r="B339" s="329">
        <v>2</v>
      </c>
      <c r="C339" s="174">
        <v>45569</v>
      </c>
      <c r="D339" s="174">
        <v>45624</v>
      </c>
      <c r="E339" s="174">
        <v>45639</v>
      </c>
    </row>
    <row r="340" spans="1:5">
      <c r="A340" t="s">
        <v>993</v>
      </c>
      <c r="B340" s="329">
        <v>2</v>
      </c>
      <c r="C340" s="174">
        <v>45569</v>
      </c>
      <c r="D340" s="174">
        <v>45621</v>
      </c>
      <c r="E340" s="174">
        <v>45622</v>
      </c>
    </row>
    <row r="341" spans="1:5">
      <c r="A341" t="s">
        <v>994</v>
      </c>
      <c r="B341" s="329">
        <v>2</v>
      </c>
      <c r="C341" s="174">
        <v>45569</v>
      </c>
      <c r="D341" s="174">
        <v>45621</v>
      </c>
      <c r="E341" s="174">
        <v>45622</v>
      </c>
    </row>
    <row r="342" spans="1:5">
      <c r="A342" t="s">
        <v>995</v>
      </c>
      <c r="B342" s="329">
        <v>2</v>
      </c>
      <c r="C342" s="174">
        <v>45569</v>
      </c>
      <c r="D342" s="174">
        <v>45621</v>
      </c>
      <c r="E342" s="174">
        <v>45622</v>
      </c>
    </row>
    <row r="343" spans="1:5">
      <c r="A343" t="s">
        <v>996</v>
      </c>
      <c r="B343" s="329">
        <v>1</v>
      </c>
      <c r="C343" s="329"/>
      <c r="D343" s="329"/>
      <c r="E343" s="329"/>
    </row>
    <row r="344" spans="1:5">
      <c r="A344" t="s">
        <v>997</v>
      </c>
      <c r="B344" s="329">
        <v>2</v>
      </c>
      <c r="C344" s="174">
        <v>45569</v>
      </c>
      <c r="D344" s="174">
        <v>45621</v>
      </c>
      <c r="E344" s="174">
        <v>45622</v>
      </c>
    </row>
    <row r="345" spans="1:5">
      <c r="A345" t="s">
        <v>998</v>
      </c>
      <c r="B345" s="329">
        <v>2</v>
      </c>
      <c r="C345" s="174">
        <v>45569</v>
      </c>
      <c r="D345" s="174">
        <v>45621</v>
      </c>
      <c r="E345" s="174">
        <v>45622</v>
      </c>
    </row>
    <row r="346" spans="1:5">
      <c r="A346" t="s">
        <v>999</v>
      </c>
      <c r="B346" s="329">
        <v>2</v>
      </c>
      <c r="C346" s="174">
        <v>45569</v>
      </c>
      <c r="D346" s="174">
        <v>45621</v>
      </c>
      <c r="E346" s="174">
        <v>45622</v>
      </c>
    </row>
    <row r="347" spans="1:5">
      <c r="A347" t="s">
        <v>1000</v>
      </c>
      <c r="B347" s="329">
        <v>1</v>
      </c>
      <c r="C347" s="329"/>
      <c r="D347" s="329"/>
      <c r="E347" s="329"/>
    </row>
    <row r="348" spans="1:5">
      <c r="A348" t="s">
        <v>1001</v>
      </c>
      <c r="B348" s="329">
        <v>1</v>
      </c>
      <c r="C348" s="329"/>
      <c r="D348" s="329"/>
      <c r="E348" s="329"/>
    </row>
    <row r="349" spans="1:5">
      <c r="A349" t="s">
        <v>1002</v>
      </c>
      <c r="B349" s="329">
        <v>1</v>
      </c>
      <c r="C349" s="329"/>
      <c r="D349" s="329"/>
      <c r="E349" s="329"/>
    </row>
    <row r="350" spans="1:5">
      <c r="A350" t="s">
        <v>1003</v>
      </c>
      <c r="B350" s="329">
        <v>1</v>
      </c>
      <c r="C350" s="329"/>
      <c r="D350" s="329"/>
      <c r="E350" s="329"/>
    </row>
    <row r="351" spans="1:5">
      <c r="A351" t="s">
        <v>1004</v>
      </c>
      <c r="B351" s="329">
        <v>1</v>
      </c>
      <c r="C351" s="329"/>
      <c r="D351" s="329"/>
      <c r="E351" s="329"/>
    </row>
    <row r="352" spans="1:5">
      <c r="A352" t="s">
        <v>1005</v>
      </c>
      <c r="B352" s="329">
        <v>1</v>
      </c>
      <c r="C352" s="174">
        <v>45559</v>
      </c>
      <c r="D352" s="174">
        <v>45607</v>
      </c>
      <c r="E352" s="174">
        <v>45608</v>
      </c>
    </row>
    <row r="353" spans="1:5">
      <c r="A353" t="s">
        <v>1006</v>
      </c>
      <c r="B353" s="329">
        <v>1</v>
      </c>
      <c r="C353" s="174">
        <v>45560</v>
      </c>
      <c r="D353" s="174">
        <v>45607</v>
      </c>
      <c r="E353" s="174">
        <v>45608</v>
      </c>
    </row>
    <row r="354" spans="1:5">
      <c r="A354" t="s">
        <v>1007</v>
      </c>
      <c r="B354" s="329">
        <v>1</v>
      </c>
      <c r="C354" s="174">
        <v>45621</v>
      </c>
      <c r="D354" s="174">
        <v>45607</v>
      </c>
      <c r="E354" s="174">
        <v>45608</v>
      </c>
    </row>
    <row r="355" spans="1:5">
      <c r="A355" t="s">
        <v>1008</v>
      </c>
      <c r="B355" s="329">
        <v>1</v>
      </c>
      <c r="C355" s="174">
        <v>45621</v>
      </c>
      <c r="D355" s="174">
        <v>45607</v>
      </c>
      <c r="E355" s="174">
        <v>45608</v>
      </c>
    </row>
    <row r="356" spans="1:5">
      <c r="A356" t="s">
        <v>1009</v>
      </c>
      <c r="B356" s="329">
        <v>1</v>
      </c>
      <c r="C356" s="174">
        <v>45569</v>
      </c>
      <c r="D356" s="174">
        <v>45607</v>
      </c>
      <c r="E356" s="174">
        <v>45608</v>
      </c>
    </row>
    <row r="357" spans="1:5">
      <c r="A357" t="s">
        <v>1010</v>
      </c>
      <c r="B357" s="329">
        <v>1</v>
      </c>
      <c r="C357" s="329"/>
      <c r="D357" s="329"/>
      <c r="E357" s="329"/>
    </row>
    <row r="358" spans="1:5">
      <c r="A358" t="s">
        <v>1011</v>
      </c>
      <c r="B358" s="329">
        <v>1</v>
      </c>
      <c r="C358" s="174">
        <v>45621</v>
      </c>
      <c r="D358" s="174">
        <v>45607</v>
      </c>
      <c r="E358" s="174">
        <v>45608</v>
      </c>
    </row>
    <row r="359" spans="1:5">
      <c r="A359" t="s">
        <v>1012</v>
      </c>
      <c r="B359" s="329">
        <v>1</v>
      </c>
      <c r="C359" s="174">
        <v>45621</v>
      </c>
      <c r="D359" s="174">
        <v>45607</v>
      </c>
      <c r="E359" s="174">
        <v>45608</v>
      </c>
    </row>
    <row r="360" spans="1:5">
      <c r="A360" t="s">
        <v>1013</v>
      </c>
      <c r="B360" s="329">
        <v>1</v>
      </c>
      <c r="C360" s="174">
        <v>45569</v>
      </c>
      <c r="D360" s="174">
        <v>45607</v>
      </c>
      <c r="E360" s="174">
        <v>45608</v>
      </c>
    </row>
    <row r="361" spans="1:5">
      <c r="A361" t="s">
        <v>1014</v>
      </c>
      <c r="B361" s="329">
        <v>1</v>
      </c>
      <c r="C361" s="329"/>
      <c r="D361" s="329"/>
      <c r="E361" s="329"/>
    </row>
    <row r="362" spans="1:5">
      <c r="A362" t="s">
        <v>1015</v>
      </c>
      <c r="B362" s="329">
        <v>1</v>
      </c>
      <c r="C362" s="329"/>
      <c r="D362" s="329"/>
      <c r="E362" s="329"/>
    </row>
    <row r="363" spans="1:5">
      <c r="A363" t="s">
        <v>1016</v>
      </c>
      <c r="B363" s="329">
        <v>1</v>
      </c>
      <c r="C363" s="329"/>
      <c r="D363" s="329"/>
      <c r="E363" s="329"/>
    </row>
    <row r="364" spans="1:5">
      <c r="A364" t="s">
        <v>1017</v>
      </c>
      <c r="B364" s="329">
        <v>2</v>
      </c>
      <c r="C364" s="174">
        <v>45563</v>
      </c>
      <c r="D364" s="174">
        <v>45624</v>
      </c>
      <c r="E364" s="174">
        <v>45629</v>
      </c>
    </row>
    <row r="365" spans="1:5">
      <c r="A365" t="s">
        <v>1018</v>
      </c>
      <c r="B365" s="329">
        <v>2</v>
      </c>
      <c r="C365" s="174">
        <v>45563</v>
      </c>
      <c r="D365" s="174">
        <v>45624</v>
      </c>
      <c r="E365" s="174">
        <v>45629</v>
      </c>
    </row>
    <row r="366" spans="1:5">
      <c r="A366" t="s">
        <v>1019</v>
      </c>
      <c r="B366" s="329">
        <v>2</v>
      </c>
      <c r="C366" s="174">
        <v>45563</v>
      </c>
      <c r="D366" s="174">
        <v>45624</v>
      </c>
      <c r="E366" s="174">
        <v>45629</v>
      </c>
    </row>
    <row r="367" spans="1:5">
      <c r="A367" t="s">
        <v>1020</v>
      </c>
      <c r="B367" s="329">
        <v>2</v>
      </c>
      <c r="C367" s="174">
        <v>45563</v>
      </c>
      <c r="D367" s="174">
        <v>45624</v>
      </c>
      <c r="E367" s="174">
        <v>45629</v>
      </c>
    </row>
    <row r="368" spans="1:5">
      <c r="A368" t="s">
        <v>1021</v>
      </c>
      <c r="B368" s="329">
        <v>2</v>
      </c>
      <c r="C368" s="174">
        <v>45563</v>
      </c>
      <c r="D368" s="174">
        <v>45624</v>
      </c>
      <c r="E368" s="174">
        <v>45629</v>
      </c>
    </row>
    <row r="369" spans="1:5">
      <c r="A369" t="s">
        <v>1022</v>
      </c>
      <c r="B369" s="329">
        <v>2</v>
      </c>
      <c r="C369" s="174">
        <v>45563</v>
      </c>
      <c r="D369" s="174">
        <v>45624</v>
      </c>
      <c r="E369" s="174">
        <v>45629</v>
      </c>
    </row>
    <row r="370" spans="1:5">
      <c r="A370" t="s">
        <v>1023</v>
      </c>
      <c r="B370" s="329">
        <v>2</v>
      </c>
      <c r="C370" s="174">
        <v>45562</v>
      </c>
      <c r="D370" s="174">
        <v>45624</v>
      </c>
      <c r="E370" s="174">
        <v>45629</v>
      </c>
    </row>
    <row r="371" spans="1:5">
      <c r="A371" t="s">
        <v>1024</v>
      </c>
      <c r="B371" s="329">
        <v>2</v>
      </c>
      <c r="C371" s="174">
        <v>45563</v>
      </c>
      <c r="D371" s="174">
        <v>45624</v>
      </c>
      <c r="E371" s="174">
        <v>45629</v>
      </c>
    </row>
    <row r="372" spans="1:5">
      <c r="A372" t="s">
        <v>1025</v>
      </c>
      <c r="B372" s="329">
        <v>2</v>
      </c>
      <c r="C372" s="174">
        <v>45563</v>
      </c>
      <c r="D372" s="174">
        <v>45624</v>
      </c>
      <c r="E372" s="174">
        <v>45629</v>
      </c>
    </row>
    <row r="373" spans="1:5">
      <c r="A373" t="s">
        <v>1026</v>
      </c>
      <c r="B373" s="329">
        <v>2</v>
      </c>
      <c r="C373" s="174">
        <v>45563</v>
      </c>
      <c r="D373" s="174">
        <v>45624</v>
      </c>
      <c r="E373" s="174">
        <v>45629</v>
      </c>
    </row>
    <row r="374" spans="1:5">
      <c r="A374" t="s">
        <v>1027</v>
      </c>
      <c r="B374" s="329">
        <v>2</v>
      </c>
      <c r="C374" s="174">
        <v>45563</v>
      </c>
      <c r="D374" s="174">
        <v>45624</v>
      </c>
      <c r="E374" s="174">
        <v>45629</v>
      </c>
    </row>
    <row r="375" spans="1:5">
      <c r="A375" t="s">
        <v>1028</v>
      </c>
      <c r="B375" s="329">
        <v>0</v>
      </c>
      <c r="C375" s="174">
        <v>45562</v>
      </c>
      <c r="D375" s="329"/>
      <c r="E375" s="329"/>
    </row>
    <row r="376" spans="1:5">
      <c r="A376" t="s">
        <v>1029</v>
      </c>
      <c r="B376" s="329">
        <v>1</v>
      </c>
      <c r="C376" s="329"/>
      <c r="D376" s="329"/>
      <c r="E376" s="329"/>
    </row>
    <row r="377" spans="1:5">
      <c r="A377" t="s">
        <v>1030</v>
      </c>
      <c r="B377" s="329">
        <v>2</v>
      </c>
      <c r="C377" s="174">
        <v>45561</v>
      </c>
      <c r="D377" s="174">
        <v>45624</v>
      </c>
      <c r="E377" s="174">
        <v>45629</v>
      </c>
    </row>
    <row r="378" spans="1:5">
      <c r="A378" t="s">
        <v>1031</v>
      </c>
      <c r="B378" s="329">
        <v>2</v>
      </c>
      <c r="C378" s="174">
        <v>45561</v>
      </c>
      <c r="D378" s="174">
        <v>45624</v>
      </c>
      <c r="E378" s="174">
        <v>45629</v>
      </c>
    </row>
    <row r="379" spans="1:5">
      <c r="A379" t="s">
        <v>1032</v>
      </c>
      <c r="B379" s="329">
        <v>1</v>
      </c>
      <c r="C379" s="329"/>
      <c r="D379" s="174">
        <v>45603</v>
      </c>
      <c r="E379" s="329"/>
    </row>
    <row r="380" spans="1:5">
      <c r="A380" t="s">
        <v>1033</v>
      </c>
      <c r="B380" s="329">
        <v>1</v>
      </c>
      <c r="C380" s="329"/>
      <c r="D380" s="174">
        <v>45603</v>
      </c>
      <c r="E380" s="329"/>
    </row>
    <row r="381" spans="1:5">
      <c r="A381" t="s">
        <v>1034</v>
      </c>
      <c r="B381" s="329">
        <v>1</v>
      </c>
      <c r="C381" s="174">
        <v>45563</v>
      </c>
      <c r="D381" s="174">
        <v>45603</v>
      </c>
      <c r="E381" s="174">
        <v>45604</v>
      </c>
    </row>
    <row r="382" spans="1:5">
      <c r="A382" t="s">
        <v>1035</v>
      </c>
      <c r="B382" s="329">
        <v>1</v>
      </c>
      <c r="C382" s="329"/>
      <c r="D382" s="174">
        <v>45603</v>
      </c>
      <c r="E382" s="329"/>
    </row>
    <row r="383" spans="1:5">
      <c r="A383" t="s">
        <v>1036</v>
      </c>
      <c r="B383" s="329">
        <v>1</v>
      </c>
      <c r="C383" s="329"/>
      <c r="D383" s="174">
        <v>45603</v>
      </c>
      <c r="E383" s="329"/>
    </row>
    <row r="384" spans="1:5">
      <c r="A384" t="s">
        <v>1037</v>
      </c>
      <c r="B384" s="329">
        <v>1</v>
      </c>
      <c r="C384" s="329"/>
      <c r="D384" s="174">
        <v>45603</v>
      </c>
      <c r="E384" s="329"/>
    </row>
    <row r="385" spans="1:5">
      <c r="A385" t="s">
        <v>1038</v>
      </c>
      <c r="B385" s="329">
        <v>1</v>
      </c>
      <c r="C385" s="329"/>
      <c r="D385" s="174">
        <v>45603</v>
      </c>
      <c r="E385" s="329"/>
    </row>
    <row r="386" spans="1:5">
      <c r="A386" t="s">
        <v>1039</v>
      </c>
      <c r="B386" s="329">
        <v>1</v>
      </c>
      <c r="C386" s="329"/>
      <c r="D386" s="174">
        <v>45603</v>
      </c>
      <c r="E386" s="329"/>
    </row>
    <row r="387" spans="1:5">
      <c r="A387" t="s">
        <v>1040</v>
      </c>
      <c r="B387" s="329">
        <v>1</v>
      </c>
      <c r="C387" s="329"/>
      <c r="D387" s="174">
        <v>45603</v>
      </c>
      <c r="E387" s="329"/>
    </row>
    <row r="388" spans="1:5">
      <c r="A388" t="s">
        <v>1041</v>
      </c>
      <c r="B388" s="329">
        <v>1</v>
      </c>
      <c r="C388" s="174">
        <v>45563</v>
      </c>
      <c r="D388" s="174">
        <v>45603</v>
      </c>
      <c r="E388" s="174">
        <v>45604</v>
      </c>
    </row>
    <row r="389" spans="1:5">
      <c r="A389" t="s">
        <v>1042</v>
      </c>
      <c r="B389" s="329">
        <v>1</v>
      </c>
      <c r="C389" s="174">
        <v>45563</v>
      </c>
      <c r="D389" s="174">
        <v>45603</v>
      </c>
      <c r="E389" s="174">
        <v>45604</v>
      </c>
    </row>
    <row r="390" spans="1:5">
      <c r="A390" t="s">
        <v>1043</v>
      </c>
      <c r="B390" s="329">
        <v>1</v>
      </c>
      <c r="C390" s="174">
        <v>45563</v>
      </c>
      <c r="D390" s="174">
        <v>45603</v>
      </c>
      <c r="E390" s="174">
        <v>45604</v>
      </c>
    </row>
    <row r="391" spans="1:5">
      <c r="A391" t="s">
        <v>1044</v>
      </c>
      <c r="B391" s="329">
        <v>1</v>
      </c>
      <c r="C391" s="174">
        <v>45561</v>
      </c>
      <c r="D391" s="174">
        <v>45603</v>
      </c>
      <c r="E391" s="174">
        <v>45604</v>
      </c>
    </row>
    <row r="392" spans="1:5">
      <c r="A392" t="s">
        <v>1045</v>
      </c>
      <c r="B392" s="329">
        <v>1</v>
      </c>
      <c r="C392" s="174">
        <v>45561</v>
      </c>
      <c r="D392" s="174">
        <v>45603</v>
      </c>
      <c r="E392" s="174">
        <v>45604</v>
      </c>
    </row>
    <row r="393" spans="1:5">
      <c r="A393" t="s">
        <v>1046</v>
      </c>
      <c r="B393" s="329">
        <v>1</v>
      </c>
      <c r="C393" s="329"/>
      <c r="D393" s="174">
        <v>45603</v>
      </c>
      <c r="E393" s="329"/>
    </row>
    <row r="394" spans="1:5">
      <c r="A394" t="s">
        <v>1047</v>
      </c>
      <c r="B394" s="329">
        <v>1</v>
      </c>
      <c r="C394" s="329"/>
      <c r="D394" s="174">
        <v>45603</v>
      </c>
      <c r="E394" s="329"/>
    </row>
    <row r="395" spans="1:5">
      <c r="A395" t="s">
        <v>1048</v>
      </c>
      <c r="B395" s="329">
        <v>1</v>
      </c>
      <c r="C395" s="329"/>
      <c r="D395" s="174">
        <v>45603</v>
      </c>
      <c r="E395" s="329"/>
    </row>
    <row r="396" spans="1:5">
      <c r="A396" t="s">
        <v>1049</v>
      </c>
      <c r="B396" s="329">
        <v>1</v>
      </c>
      <c r="C396" s="174">
        <v>45563</v>
      </c>
      <c r="D396" s="174">
        <v>45603</v>
      </c>
      <c r="E396" s="174">
        <v>45604</v>
      </c>
    </row>
    <row r="397" spans="1:5">
      <c r="A397" t="s">
        <v>1050</v>
      </c>
      <c r="B397" s="329">
        <v>1</v>
      </c>
      <c r="C397" s="174">
        <v>45563</v>
      </c>
      <c r="D397" s="174">
        <v>45603</v>
      </c>
      <c r="E397" s="174">
        <v>45604</v>
      </c>
    </row>
    <row r="398" spans="1:5">
      <c r="A398" t="s">
        <v>1051</v>
      </c>
      <c r="B398" s="329">
        <v>1</v>
      </c>
      <c r="C398" s="174">
        <v>45563</v>
      </c>
      <c r="D398" s="174">
        <v>45603</v>
      </c>
      <c r="E398" s="174">
        <v>45604</v>
      </c>
    </row>
    <row r="399" spans="1:5">
      <c r="A399" t="s">
        <v>1052</v>
      </c>
      <c r="B399" s="329">
        <v>0</v>
      </c>
      <c r="C399" s="174">
        <v>45561</v>
      </c>
      <c r="D399" s="329"/>
      <c r="E399" s="329"/>
    </row>
    <row r="400" spans="1:5">
      <c r="A400" t="s">
        <v>1053</v>
      </c>
      <c r="B400" s="329">
        <v>5</v>
      </c>
      <c r="C400" s="174">
        <v>45563</v>
      </c>
      <c r="D400" s="174">
        <v>45603</v>
      </c>
      <c r="E400" s="174">
        <v>45604</v>
      </c>
    </row>
    <row r="401" spans="1:5">
      <c r="A401" t="s">
        <v>1054</v>
      </c>
      <c r="B401" s="329">
        <v>1</v>
      </c>
      <c r="C401" s="174">
        <v>45563</v>
      </c>
      <c r="D401" s="174">
        <v>45603</v>
      </c>
      <c r="E401" s="174">
        <v>45604</v>
      </c>
    </row>
    <row r="402" spans="1:5">
      <c r="A402" t="s">
        <v>1055</v>
      </c>
      <c r="B402" s="329">
        <v>1</v>
      </c>
      <c r="C402" s="174">
        <v>45563</v>
      </c>
      <c r="D402" s="174">
        <v>45603</v>
      </c>
      <c r="E402" s="174">
        <v>45604</v>
      </c>
    </row>
    <row r="403" spans="1:5">
      <c r="A403" t="s">
        <v>1056</v>
      </c>
      <c r="B403" s="329">
        <v>1</v>
      </c>
      <c r="C403" s="174">
        <v>45563</v>
      </c>
      <c r="D403" s="174">
        <v>45603</v>
      </c>
      <c r="E403" s="174">
        <v>45604</v>
      </c>
    </row>
    <row r="404" spans="1:5">
      <c r="A404" t="s">
        <v>1057</v>
      </c>
      <c r="B404" s="329">
        <v>1</v>
      </c>
      <c r="C404" s="174">
        <v>45563</v>
      </c>
      <c r="D404" s="174">
        <v>45603</v>
      </c>
      <c r="E404" s="174">
        <v>45604</v>
      </c>
    </row>
    <row r="405" spans="1:5">
      <c r="A405" t="s">
        <v>1058</v>
      </c>
      <c r="B405" s="329">
        <v>0</v>
      </c>
      <c r="C405" s="174">
        <v>45561</v>
      </c>
      <c r="D405" s="329"/>
      <c r="E405" s="329"/>
    </row>
    <row r="406" spans="1:5">
      <c r="A406" t="s">
        <v>1059</v>
      </c>
      <c r="B406" s="329">
        <v>1</v>
      </c>
      <c r="C406" s="329"/>
      <c r="D406" s="174">
        <v>45603</v>
      </c>
      <c r="E406" s="329"/>
    </row>
    <row r="407" spans="1:5">
      <c r="A407" t="s">
        <v>1060</v>
      </c>
      <c r="B407" s="329">
        <v>1</v>
      </c>
      <c r="C407" s="174">
        <v>45563</v>
      </c>
      <c r="D407" s="174">
        <v>45603</v>
      </c>
      <c r="E407" s="174">
        <v>45604</v>
      </c>
    </row>
    <row r="408" spans="1:5">
      <c r="A408" t="s">
        <v>1061</v>
      </c>
      <c r="B408" s="329">
        <v>1</v>
      </c>
      <c r="C408" s="174">
        <v>45563</v>
      </c>
      <c r="D408" s="174">
        <v>45603</v>
      </c>
      <c r="E408" s="174">
        <v>45604</v>
      </c>
    </row>
    <row r="409" spans="1:5">
      <c r="A409" t="s">
        <v>1062</v>
      </c>
      <c r="B409" s="329">
        <v>1</v>
      </c>
      <c r="C409" s="174">
        <v>45563</v>
      </c>
      <c r="D409" s="174">
        <v>45603</v>
      </c>
      <c r="E409" s="174">
        <v>45604</v>
      </c>
    </row>
    <row r="410" spans="1:5">
      <c r="A410" t="s">
        <v>1063</v>
      </c>
      <c r="B410" s="329">
        <v>1</v>
      </c>
      <c r="C410" s="329"/>
      <c r="D410" s="329"/>
      <c r="E410" s="329"/>
    </row>
    <row r="411" spans="1:5">
      <c r="A411" t="s">
        <v>1064</v>
      </c>
      <c r="B411" s="329">
        <v>0</v>
      </c>
      <c r="C411" s="329"/>
      <c r="D411" s="329"/>
      <c r="E411" s="329"/>
    </row>
    <row r="412" spans="1:5">
      <c r="A412" t="s">
        <v>1065</v>
      </c>
      <c r="B412" s="329">
        <v>1</v>
      </c>
      <c r="C412" s="329"/>
      <c r="D412" s="329"/>
      <c r="E412" s="329"/>
    </row>
    <row r="413" spans="1:5">
      <c r="A413" t="s">
        <v>1066</v>
      </c>
      <c r="B413" s="329">
        <v>1</v>
      </c>
      <c r="C413" s="329"/>
      <c r="D413" s="329"/>
      <c r="E413" s="329"/>
    </row>
    <row r="414" spans="1:5">
      <c r="A414" t="s">
        <v>1067</v>
      </c>
      <c r="B414" s="329">
        <v>1</v>
      </c>
      <c r="C414" s="329"/>
      <c r="D414" s="329"/>
      <c r="E414" s="329"/>
    </row>
    <row r="415" spans="1:5">
      <c r="A415" t="s">
        <v>1068</v>
      </c>
      <c r="B415" s="329">
        <v>1</v>
      </c>
      <c r="C415" s="329"/>
      <c r="D415" s="329"/>
      <c r="E415" s="329"/>
    </row>
    <row r="416" spans="1:5">
      <c r="A416" t="s">
        <v>1069</v>
      </c>
      <c r="B416" s="329">
        <v>1</v>
      </c>
      <c r="C416" s="329"/>
      <c r="D416" s="329"/>
      <c r="E416" s="329"/>
    </row>
    <row r="417" spans="1:5">
      <c r="A417" t="s">
        <v>1070</v>
      </c>
      <c r="B417" s="329">
        <v>1</v>
      </c>
      <c r="C417" s="329"/>
      <c r="D417" s="329"/>
      <c r="E417" s="329"/>
    </row>
    <row r="418" spans="1:5">
      <c r="A418" t="s">
        <v>1071</v>
      </c>
      <c r="B418" s="329">
        <v>1</v>
      </c>
      <c r="C418" s="329"/>
      <c r="D418" s="329"/>
      <c r="E418" s="329"/>
    </row>
    <row r="419" spans="1:5">
      <c r="A419" t="s">
        <v>1072</v>
      </c>
      <c r="B419" s="329">
        <v>1</v>
      </c>
      <c r="C419" s="329"/>
      <c r="D419" s="329"/>
      <c r="E419" s="329"/>
    </row>
    <row r="420" spans="1:5">
      <c r="A420" t="s">
        <v>1073</v>
      </c>
      <c r="B420" s="329">
        <v>1</v>
      </c>
      <c r="C420" s="329"/>
      <c r="D420" s="329"/>
      <c r="E420" s="329"/>
    </row>
    <row r="421" spans="1:5">
      <c r="A421" t="s">
        <v>1074</v>
      </c>
      <c r="B421" s="329">
        <v>1</v>
      </c>
      <c r="C421" s="329"/>
      <c r="D421" s="329"/>
      <c r="E421" s="329"/>
    </row>
    <row r="422" spans="1:5">
      <c r="A422" t="s">
        <v>1075</v>
      </c>
      <c r="B422" s="329">
        <v>1</v>
      </c>
      <c r="C422" s="329"/>
      <c r="D422" s="329"/>
      <c r="E422" s="329"/>
    </row>
    <row r="423" spans="1:5">
      <c r="A423" t="s">
        <v>1076</v>
      </c>
      <c r="B423" s="329">
        <v>1</v>
      </c>
      <c r="C423" s="329"/>
      <c r="D423" s="329"/>
      <c r="E423" s="329"/>
    </row>
    <row r="424" spans="1:5">
      <c r="A424" t="s">
        <v>1077</v>
      </c>
      <c r="B424" s="329">
        <v>1</v>
      </c>
      <c r="C424" s="329"/>
      <c r="D424" s="329"/>
      <c r="E424" s="329"/>
    </row>
    <row r="425" spans="1:5">
      <c r="A425" t="s">
        <v>1078</v>
      </c>
      <c r="B425" s="329">
        <v>1</v>
      </c>
      <c r="C425" s="329"/>
      <c r="D425" s="329"/>
      <c r="E425" s="329"/>
    </row>
    <row r="426" spans="1:5">
      <c r="A426" t="s">
        <v>1079</v>
      </c>
      <c r="B426" s="329">
        <v>0</v>
      </c>
      <c r="C426" s="329"/>
      <c r="D426" s="329"/>
      <c r="E426" s="329"/>
    </row>
    <row r="427" spans="1:5">
      <c r="A427" t="s">
        <v>1080</v>
      </c>
      <c r="B427" s="329">
        <v>1</v>
      </c>
      <c r="C427" s="174">
        <v>45512</v>
      </c>
      <c r="D427" s="174">
        <v>45526</v>
      </c>
      <c r="E427" s="329"/>
    </row>
    <row r="428" spans="1:5">
      <c r="A428" t="s">
        <v>1081</v>
      </c>
      <c r="B428" s="329">
        <v>1</v>
      </c>
      <c r="C428" s="329"/>
      <c r="D428" s="329"/>
      <c r="E428" s="329"/>
    </row>
    <row r="429" spans="1:5">
      <c r="A429" t="s">
        <v>1082</v>
      </c>
      <c r="B429" s="329">
        <v>1</v>
      </c>
      <c r="C429" s="329"/>
      <c r="D429" s="329"/>
      <c r="E429" s="329"/>
    </row>
    <row r="430" spans="1:5">
      <c r="A430" t="s">
        <v>1083</v>
      </c>
      <c r="B430" s="329">
        <v>1</v>
      </c>
      <c r="C430" s="329"/>
      <c r="D430" s="329"/>
      <c r="E430" s="329"/>
    </row>
    <row r="431" spans="1:5">
      <c r="A431" t="s">
        <v>1084</v>
      </c>
      <c r="B431" s="329">
        <v>0</v>
      </c>
      <c r="C431" s="329"/>
      <c r="D431" s="329"/>
      <c r="E431" s="329"/>
    </row>
    <row r="432" spans="1:5">
      <c r="A432" t="s">
        <v>1085</v>
      </c>
      <c r="B432" s="329">
        <v>0</v>
      </c>
      <c r="C432" s="329"/>
      <c r="D432" s="329"/>
      <c r="E432" s="329"/>
    </row>
    <row r="433" spans="1:5">
      <c r="A433" t="s">
        <v>1086</v>
      </c>
      <c r="B433" s="329">
        <v>1</v>
      </c>
      <c r="C433" s="329"/>
      <c r="D433" s="329"/>
      <c r="E433" s="329"/>
    </row>
    <row r="434" spans="1:5">
      <c r="A434" t="s">
        <v>1087</v>
      </c>
      <c r="B434" s="329">
        <v>0</v>
      </c>
      <c r="C434" s="329"/>
      <c r="D434" s="329"/>
      <c r="E434" s="329"/>
    </row>
    <row r="435" spans="1:5">
      <c r="A435" t="s">
        <v>1088</v>
      </c>
      <c r="B435" s="329">
        <v>1</v>
      </c>
      <c r="C435" s="329"/>
      <c r="D435" s="329"/>
      <c r="E435" s="329"/>
    </row>
    <row r="436" spans="1:5">
      <c r="A436" t="s">
        <v>1089</v>
      </c>
      <c r="B436" s="329">
        <v>1</v>
      </c>
      <c r="C436" s="329"/>
      <c r="D436" s="329"/>
      <c r="E436" s="329"/>
    </row>
    <row r="437" spans="1:5">
      <c r="A437" t="s">
        <v>1090</v>
      </c>
      <c r="B437" s="329">
        <v>1</v>
      </c>
      <c r="C437" s="329"/>
      <c r="D437" s="329"/>
      <c r="E437" s="329"/>
    </row>
    <row r="438" spans="1:5">
      <c r="A438" t="s">
        <v>1091</v>
      </c>
      <c r="B438" s="329">
        <v>1</v>
      </c>
      <c r="C438" s="329"/>
      <c r="D438" s="329"/>
      <c r="E438" s="329"/>
    </row>
    <row r="439" spans="1:5">
      <c r="A439" t="s">
        <v>1092</v>
      </c>
      <c r="B439" s="329">
        <v>1</v>
      </c>
      <c r="C439" s="329"/>
      <c r="D439" s="329"/>
      <c r="E439" s="329"/>
    </row>
    <row r="440" spans="1:5">
      <c r="A440" t="s">
        <v>1093</v>
      </c>
      <c r="B440" s="329">
        <v>1</v>
      </c>
      <c r="C440" s="329"/>
      <c r="D440" s="329"/>
      <c r="E440" s="329"/>
    </row>
    <row r="441" spans="1:5">
      <c r="A441" t="s">
        <v>1094</v>
      </c>
      <c r="B441" s="329">
        <v>1</v>
      </c>
      <c r="C441" s="329"/>
      <c r="D441" s="329"/>
      <c r="E441" s="329"/>
    </row>
    <row r="442" spans="1:5">
      <c r="A442" t="s">
        <v>1095</v>
      </c>
      <c r="B442" s="329">
        <v>1</v>
      </c>
      <c r="C442" s="329"/>
      <c r="D442" s="329"/>
      <c r="E442" s="329"/>
    </row>
    <row r="443" spans="1:5">
      <c r="A443" t="s">
        <v>1096</v>
      </c>
      <c r="B443" s="329">
        <v>1</v>
      </c>
      <c r="C443" s="329"/>
      <c r="D443" s="329"/>
      <c r="E443" s="329"/>
    </row>
    <row r="444" spans="1:5">
      <c r="A444" t="s">
        <v>1097</v>
      </c>
      <c r="B444" s="329">
        <v>1</v>
      </c>
      <c r="C444" s="329"/>
      <c r="D444" s="329"/>
      <c r="E444" s="174">
        <v>45639</v>
      </c>
    </row>
    <row r="445" spans="1:5">
      <c r="A445" t="s">
        <v>1098</v>
      </c>
      <c r="B445" s="329">
        <v>1</v>
      </c>
      <c r="C445" s="329"/>
      <c r="D445" s="329"/>
      <c r="E445" s="174">
        <v>45639</v>
      </c>
    </row>
    <row r="446" spans="1:5">
      <c r="A446" t="s">
        <v>1099</v>
      </c>
      <c r="B446" s="329">
        <v>1</v>
      </c>
      <c r="C446" s="329"/>
      <c r="D446" s="329"/>
      <c r="E446" s="329"/>
    </row>
    <row r="447" spans="1:5">
      <c r="A447" t="s">
        <v>1100</v>
      </c>
      <c r="B447" s="329">
        <v>1</v>
      </c>
      <c r="C447" s="329"/>
      <c r="D447" s="329"/>
      <c r="E447" s="329"/>
    </row>
    <row r="448" spans="1:5">
      <c r="A448" t="s">
        <v>1101</v>
      </c>
      <c r="B448" s="329">
        <v>1</v>
      </c>
      <c r="C448" s="329"/>
      <c r="D448" s="329"/>
      <c r="E448" s="329"/>
    </row>
    <row r="449" spans="1:5">
      <c r="A449" t="s">
        <v>1102</v>
      </c>
      <c r="B449" s="329">
        <v>1</v>
      </c>
      <c r="C449" s="329"/>
      <c r="D449" s="329"/>
      <c r="E449" s="174">
        <v>45639</v>
      </c>
    </row>
    <row r="450" spans="1:5">
      <c r="A450" t="s">
        <v>1103</v>
      </c>
      <c r="B450" s="329">
        <v>1</v>
      </c>
      <c r="C450" s="329"/>
      <c r="D450" s="329"/>
      <c r="E450" s="329"/>
    </row>
    <row r="451" spans="1:5">
      <c r="A451" t="s">
        <v>1104</v>
      </c>
      <c r="B451" s="329">
        <v>1</v>
      </c>
      <c r="C451" s="329"/>
      <c r="D451" s="329"/>
      <c r="E451" s="174">
        <v>45639</v>
      </c>
    </row>
    <row r="452" spans="1:5">
      <c r="A452" t="s">
        <v>1105</v>
      </c>
      <c r="B452" s="329">
        <v>1</v>
      </c>
      <c r="C452" s="329"/>
      <c r="D452" s="329"/>
      <c r="E452" s="174">
        <v>45639</v>
      </c>
    </row>
    <row r="453" spans="1:5">
      <c r="A453" t="s">
        <v>1106</v>
      </c>
      <c r="B453" s="329">
        <v>1</v>
      </c>
      <c r="C453" s="329"/>
      <c r="D453" s="329"/>
      <c r="E453" s="329"/>
    </row>
    <row r="454" spans="1:5">
      <c r="A454" t="s">
        <v>1107</v>
      </c>
      <c r="B454" s="329">
        <v>1</v>
      </c>
      <c r="C454" s="329"/>
      <c r="D454" s="329"/>
      <c r="E454" s="329"/>
    </row>
    <row r="455" spans="1:5">
      <c r="A455" t="s">
        <v>1108</v>
      </c>
      <c r="B455" s="329">
        <v>1</v>
      </c>
      <c r="C455" s="329"/>
      <c r="D455" s="329"/>
      <c r="E455" s="329"/>
    </row>
    <row r="456" spans="1:5">
      <c r="A456" t="s">
        <v>1109</v>
      </c>
      <c r="B456" s="329">
        <v>1</v>
      </c>
      <c r="C456" s="329"/>
      <c r="D456" s="329"/>
      <c r="E456" s="174">
        <v>45639</v>
      </c>
    </row>
    <row r="457" spans="1:5">
      <c r="A457" t="s">
        <v>1110</v>
      </c>
      <c r="B457" s="329">
        <v>1</v>
      </c>
      <c r="C457" s="329"/>
      <c r="D457" s="329"/>
      <c r="E457" s="329"/>
    </row>
    <row r="458" spans="1:5">
      <c r="A458" t="s">
        <v>1111</v>
      </c>
      <c r="B458" s="329">
        <v>1</v>
      </c>
      <c r="C458" s="329"/>
      <c r="D458" s="329"/>
      <c r="E458" s="329"/>
    </row>
    <row r="459" spans="1:5">
      <c r="A459" t="s">
        <v>1112</v>
      </c>
      <c r="B459" s="329">
        <v>1</v>
      </c>
      <c r="C459" s="329"/>
      <c r="D459" s="329"/>
      <c r="E459" s="329"/>
    </row>
    <row r="460" spans="1:5">
      <c r="A460" t="s">
        <v>1113</v>
      </c>
      <c r="B460" s="329">
        <v>1</v>
      </c>
      <c r="C460" s="329"/>
      <c r="D460" s="329"/>
      <c r="E460" s="174">
        <v>45639</v>
      </c>
    </row>
    <row r="461" spans="1:5">
      <c r="A461" t="s">
        <v>1114</v>
      </c>
      <c r="B461" s="329">
        <v>1</v>
      </c>
      <c r="C461" s="329"/>
      <c r="D461" s="329"/>
      <c r="E461" s="329"/>
    </row>
    <row r="462" spans="1:5">
      <c r="A462" t="s">
        <v>1115</v>
      </c>
      <c r="B462" s="329">
        <v>1</v>
      </c>
      <c r="C462" s="329"/>
      <c r="D462" s="329"/>
      <c r="E462" s="329"/>
    </row>
    <row r="463" spans="1:5">
      <c r="A463" t="s">
        <v>1116</v>
      </c>
      <c r="B463" s="329">
        <v>1</v>
      </c>
      <c r="C463" s="329"/>
      <c r="D463" s="329"/>
      <c r="E463" s="329"/>
    </row>
    <row r="464" spans="1:5">
      <c r="A464" t="s">
        <v>1117</v>
      </c>
      <c r="B464" s="329">
        <v>1</v>
      </c>
      <c r="C464" s="329"/>
      <c r="D464" s="329"/>
      <c r="E464" s="174">
        <v>45639</v>
      </c>
    </row>
    <row r="465" spans="1:5">
      <c r="A465" t="s">
        <v>1118</v>
      </c>
      <c r="B465" s="329">
        <v>1</v>
      </c>
      <c r="C465" s="329"/>
      <c r="D465" s="329"/>
      <c r="E465" s="174">
        <v>45639</v>
      </c>
    </row>
    <row r="466" spans="1:5">
      <c r="A466" t="s">
        <v>1119</v>
      </c>
      <c r="B466" s="329">
        <v>1</v>
      </c>
      <c r="C466" s="329"/>
      <c r="D466" s="329"/>
      <c r="E466" s="329"/>
    </row>
    <row r="467" spans="1:5">
      <c r="A467" t="s">
        <v>1120</v>
      </c>
      <c r="B467" s="329">
        <v>1</v>
      </c>
      <c r="C467" s="329"/>
      <c r="D467" s="329"/>
      <c r="E467" s="174">
        <v>45639</v>
      </c>
    </row>
    <row r="468" spans="1:5">
      <c r="A468" t="s">
        <v>1121</v>
      </c>
      <c r="B468" s="329">
        <v>1</v>
      </c>
      <c r="C468" s="329"/>
      <c r="D468" s="329"/>
      <c r="E468" s="174">
        <v>45639</v>
      </c>
    </row>
    <row r="469" spans="1:5">
      <c r="A469" t="s">
        <v>1122</v>
      </c>
      <c r="B469" s="329">
        <v>1</v>
      </c>
      <c r="C469" s="329"/>
      <c r="D469" s="329"/>
      <c r="E469" s="174">
        <v>45639</v>
      </c>
    </row>
    <row r="470" spans="1:5">
      <c r="A470" t="s">
        <v>1123</v>
      </c>
      <c r="B470" s="329">
        <v>1</v>
      </c>
      <c r="C470" s="329"/>
      <c r="D470" s="329"/>
      <c r="E470" s="174">
        <v>45639</v>
      </c>
    </row>
    <row r="471" spans="1:5">
      <c r="A471" t="s">
        <v>1124</v>
      </c>
      <c r="B471" s="329">
        <v>1</v>
      </c>
      <c r="C471" s="329"/>
      <c r="D471" s="329"/>
      <c r="E471" s="329"/>
    </row>
    <row r="472" spans="1:5">
      <c r="A472" t="s">
        <v>1125</v>
      </c>
      <c r="B472" s="329">
        <v>1</v>
      </c>
      <c r="C472" s="329"/>
      <c r="D472" s="329"/>
      <c r="E472" s="329"/>
    </row>
    <row r="473" spans="1:5">
      <c r="A473" t="s">
        <v>1126</v>
      </c>
      <c r="B473" s="329">
        <v>1</v>
      </c>
      <c r="C473" s="329"/>
      <c r="D473" s="329"/>
      <c r="E473" s="174">
        <v>45639</v>
      </c>
    </row>
    <row r="474" spans="1:5">
      <c r="A474" t="s">
        <v>1127</v>
      </c>
      <c r="B474" s="329">
        <v>1</v>
      </c>
      <c r="C474" s="329"/>
      <c r="D474" s="329"/>
      <c r="E474" s="174">
        <v>45639</v>
      </c>
    </row>
    <row r="475" spans="1:5">
      <c r="A475" t="s">
        <v>1128</v>
      </c>
      <c r="B475" s="329">
        <v>1</v>
      </c>
      <c r="C475" s="329"/>
      <c r="D475" s="329"/>
      <c r="E475" s="329"/>
    </row>
    <row r="476" spans="1:5">
      <c r="A476" t="s">
        <v>1129</v>
      </c>
      <c r="B476" s="329">
        <v>1</v>
      </c>
      <c r="C476" s="329"/>
      <c r="D476" s="329"/>
      <c r="E476" s="174">
        <v>45639</v>
      </c>
    </row>
    <row r="477" spans="1:5">
      <c r="A477" t="s">
        <v>1130</v>
      </c>
      <c r="B477" s="329">
        <v>1</v>
      </c>
      <c r="C477" s="329"/>
      <c r="D477" s="329"/>
      <c r="E477" s="174">
        <v>45639</v>
      </c>
    </row>
    <row r="478" spans="1:5">
      <c r="A478" t="s">
        <v>1131</v>
      </c>
      <c r="B478" s="329">
        <v>1</v>
      </c>
      <c r="C478" s="329"/>
      <c r="D478" s="329"/>
      <c r="E478" s="329"/>
    </row>
    <row r="479" spans="1:5">
      <c r="A479" t="s">
        <v>1132</v>
      </c>
      <c r="B479" s="329">
        <v>1</v>
      </c>
      <c r="C479" s="329"/>
      <c r="D479" s="329"/>
      <c r="E479" s="329"/>
    </row>
    <row r="480" spans="1:5">
      <c r="A480" t="s">
        <v>1133</v>
      </c>
      <c r="B480" s="329">
        <v>1</v>
      </c>
      <c r="C480" s="329"/>
      <c r="D480" s="329"/>
      <c r="E480" s="329"/>
    </row>
    <row r="481" spans="1:5">
      <c r="A481" t="s">
        <v>1134</v>
      </c>
      <c r="B481" s="329">
        <v>1</v>
      </c>
      <c r="C481" s="329"/>
      <c r="D481" s="329"/>
      <c r="E481" s="329"/>
    </row>
    <row r="482" spans="1:5">
      <c r="A482" t="s">
        <v>1135</v>
      </c>
      <c r="B482" s="329">
        <v>1</v>
      </c>
      <c r="C482" s="329"/>
      <c r="D482" s="329"/>
      <c r="E482" s="329"/>
    </row>
    <row r="483" spans="1:5">
      <c r="A483" t="s">
        <v>1136</v>
      </c>
      <c r="B483" s="329">
        <v>1</v>
      </c>
      <c r="C483" s="329"/>
      <c r="D483" s="329"/>
      <c r="E483" s="329"/>
    </row>
    <row r="484" spans="1:5">
      <c r="A484" t="s">
        <v>1137</v>
      </c>
      <c r="B484" s="329">
        <v>1</v>
      </c>
      <c r="C484" s="329"/>
      <c r="D484" s="329"/>
      <c r="E484" s="329"/>
    </row>
    <row r="485" spans="1:5">
      <c r="A485" t="s">
        <v>1138</v>
      </c>
      <c r="B485" s="329">
        <v>1</v>
      </c>
      <c r="C485" s="329"/>
      <c r="D485" s="329"/>
      <c r="E485" s="329"/>
    </row>
    <row r="486" spans="1:5">
      <c r="A486" t="s">
        <v>1139</v>
      </c>
      <c r="B486" s="329">
        <v>1</v>
      </c>
      <c r="C486" s="329"/>
      <c r="D486" s="329"/>
      <c r="E486" s="329"/>
    </row>
    <row r="487" spans="1:5">
      <c r="A487" t="s">
        <v>1140</v>
      </c>
      <c r="B487" s="329">
        <v>1</v>
      </c>
      <c r="C487" s="329"/>
      <c r="D487" s="329"/>
      <c r="E487" s="329"/>
    </row>
    <row r="488" spans="1:5">
      <c r="A488" t="s">
        <v>1141</v>
      </c>
      <c r="B488" s="329">
        <v>1</v>
      </c>
      <c r="C488" s="329"/>
      <c r="D488" s="329"/>
      <c r="E488" s="174">
        <v>45639</v>
      </c>
    </row>
    <row r="489" spans="1:5">
      <c r="A489" t="s">
        <v>1142</v>
      </c>
      <c r="B489" s="329">
        <v>1</v>
      </c>
      <c r="C489" s="329"/>
      <c r="D489" s="329"/>
      <c r="E489" s="329"/>
    </row>
    <row r="490" spans="1:5">
      <c r="A490" t="s">
        <v>1143</v>
      </c>
      <c r="B490" s="329">
        <v>1</v>
      </c>
      <c r="C490" s="329"/>
      <c r="D490" s="329"/>
      <c r="E490" s="329"/>
    </row>
    <row r="491" spans="1:5">
      <c r="A491" t="s">
        <v>1144</v>
      </c>
      <c r="B491" s="329">
        <v>1</v>
      </c>
      <c r="C491" s="329"/>
      <c r="D491" s="329"/>
      <c r="E491" s="329"/>
    </row>
    <row r="492" spans="1:5">
      <c r="A492" t="s">
        <v>1145</v>
      </c>
      <c r="B492" s="329">
        <v>1</v>
      </c>
      <c r="C492" s="329"/>
      <c r="D492" s="329"/>
      <c r="E492" s="174">
        <v>45639</v>
      </c>
    </row>
    <row r="493" spans="1:5">
      <c r="A493" t="s">
        <v>1146</v>
      </c>
      <c r="B493" s="329">
        <v>1</v>
      </c>
      <c r="C493" s="329"/>
      <c r="D493" s="329"/>
      <c r="E493" s="174">
        <v>45639</v>
      </c>
    </row>
    <row r="494" spans="1:5">
      <c r="A494" t="s">
        <v>1147</v>
      </c>
      <c r="B494" s="329">
        <v>1</v>
      </c>
      <c r="C494" s="329"/>
      <c r="D494" s="329"/>
      <c r="E494" s="329"/>
    </row>
    <row r="495" spans="1:5">
      <c r="A495" t="s">
        <v>1148</v>
      </c>
      <c r="B495" s="329">
        <v>1</v>
      </c>
      <c r="C495" s="329"/>
      <c r="D495" s="329"/>
      <c r="E495" s="329"/>
    </row>
    <row r="496" spans="1:5">
      <c r="A496" t="s">
        <v>1149</v>
      </c>
      <c r="B496" s="329">
        <v>1</v>
      </c>
      <c r="C496" s="329"/>
      <c r="D496" s="329"/>
      <c r="E496" s="329"/>
    </row>
    <row r="497" spans="1:5">
      <c r="A497" t="s">
        <v>1150</v>
      </c>
      <c r="B497" s="329">
        <v>1</v>
      </c>
      <c r="C497" s="329"/>
      <c r="D497" s="329"/>
      <c r="E497" s="329"/>
    </row>
    <row r="498" spans="1:5">
      <c r="A498" t="s">
        <v>1151</v>
      </c>
      <c r="B498" s="329">
        <v>1</v>
      </c>
      <c r="C498" s="329"/>
      <c r="D498" s="329"/>
      <c r="E498" s="174">
        <v>45639</v>
      </c>
    </row>
    <row r="499" spans="1:5">
      <c r="A499" t="s">
        <v>1152</v>
      </c>
      <c r="B499" s="329">
        <v>1</v>
      </c>
      <c r="C499" s="329"/>
      <c r="D499" s="329"/>
      <c r="E499" s="329"/>
    </row>
    <row r="500" spans="1:5">
      <c r="A500" t="s">
        <v>1153</v>
      </c>
      <c r="B500" s="329">
        <v>1</v>
      </c>
      <c r="C500" s="329"/>
      <c r="D500" s="329"/>
      <c r="E500" s="329"/>
    </row>
    <row r="501" spans="1:5">
      <c r="A501" t="s">
        <v>1154</v>
      </c>
      <c r="B501" s="329">
        <v>1</v>
      </c>
      <c r="C501" s="329"/>
      <c r="D501" s="329"/>
      <c r="E501" s="329"/>
    </row>
    <row r="502" spans="1:5">
      <c r="A502" t="s">
        <v>1155</v>
      </c>
      <c r="B502" s="329">
        <v>1</v>
      </c>
      <c r="C502" s="329"/>
      <c r="D502" s="329"/>
      <c r="E502" s="174">
        <v>45639</v>
      </c>
    </row>
    <row r="503" spans="1:5">
      <c r="A503" t="s">
        <v>1156</v>
      </c>
      <c r="B503" s="329">
        <v>1</v>
      </c>
      <c r="C503" s="329"/>
      <c r="D503" s="329"/>
      <c r="E503" s="329"/>
    </row>
    <row r="504" spans="1:5">
      <c r="A504" t="s">
        <v>1157</v>
      </c>
      <c r="B504" s="329">
        <v>1</v>
      </c>
      <c r="C504" s="329"/>
      <c r="D504" s="329"/>
      <c r="E504" s="329"/>
    </row>
    <row r="505" spans="1:5">
      <c r="A505" t="s">
        <v>1158</v>
      </c>
      <c r="B505" s="329">
        <v>1</v>
      </c>
      <c r="C505" s="329"/>
      <c r="D505" s="329"/>
      <c r="E505" s="329"/>
    </row>
    <row r="506" spans="1:5">
      <c r="A506" t="s">
        <v>1159</v>
      </c>
      <c r="B506" s="329">
        <v>1</v>
      </c>
      <c r="C506" s="329"/>
      <c r="D506" s="329"/>
      <c r="E506" s="329"/>
    </row>
    <row r="507" spans="1:5">
      <c r="A507" t="s">
        <v>1160</v>
      </c>
      <c r="B507" s="329">
        <v>1</v>
      </c>
      <c r="C507" s="329"/>
      <c r="D507" s="329"/>
      <c r="E507" s="329"/>
    </row>
    <row r="508" spans="1:5">
      <c r="A508" t="s">
        <v>1161</v>
      </c>
      <c r="B508" s="329">
        <v>1</v>
      </c>
      <c r="C508" s="329"/>
      <c r="D508" s="329"/>
      <c r="E508" s="329"/>
    </row>
    <row r="509" spans="1:5">
      <c r="A509" t="s">
        <v>1162</v>
      </c>
      <c r="B509" s="329">
        <v>1</v>
      </c>
      <c r="C509" s="329"/>
      <c r="D509" s="329"/>
      <c r="E509" s="329"/>
    </row>
    <row r="510" spans="1:5">
      <c r="A510" t="s">
        <v>1163</v>
      </c>
      <c r="B510" s="329">
        <v>1</v>
      </c>
      <c r="C510" s="329"/>
      <c r="D510" s="329"/>
      <c r="E510" s="329"/>
    </row>
    <row r="511" spans="1:5">
      <c r="A511" t="s">
        <v>1164</v>
      </c>
      <c r="B511" s="329">
        <v>1</v>
      </c>
      <c r="C511" s="329"/>
      <c r="D511" s="329"/>
      <c r="E511" s="329"/>
    </row>
    <row r="512" spans="1:5">
      <c r="A512" t="s">
        <v>1165</v>
      </c>
      <c r="B512" s="329">
        <v>1</v>
      </c>
      <c r="C512" s="329"/>
      <c r="D512" s="329"/>
      <c r="E512" s="329"/>
    </row>
    <row r="513" spans="1:5">
      <c r="A513" t="s">
        <v>1166</v>
      </c>
      <c r="B513" s="329">
        <v>1</v>
      </c>
      <c r="C513" s="329"/>
      <c r="D513" s="329"/>
      <c r="E513" s="329"/>
    </row>
    <row r="514" spans="1:5">
      <c r="A514" t="s">
        <v>1167</v>
      </c>
      <c r="B514" s="329">
        <v>1</v>
      </c>
      <c r="C514" s="329"/>
      <c r="D514" s="329"/>
      <c r="E514" s="329"/>
    </row>
    <row r="515" spans="1:5">
      <c r="A515" t="s">
        <v>1168</v>
      </c>
      <c r="B515" s="329">
        <v>1</v>
      </c>
      <c r="C515" s="329"/>
      <c r="D515" s="329"/>
      <c r="E515" s="329"/>
    </row>
    <row r="516" spans="1:5">
      <c r="A516" t="s">
        <v>1169</v>
      </c>
      <c r="B516" s="329">
        <v>1</v>
      </c>
      <c r="C516" s="329"/>
      <c r="D516" s="329"/>
      <c r="E516" s="329"/>
    </row>
    <row r="517" spans="1:5">
      <c r="A517" t="s">
        <v>1170</v>
      </c>
      <c r="B517" s="329">
        <v>1</v>
      </c>
      <c r="C517" s="329"/>
      <c r="D517" s="329"/>
      <c r="E517" s="329"/>
    </row>
    <row r="518" spans="1:5">
      <c r="A518" t="s">
        <v>1171</v>
      </c>
      <c r="B518" s="329">
        <v>1</v>
      </c>
      <c r="C518" s="329"/>
      <c r="D518" s="329"/>
      <c r="E518" s="329"/>
    </row>
    <row r="519" spans="1:5">
      <c r="A519" t="s">
        <v>1172</v>
      </c>
      <c r="B519" s="329">
        <v>1</v>
      </c>
      <c r="C519" s="329"/>
      <c r="D519" s="329"/>
      <c r="E519" s="329"/>
    </row>
    <row r="520" spans="1:5">
      <c r="A520" t="s">
        <v>1173</v>
      </c>
      <c r="B520" s="329">
        <v>1</v>
      </c>
      <c r="C520" s="329"/>
      <c r="D520" s="329"/>
      <c r="E520" s="329"/>
    </row>
    <row r="521" spans="1:5">
      <c r="A521" t="s">
        <v>1940</v>
      </c>
      <c r="B521" s="329">
        <v>7</v>
      </c>
      <c r="C521" s="329"/>
      <c r="D521" s="329"/>
      <c r="E521" s="329"/>
    </row>
    <row r="522" spans="1:5">
      <c r="A522" t="s">
        <v>1174</v>
      </c>
      <c r="B522" s="329">
        <v>0</v>
      </c>
      <c r="C522" s="329"/>
      <c r="D522" s="329"/>
      <c r="E522" s="329"/>
    </row>
    <row r="523" spans="1:5">
      <c r="A523" t="s">
        <v>1175</v>
      </c>
      <c r="B523" s="329">
        <v>1</v>
      </c>
      <c r="C523" s="329"/>
      <c r="D523" s="329"/>
      <c r="E523" s="329"/>
    </row>
    <row r="524" spans="1:5">
      <c r="A524" t="s">
        <v>1176</v>
      </c>
      <c r="B524" s="329">
        <v>1</v>
      </c>
      <c r="C524" s="329"/>
      <c r="D524" s="329"/>
      <c r="E524" s="329"/>
    </row>
    <row r="525" spans="1:5">
      <c r="A525" t="s">
        <v>1177</v>
      </c>
      <c r="B525" s="329">
        <v>1</v>
      </c>
      <c r="C525" s="174">
        <v>45491</v>
      </c>
      <c r="D525" s="174">
        <v>45495</v>
      </c>
      <c r="E525" s="174">
        <v>45495</v>
      </c>
    </row>
    <row r="526" spans="1:5">
      <c r="A526" t="s">
        <v>1178</v>
      </c>
      <c r="B526" s="329">
        <v>1</v>
      </c>
      <c r="C526" s="329"/>
      <c r="D526" s="329"/>
      <c r="E526" s="329"/>
    </row>
    <row r="527" spans="1:5">
      <c r="A527" t="s">
        <v>1179</v>
      </c>
      <c r="B527" s="329">
        <v>1</v>
      </c>
      <c r="C527" s="329"/>
      <c r="D527" s="329"/>
      <c r="E527" s="329"/>
    </row>
    <row r="528" spans="1:5">
      <c r="A528" t="s">
        <v>1180</v>
      </c>
      <c r="B528" s="329">
        <v>1</v>
      </c>
      <c r="C528" s="174">
        <v>45491</v>
      </c>
      <c r="D528" s="174">
        <v>45495</v>
      </c>
      <c r="E528" s="174">
        <v>45495</v>
      </c>
    </row>
    <row r="529" spans="1:5">
      <c r="A529" t="s">
        <v>1181</v>
      </c>
      <c r="B529" s="329">
        <v>1</v>
      </c>
      <c r="C529" s="329"/>
      <c r="D529" s="329"/>
      <c r="E529" s="329"/>
    </row>
    <row r="530" spans="1:5">
      <c r="A530" t="s">
        <v>1182</v>
      </c>
      <c r="B530" s="329">
        <v>1</v>
      </c>
      <c r="C530" s="329"/>
      <c r="D530" s="329"/>
      <c r="E530" s="329"/>
    </row>
    <row r="531" spans="1:5">
      <c r="A531" t="s">
        <v>1183</v>
      </c>
      <c r="B531" s="329">
        <v>1</v>
      </c>
      <c r="C531" s="329"/>
      <c r="D531" s="329"/>
      <c r="E531" s="329"/>
    </row>
    <row r="532" spans="1:5">
      <c r="A532" t="s">
        <v>1184</v>
      </c>
      <c r="B532" s="329">
        <v>1</v>
      </c>
      <c r="C532" s="329"/>
      <c r="D532" s="329"/>
      <c r="E532" s="329"/>
    </row>
    <row r="533" spans="1:5">
      <c r="A533" t="s">
        <v>1185</v>
      </c>
      <c r="B533" s="329">
        <v>1</v>
      </c>
      <c r="C533" s="329"/>
      <c r="D533" s="329"/>
      <c r="E533" s="329"/>
    </row>
    <row r="534" spans="1:5">
      <c r="A534" t="s">
        <v>1186</v>
      </c>
      <c r="B534" s="329">
        <v>1</v>
      </c>
      <c r="C534" s="329"/>
      <c r="D534" s="329"/>
      <c r="E534" s="329"/>
    </row>
    <row r="535" spans="1:5">
      <c r="A535" t="s">
        <v>1187</v>
      </c>
      <c r="B535" s="329">
        <v>1</v>
      </c>
      <c r="C535" s="329"/>
      <c r="D535" s="329"/>
      <c r="E535" s="329"/>
    </row>
    <row r="536" spans="1:5">
      <c r="A536" t="s">
        <v>1188</v>
      </c>
      <c r="B536" s="329">
        <v>1</v>
      </c>
      <c r="C536" s="329"/>
      <c r="D536" s="329"/>
      <c r="E536" s="329"/>
    </row>
    <row r="537" spans="1:5">
      <c r="A537" t="s">
        <v>1189</v>
      </c>
      <c r="B537" s="329">
        <v>1</v>
      </c>
      <c r="C537" s="329"/>
      <c r="D537" s="329"/>
      <c r="E537" s="329"/>
    </row>
    <row r="538" spans="1:5">
      <c r="A538" t="s">
        <v>1190</v>
      </c>
      <c r="B538" s="329">
        <v>0</v>
      </c>
      <c r="C538" s="329"/>
      <c r="D538" s="329"/>
      <c r="E538" s="329"/>
    </row>
    <row r="539" spans="1:5">
      <c r="A539" t="s">
        <v>1191</v>
      </c>
      <c r="B539" s="329">
        <v>1</v>
      </c>
      <c r="C539" s="329"/>
      <c r="D539" s="329"/>
      <c r="E539" s="329"/>
    </row>
    <row r="540" spans="1:5">
      <c r="A540" t="s">
        <v>1192</v>
      </c>
      <c r="B540" s="329">
        <v>1</v>
      </c>
      <c r="C540" s="329"/>
      <c r="D540" s="329"/>
      <c r="E540" s="329"/>
    </row>
    <row r="541" spans="1:5">
      <c r="A541" t="s">
        <v>1193</v>
      </c>
      <c r="B541" s="329">
        <v>1</v>
      </c>
      <c r="C541" s="329"/>
      <c r="D541" s="329"/>
      <c r="E541" s="329"/>
    </row>
    <row r="542" spans="1:5">
      <c r="A542" t="s">
        <v>1194</v>
      </c>
      <c r="B542" s="329">
        <v>1</v>
      </c>
      <c r="C542" s="329"/>
      <c r="D542" s="329"/>
      <c r="E542" s="329"/>
    </row>
    <row r="543" spans="1:5">
      <c r="A543" t="s">
        <v>1195</v>
      </c>
      <c r="B543" s="329">
        <v>1</v>
      </c>
      <c r="C543" s="329"/>
      <c r="D543" s="329"/>
      <c r="E543" s="329"/>
    </row>
    <row r="544" spans="1:5">
      <c r="A544" t="s">
        <v>1196</v>
      </c>
      <c r="B544" s="329">
        <v>1</v>
      </c>
      <c r="C544" s="329"/>
      <c r="D544" s="329"/>
      <c r="E544" s="329"/>
    </row>
    <row r="545" spans="1:5">
      <c r="A545" t="s">
        <v>1197</v>
      </c>
      <c r="B545" s="329">
        <v>1</v>
      </c>
      <c r="C545" s="329"/>
      <c r="D545" s="329"/>
      <c r="E545" s="329"/>
    </row>
    <row r="546" spans="1:5">
      <c r="A546" t="s">
        <v>1198</v>
      </c>
      <c r="B546" s="329">
        <v>1</v>
      </c>
      <c r="C546" s="329"/>
      <c r="D546" s="329"/>
      <c r="E546" s="329"/>
    </row>
    <row r="547" spans="1:5">
      <c r="A547" t="s">
        <v>1199</v>
      </c>
      <c r="B547" s="329">
        <v>1</v>
      </c>
      <c r="C547" s="329"/>
      <c r="D547" s="329"/>
      <c r="E547" s="329"/>
    </row>
    <row r="548" spans="1:5">
      <c r="A548" t="s">
        <v>1200</v>
      </c>
      <c r="B548" s="329">
        <v>1</v>
      </c>
      <c r="C548" s="329"/>
      <c r="D548" s="329"/>
      <c r="E548" s="329"/>
    </row>
    <row r="549" spans="1:5">
      <c r="A549" t="s">
        <v>1201</v>
      </c>
      <c r="B549" s="329">
        <v>1</v>
      </c>
      <c r="C549" s="329"/>
      <c r="D549" s="329"/>
      <c r="E549" s="329"/>
    </row>
    <row r="550" spans="1:5">
      <c r="A550" t="s">
        <v>1202</v>
      </c>
      <c r="B550" s="329">
        <v>1</v>
      </c>
      <c r="C550" s="329"/>
      <c r="D550" s="329"/>
      <c r="E550" s="329"/>
    </row>
    <row r="551" spans="1:5">
      <c r="A551" t="s">
        <v>1203</v>
      </c>
      <c r="B551" s="329">
        <v>1</v>
      </c>
      <c r="C551" s="329"/>
      <c r="D551" s="329"/>
      <c r="E551" s="329"/>
    </row>
    <row r="552" spans="1:5">
      <c r="A552" t="s">
        <v>1204</v>
      </c>
      <c r="B552" s="329">
        <v>1</v>
      </c>
      <c r="C552" s="329"/>
      <c r="D552" s="329"/>
      <c r="E552" s="329"/>
    </row>
    <row r="553" spans="1:5">
      <c r="A553" t="s">
        <v>1205</v>
      </c>
      <c r="B553" s="329">
        <v>0</v>
      </c>
      <c r="C553" s="329"/>
      <c r="D553" s="329"/>
      <c r="E553" s="329"/>
    </row>
    <row r="554" spans="1:5">
      <c r="A554" t="s">
        <v>1206</v>
      </c>
      <c r="B554" s="329">
        <v>1</v>
      </c>
      <c r="C554" s="329"/>
      <c r="D554" s="329"/>
      <c r="E554" s="329"/>
    </row>
    <row r="555" spans="1:5">
      <c r="A555" t="s">
        <v>1207</v>
      </c>
      <c r="B555" s="329">
        <v>1</v>
      </c>
      <c r="C555" s="329"/>
      <c r="D555" s="329"/>
      <c r="E555" s="329"/>
    </row>
    <row r="556" spans="1:5">
      <c r="A556" t="s">
        <v>1208</v>
      </c>
      <c r="B556" s="329">
        <v>1</v>
      </c>
      <c r="C556" s="329"/>
      <c r="D556" s="329"/>
      <c r="E556" s="329"/>
    </row>
    <row r="557" spans="1:5">
      <c r="A557" t="s">
        <v>1209</v>
      </c>
      <c r="B557" s="329">
        <v>0</v>
      </c>
      <c r="C557" s="329"/>
      <c r="D557" s="329"/>
      <c r="E557" s="329"/>
    </row>
    <row r="558" spans="1:5">
      <c r="A558" t="s">
        <v>1210</v>
      </c>
      <c r="B558" s="329">
        <v>1</v>
      </c>
      <c r="C558" s="329"/>
      <c r="D558" s="329"/>
      <c r="E558" s="329"/>
    </row>
    <row r="559" spans="1:5">
      <c r="A559" t="s">
        <v>1211</v>
      </c>
      <c r="B559" s="329">
        <v>1</v>
      </c>
      <c r="C559" s="329"/>
      <c r="D559" s="329"/>
      <c r="E559" s="329"/>
    </row>
    <row r="560" spans="1:5">
      <c r="A560" t="s">
        <v>1212</v>
      </c>
      <c r="B560" s="329">
        <v>0</v>
      </c>
      <c r="C560" s="329"/>
      <c r="D560" s="329"/>
      <c r="E560" s="329"/>
    </row>
    <row r="561" spans="1:5">
      <c r="A561" t="s">
        <v>1213</v>
      </c>
      <c r="B561" s="329">
        <v>1</v>
      </c>
      <c r="C561" s="329"/>
      <c r="D561" s="329"/>
      <c r="E561" s="329"/>
    </row>
    <row r="562" spans="1:5">
      <c r="A562" t="s">
        <v>1214</v>
      </c>
      <c r="B562" s="329">
        <v>1</v>
      </c>
      <c r="C562" s="329"/>
      <c r="D562" s="329"/>
      <c r="E562" s="329"/>
    </row>
    <row r="563" spans="1:5">
      <c r="A563" t="s">
        <v>1215</v>
      </c>
      <c r="B563" s="329">
        <v>1</v>
      </c>
      <c r="C563" s="329"/>
      <c r="D563" s="329"/>
      <c r="E563" s="329"/>
    </row>
    <row r="564" spans="1:5">
      <c r="A564" t="s">
        <v>1216</v>
      </c>
      <c r="B564" s="329">
        <v>1</v>
      </c>
      <c r="C564" s="329"/>
      <c r="D564" s="329"/>
      <c r="E564" s="329"/>
    </row>
    <row r="565" spans="1:5">
      <c r="A565" t="s">
        <v>1217</v>
      </c>
      <c r="B565" s="329">
        <v>1</v>
      </c>
      <c r="C565" s="329"/>
      <c r="D565" s="329"/>
      <c r="E565" s="329"/>
    </row>
    <row r="566" spans="1:5">
      <c r="A566" t="s">
        <v>1218</v>
      </c>
      <c r="B566" s="329">
        <v>1</v>
      </c>
      <c r="C566" s="329"/>
      <c r="D566" s="329"/>
      <c r="E566" s="329"/>
    </row>
    <row r="567" spans="1:5">
      <c r="A567" t="s">
        <v>1219</v>
      </c>
      <c r="B567" s="329">
        <v>1</v>
      </c>
      <c r="C567" s="329"/>
      <c r="D567" s="329"/>
      <c r="E567" s="329"/>
    </row>
    <row r="568" spans="1:5">
      <c r="A568" t="s">
        <v>1220</v>
      </c>
      <c r="B568" s="329">
        <v>1</v>
      </c>
      <c r="C568" s="329"/>
      <c r="D568" s="329"/>
      <c r="E568" s="329"/>
    </row>
    <row r="569" spans="1:5">
      <c r="A569" t="s">
        <v>1221</v>
      </c>
      <c r="B569" s="329">
        <v>1</v>
      </c>
      <c r="C569" s="329"/>
      <c r="D569" s="329"/>
      <c r="E569" s="329"/>
    </row>
    <row r="570" spans="1:5">
      <c r="A570" t="s">
        <v>1222</v>
      </c>
      <c r="B570" s="329">
        <v>1</v>
      </c>
      <c r="C570" s="329"/>
      <c r="D570" s="329"/>
      <c r="E570" s="329"/>
    </row>
    <row r="571" spans="1:5">
      <c r="A571" t="s">
        <v>1223</v>
      </c>
      <c r="B571" s="329">
        <v>1</v>
      </c>
      <c r="C571" s="329"/>
      <c r="D571" s="329"/>
      <c r="E571" s="329"/>
    </row>
    <row r="572" spans="1:5">
      <c r="A572" t="s">
        <v>1224</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2041</v>
      </c>
    </row>
    <row r="3" spans="2:10" ht="17.399999999999999" customHeight="1">
      <c r="B3" s="347"/>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29">
        <v>10</v>
      </c>
      <c r="D11" s="329">
        <v>146</v>
      </c>
      <c r="E11" s="329"/>
      <c r="F11" s="329"/>
      <c r="G11" s="329"/>
      <c r="H11" s="329"/>
      <c r="I11" s="329">
        <v>13</v>
      </c>
      <c r="J11" s="329">
        <v>169</v>
      </c>
    </row>
    <row r="12" spans="2:10">
      <c r="B12" s="51" t="s">
        <v>29</v>
      </c>
      <c r="C12" s="329">
        <v>14</v>
      </c>
      <c r="D12" s="329">
        <v>198</v>
      </c>
      <c r="E12" s="329">
        <v>32</v>
      </c>
      <c r="F12" s="329"/>
      <c r="G12" s="329">
        <v>1</v>
      </c>
      <c r="H12" s="329"/>
      <c r="I12" s="329"/>
      <c r="J12" s="329">
        <v>245</v>
      </c>
    </row>
    <row r="13" spans="2:10">
      <c r="B13" s="51" t="s">
        <v>26</v>
      </c>
      <c r="C13" s="329"/>
      <c r="D13" s="329">
        <v>100</v>
      </c>
      <c r="E13" s="329">
        <v>25</v>
      </c>
      <c r="F13" s="329">
        <v>2</v>
      </c>
      <c r="G13" s="329"/>
      <c r="H13" s="329">
        <v>5</v>
      </c>
      <c r="I13" s="329">
        <v>3</v>
      </c>
      <c r="J13" s="329">
        <v>135</v>
      </c>
    </row>
    <row r="14" spans="2:10">
      <c r="B14" s="51" t="s">
        <v>1224</v>
      </c>
      <c r="C14" s="329">
        <v>24</v>
      </c>
      <c r="D14" s="329">
        <v>444</v>
      </c>
      <c r="E14" s="329">
        <v>57</v>
      </c>
      <c r="F14" s="329">
        <v>2</v>
      </c>
      <c r="G14" s="329">
        <v>1</v>
      </c>
      <c r="H14" s="329">
        <v>5</v>
      </c>
      <c r="I14" s="329">
        <v>16</v>
      </c>
      <c r="J14" s="329">
        <v>549</v>
      </c>
    </row>
    <row r="18" spans="2:10">
      <c r="B18" s="51"/>
      <c r="C18" s="329"/>
      <c r="D18" s="329"/>
      <c r="E18" s="329"/>
      <c r="F18" s="329"/>
      <c r="G18" s="329"/>
      <c r="H18" s="329"/>
      <c r="I18" s="329"/>
      <c r="J18" s="329"/>
    </row>
    <row r="19" spans="2:10">
      <c r="B19" s="50" t="s">
        <v>8</v>
      </c>
      <c r="C19" t="s">
        <v>26</v>
      </c>
    </row>
    <row r="20" spans="2:10">
      <c r="B20" s="50" t="s">
        <v>2047</v>
      </c>
      <c r="C20" t="s">
        <v>2046</v>
      </c>
    </row>
    <row r="21" spans="2:10">
      <c r="B21" s="50" t="s">
        <v>10</v>
      </c>
      <c r="C21" t="s">
        <v>40</v>
      </c>
    </row>
    <row r="23" spans="2:10">
      <c r="B23" s="50" t="s">
        <v>1228</v>
      </c>
      <c r="C23" t="s">
        <v>1226</v>
      </c>
    </row>
    <row r="24" spans="2:10">
      <c r="B24" s="51" t="s">
        <v>612</v>
      </c>
      <c r="C24" s="329">
        <v>24</v>
      </c>
    </row>
    <row r="25" spans="2:10">
      <c r="B25" s="51" t="s">
        <v>613</v>
      </c>
      <c r="C25" s="329">
        <v>444</v>
      </c>
    </row>
    <row r="26" spans="2:10">
      <c r="B26" s="51" t="s">
        <v>1923</v>
      </c>
      <c r="C26" s="329">
        <v>57</v>
      </c>
    </row>
    <row r="27" spans="2:10">
      <c r="B27" s="51" t="s">
        <v>614</v>
      </c>
      <c r="C27" s="329">
        <v>2</v>
      </c>
    </row>
    <row r="28" spans="2:10">
      <c r="B28" s="51" t="s">
        <v>615</v>
      </c>
      <c r="C28" s="329">
        <v>1</v>
      </c>
    </row>
    <row r="29" spans="2:10">
      <c r="B29" s="51" t="s">
        <v>616</v>
      </c>
      <c r="C29" s="329">
        <v>5</v>
      </c>
    </row>
    <row r="30" spans="2:10">
      <c r="B30" s="51" t="s">
        <v>618</v>
      </c>
      <c r="C30" s="329">
        <v>16</v>
      </c>
    </row>
    <row r="31" spans="2:10">
      <c r="B31" s="51" t="s">
        <v>1224</v>
      </c>
      <c r="C31" s="329">
        <v>549</v>
      </c>
    </row>
    <row r="40" spans="2:12">
      <c r="B40" s="346"/>
      <c r="C40" s="346"/>
      <c r="D40" s="346"/>
    </row>
    <row r="41" spans="2:12">
      <c r="B41" s="346"/>
      <c r="C41" s="346"/>
      <c r="D41" s="346"/>
    </row>
    <row r="42" spans="2:12" ht="22.2">
      <c r="B42" s="127" t="s">
        <v>2042</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29">
        <v>3</v>
      </c>
      <c r="D51" s="329">
        <v>17</v>
      </c>
      <c r="E51" s="329"/>
      <c r="F51" s="329">
        <v>20</v>
      </c>
    </row>
    <row r="52" spans="2:6">
      <c r="B52" s="51" t="s">
        <v>123</v>
      </c>
      <c r="C52" s="329"/>
      <c r="D52" s="329">
        <v>72</v>
      </c>
      <c r="E52" s="329"/>
      <c r="F52" s="329">
        <v>72</v>
      </c>
    </row>
    <row r="53" spans="2:6">
      <c r="B53" s="51" t="s">
        <v>94</v>
      </c>
      <c r="C53" s="329">
        <v>2</v>
      </c>
      <c r="D53" s="329">
        <v>30</v>
      </c>
      <c r="E53" s="329">
        <v>1</v>
      </c>
      <c r="F53" s="329">
        <v>33</v>
      </c>
    </row>
    <row r="54" spans="2:6">
      <c r="B54" s="51" t="s">
        <v>88</v>
      </c>
      <c r="C54" s="329">
        <v>1</v>
      </c>
      <c r="D54" s="329">
        <v>14</v>
      </c>
      <c r="E54" s="329"/>
      <c r="F54" s="329">
        <v>15</v>
      </c>
    </row>
    <row r="55" spans="2:6">
      <c r="B55" s="51" t="s">
        <v>55</v>
      </c>
      <c r="C55" s="329">
        <v>4</v>
      </c>
      <c r="D55" s="329">
        <v>13</v>
      </c>
      <c r="E55" s="329"/>
      <c r="F55" s="329">
        <v>17</v>
      </c>
    </row>
    <row r="56" spans="2:6">
      <c r="B56" s="51" t="s">
        <v>37</v>
      </c>
      <c r="C56" s="329"/>
      <c r="D56" s="329"/>
      <c r="E56" s="329">
        <v>12</v>
      </c>
      <c r="F56" s="329">
        <v>12</v>
      </c>
    </row>
    <row r="57" spans="2:6">
      <c r="B57" s="51" t="s">
        <v>1224</v>
      </c>
      <c r="C57" s="329">
        <v>10</v>
      </c>
      <c r="D57" s="329">
        <v>146</v>
      </c>
      <c r="E57" s="329">
        <v>13</v>
      </c>
      <c r="F57" s="329">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29">
        <v>10</v>
      </c>
    </row>
    <row r="68" spans="2:3">
      <c r="B68" s="51" t="s">
        <v>613</v>
      </c>
      <c r="C68" s="329">
        <v>146</v>
      </c>
    </row>
    <row r="69" spans="2:3">
      <c r="B69" s="51" t="s">
        <v>618</v>
      </c>
      <c r="C69" s="329">
        <v>13</v>
      </c>
    </row>
    <row r="70" spans="2:3">
      <c r="B70" s="51" t="s">
        <v>1224</v>
      </c>
      <c r="C70" s="329">
        <v>169</v>
      </c>
    </row>
    <row r="81" spans="2:16" ht="22.2">
      <c r="B81" s="127" t="s">
        <v>2043</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1224</v>
      </c>
    </row>
    <row r="89" spans="2:16">
      <c r="B89" s="51" t="s">
        <v>182</v>
      </c>
      <c r="C89" s="329">
        <v>2</v>
      </c>
      <c r="D89" s="329">
        <v>27</v>
      </c>
      <c r="E89" s="329"/>
      <c r="F89" s="329">
        <v>1</v>
      </c>
      <c r="G89" s="329">
        <v>30</v>
      </c>
    </row>
    <row r="90" spans="2:16">
      <c r="B90" s="51" t="s">
        <v>334</v>
      </c>
      <c r="C90" s="329">
        <v>1</v>
      </c>
      <c r="D90" s="329">
        <v>1</v>
      </c>
      <c r="E90" s="329">
        <v>12</v>
      </c>
      <c r="F90" s="329"/>
      <c r="G90" s="329">
        <v>14</v>
      </c>
    </row>
    <row r="91" spans="2:16">
      <c r="B91" s="51" t="s">
        <v>332</v>
      </c>
      <c r="C91" s="329"/>
      <c r="D91" s="329">
        <v>15</v>
      </c>
      <c r="E91" s="329"/>
      <c r="F91" s="329"/>
      <c r="G91" s="329">
        <v>15</v>
      </c>
    </row>
    <row r="92" spans="2:16">
      <c r="B92" s="51" t="s">
        <v>326</v>
      </c>
      <c r="C92" s="329"/>
      <c r="D92" s="329">
        <v>16</v>
      </c>
      <c r="E92" s="329">
        <v>16</v>
      </c>
      <c r="F92" s="329"/>
      <c r="G92" s="329">
        <v>32</v>
      </c>
    </row>
    <row r="93" spans="2:16">
      <c r="B93" s="51" t="s">
        <v>312</v>
      </c>
      <c r="C93" s="329"/>
      <c r="D93" s="329">
        <v>14</v>
      </c>
      <c r="E93" s="329">
        <v>4</v>
      </c>
      <c r="F93" s="329"/>
      <c r="G93" s="329">
        <v>18</v>
      </c>
    </row>
    <row r="94" spans="2:16">
      <c r="B94" s="51" t="s">
        <v>217</v>
      </c>
      <c r="C94" s="329"/>
      <c r="D94" s="329">
        <v>6</v>
      </c>
      <c r="E94" s="329"/>
      <c r="F94" s="329"/>
      <c r="G94" s="329">
        <v>6</v>
      </c>
    </row>
    <row r="95" spans="2:16">
      <c r="B95" s="51" t="s">
        <v>216</v>
      </c>
      <c r="C95" s="329"/>
      <c r="D95" s="329">
        <v>41</v>
      </c>
      <c r="E95" s="329"/>
      <c r="F95" s="329"/>
      <c r="G95" s="329">
        <v>41</v>
      </c>
    </row>
    <row r="96" spans="2:16">
      <c r="B96" s="51" t="s">
        <v>214</v>
      </c>
      <c r="C96" s="329">
        <v>3</v>
      </c>
      <c r="D96" s="329">
        <v>6</v>
      </c>
      <c r="E96" s="329"/>
      <c r="F96" s="329"/>
      <c r="G96" s="329">
        <v>9</v>
      </c>
    </row>
    <row r="97" spans="2:7">
      <c r="B97" s="51" t="s">
        <v>213</v>
      </c>
      <c r="C97" s="329"/>
      <c r="D97" s="329">
        <v>17</v>
      </c>
      <c r="E97" s="329"/>
      <c r="F97" s="329"/>
      <c r="G97" s="329">
        <v>17</v>
      </c>
    </row>
    <row r="98" spans="2:7">
      <c r="B98" s="51" t="s">
        <v>218</v>
      </c>
      <c r="C98" s="329"/>
      <c r="D98" s="329">
        <v>17</v>
      </c>
      <c r="E98" s="329"/>
      <c r="F98" s="329"/>
      <c r="G98" s="329">
        <v>17</v>
      </c>
    </row>
    <row r="99" spans="2:7">
      <c r="B99" s="51" t="s">
        <v>219</v>
      </c>
      <c r="C99" s="329">
        <v>7</v>
      </c>
      <c r="D99" s="329">
        <v>14</v>
      </c>
      <c r="E99" s="329"/>
      <c r="F99" s="329"/>
      <c r="G99" s="329">
        <v>21</v>
      </c>
    </row>
    <row r="100" spans="2:7">
      <c r="B100" s="51" t="s">
        <v>220</v>
      </c>
      <c r="C100" s="329">
        <v>1</v>
      </c>
      <c r="D100" s="329">
        <v>17</v>
      </c>
      <c r="E100" s="329"/>
      <c r="F100" s="329"/>
      <c r="G100" s="329">
        <v>18</v>
      </c>
    </row>
    <row r="101" spans="2:7">
      <c r="B101" s="51" t="s">
        <v>215</v>
      </c>
      <c r="C101" s="329"/>
      <c r="D101" s="329">
        <v>7</v>
      </c>
      <c r="E101" s="329"/>
      <c r="F101" s="329"/>
      <c r="G101" s="329">
        <v>7</v>
      </c>
    </row>
    <row r="102" spans="2:7">
      <c r="B102" s="51" t="s">
        <v>1224</v>
      </c>
      <c r="C102" s="329">
        <v>14</v>
      </c>
      <c r="D102" s="329">
        <v>198</v>
      </c>
      <c r="E102" s="329">
        <v>32</v>
      </c>
      <c r="F102" s="329">
        <v>1</v>
      </c>
      <c r="G102" s="329">
        <v>245</v>
      </c>
    </row>
    <row r="107" spans="2:7">
      <c r="B107" s="50" t="s">
        <v>8</v>
      </c>
      <c r="C107" t="s" vm="1">
        <v>26</v>
      </c>
    </row>
    <row r="108" spans="2:7">
      <c r="B108" s="50" t="s">
        <v>9</v>
      </c>
      <c r="C108" t="s" vm="4">
        <v>1225</v>
      </c>
    </row>
    <row r="109" spans="2:7">
      <c r="B109" s="50" t="s">
        <v>10</v>
      </c>
      <c r="C109" t="s" vm="3">
        <v>40</v>
      </c>
    </row>
    <row r="111" spans="2:7">
      <c r="B111" s="50" t="s">
        <v>1228</v>
      </c>
      <c r="C111" t="s">
        <v>1226</v>
      </c>
    </row>
    <row r="112" spans="2:7">
      <c r="B112" s="51" t="s">
        <v>612</v>
      </c>
      <c r="C112" s="329">
        <v>14</v>
      </c>
    </row>
    <row r="113" spans="2:16">
      <c r="B113" s="51" t="s">
        <v>613</v>
      </c>
      <c r="C113" s="329">
        <v>198</v>
      </c>
    </row>
    <row r="114" spans="2:16">
      <c r="B114" s="51" t="s">
        <v>1923</v>
      </c>
      <c r="C114" s="329">
        <v>32</v>
      </c>
    </row>
    <row r="115" spans="2:16">
      <c r="B115" s="51" t="s">
        <v>615</v>
      </c>
      <c r="C115" s="329">
        <v>1</v>
      </c>
    </row>
    <row r="116" spans="2:16">
      <c r="B116" s="51" t="s">
        <v>1224</v>
      </c>
      <c r="C116" s="329">
        <v>245</v>
      </c>
    </row>
    <row r="126" spans="2:16" ht="22.2">
      <c r="B126" s="127" t="s">
        <v>2044</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1226</v>
      </c>
      <c r="C133" s="50" t="s">
        <v>1227</v>
      </c>
    </row>
    <row r="134" spans="2:8">
      <c r="B134" s="50" t="s">
        <v>1228</v>
      </c>
      <c r="C134" t="s">
        <v>613</v>
      </c>
      <c r="D134" t="s">
        <v>1923</v>
      </c>
      <c r="E134" t="s">
        <v>614</v>
      </c>
      <c r="F134" t="s">
        <v>616</v>
      </c>
      <c r="G134" t="s">
        <v>618</v>
      </c>
      <c r="H134" t="s">
        <v>1224</v>
      </c>
    </row>
    <row r="135" spans="2:8">
      <c r="B135" s="51" t="s">
        <v>380</v>
      </c>
      <c r="C135" s="329">
        <v>23</v>
      </c>
      <c r="D135" s="329">
        <v>7</v>
      </c>
      <c r="E135" s="329"/>
      <c r="F135" s="329"/>
      <c r="G135" s="329"/>
      <c r="H135" s="329">
        <v>30</v>
      </c>
    </row>
    <row r="136" spans="2:8">
      <c r="B136" s="51" t="s">
        <v>336</v>
      </c>
      <c r="C136" s="329">
        <v>36</v>
      </c>
      <c r="D136" s="329">
        <v>3</v>
      </c>
      <c r="E136" s="329"/>
      <c r="F136" s="329">
        <v>3</v>
      </c>
      <c r="G136" s="329">
        <v>1</v>
      </c>
      <c r="H136" s="329">
        <v>43</v>
      </c>
    </row>
    <row r="137" spans="2:8">
      <c r="B137" s="51" t="s">
        <v>369</v>
      </c>
      <c r="C137" s="329">
        <v>7</v>
      </c>
      <c r="D137" s="329">
        <v>11</v>
      </c>
      <c r="E137" s="329">
        <v>2</v>
      </c>
      <c r="F137" s="329">
        <v>2</v>
      </c>
      <c r="G137" s="329">
        <v>2</v>
      </c>
      <c r="H137" s="329">
        <v>24</v>
      </c>
    </row>
    <row r="138" spans="2:8">
      <c r="B138" s="51" t="s">
        <v>440</v>
      </c>
      <c r="C138" s="329">
        <v>5</v>
      </c>
      <c r="D138" s="329"/>
      <c r="E138" s="329"/>
      <c r="F138" s="329"/>
      <c r="G138" s="329"/>
      <c r="H138" s="329">
        <v>5</v>
      </c>
    </row>
    <row r="139" spans="2:8">
      <c r="B139" s="51" t="s">
        <v>442</v>
      </c>
      <c r="C139" s="329">
        <v>5</v>
      </c>
      <c r="D139" s="329"/>
      <c r="E139" s="329"/>
      <c r="F139" s="329"/>
      <c r="G139" s="329"/>
      <c r="H139" s="329">
        <v>5</v>
      </c>
    </row>
    <row r="140" spans="2:8">
      <c r="B140" s="51" t="s">
        <v>1951</v>
      </c>
      <c r="C140" s="329"/>
      <c r="D140" s="329">
        <v>4</v>
      </c>
      <c r="E140" s="329"/>
      <c r="F140" s="329"/>
      <c r="G140" s="329"/>
      <c r="H140" s="329">
        <v>4</v>
      </c>
    </row>
    <row r="141" spans="2:8">
      <c r="B141" s="51" t="s">
        <v>393</v>
      </c>
      <c r="C141" s="329">
        <v>9</v>
      </c>
      <c r="D141" s="329"/>
      <c r="E141" s="329"/>
      <c r="F141" s="329"/>
      <c r="G141" s="329"/>
      <c r="H141" s="329">
        <v>9</v>
      </c>
    </row>
    <row r="142" spans="2:8">
      <c r="B142" s="51" t="s">
        <v>1952</v>
      </c>
      <c r="C142" s="329">
        <v>15</v>
      </c>
      <c r="D142" s="329"/>
      <c r="E142" s="329"/>
      <c r="F142" s="329"/>
      <c r="G142" s="329"/>
      <c r="H142" s="329">
        <v>15</v>
      </c>
    </row>
    <row r="143" spans="2:8">
      <c r="B143" s="51" t="s">
        <v>1224</v>
      </c>
      <c r="C143" s="329">
        <v>100</v>
      </c>
      <c r="D143" s="329">
        <v>25</v>
      </c>
      <c r="E143" s="329">
        <v>2</v>
      </c>
      <c r="F143" s="329">
        <v>5</v>
      </c>
      <c r="G143" s="329">
        <v>3</v>
      </c>
      <c r="H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29">
        <v>100</v>
      </c>
    </row>
    <row r="156" spans="2:3">
      <c r="B156" s="51" t="s">
        <v>618</v>
      </c>
      <c r="C156" s="329">
        <v>3</v>
      </c>
    </row>
    <row r="157" spans="2:3">
      <c r="B157" s="51" t="s">
        <v>614</v>
      </c>
      <c r="C157" s="329">
        <v>2</v>
      </c>
    </row>
    <row r="158" spans="2:3">
      <c r="B158" s="51" t="s">
        <v>1923</v>
      </c>
      <c r="C158" s="329">
        <v>25</v>
      </c>
    </row>
    <row r="159" spans="2:3">
      <c r="B159" s="51" t="s">
        <v>616</v>
      </c>
      <c r="C159" s="329">
        <v>5</v>
      </c>
    </row>
    <row r="160" spans="2:3">
      <c r="B160" s="51" t="s">
        <v>1224</v>
      </c>
      <c r="C160"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abSelected="1" topLeftCell="D1324" zoomScale="70" zoomScaleNormal="70" workbookViewId="0">
      <selection activeCell="D1383" sqref="D138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1248</v>
      </c>
      <c r="L143" s="29" t="s">
        <v>1246</v>
      </c>
      <c r="M143" s="21" t="s">
        <v>1255</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1249</v>
      </c>
      <c r="L144" s="29" t="s">
        <v>1246</v>
      </c>
      <c r="M144" s="21" t="s">
        <v>1255</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1251</v>
      </c>
      <c r="L145" s="29" t="s">
        <v>1246</v>
      </c>
      <c r="M145" s="21" t="s">
        <v>1255</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1248</v>
      </c>
      <c r="L146" s="29" t="s">
        <v>1246</v>
      </c>
      <c r="M146" s="21" t="s">
        <v>1255</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1249</v>
      </c>
      <c r="L147" s="29" t="s">
        <v>1246</v>
      </c>
      <c r="M147" s="21" t="s">
        <v>1255</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1251</v>
      </c>
      <c r="L148" s="29" t="s">
        <v>1246</v>
      </c>
      <c r="M148" s="21" t="s">
        <v>1255</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1248</v>
      </c>
      <c r="L149" s="29" t="s">
        <v>1246</v>
      </c>
      <c r="M149" s="21" t="s">
        <v>1255</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1249</v>
      </c>
      <c r="L150" s="29" t="s">
        <v>1246</v>
      </c>
      <c r="M150" s="21" t="s">
        <v>1255</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1251</v>
      </c>
      <c r="L151" s="29" t="s">
        <v>1246</v>
      </c>
      <c r="M151" s="21" t="s">
        <v>1255</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1248</v>
      </c>
      <c r="L152" s="29" t="s">
        <v>1246</v>
      </c>
      <c r="M152" s="21" t="s">
        <v>1255</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1249</v>
      </c>
      <c r="L153" s="29" t="s">
        <v>1246</v>
      </c>
      <c r="M153" s="21" t="s">
        <v>1255</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1251</v>
      </c>
      <c r="L154" s="29" t="s">
        <v>1246</v>
      </c>
      <c r="M154" s="21" t="s">
        <v>1255</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1248</v>
      </c>
      <c r="L155" s="29" t="s">
        <v>1246</v>
      </c>
      <c r="M155" s="21" t="s">
        <v>1255</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1249</v>
      </c>
      <c r="L156" s="29" t="s">
        <v>1246</v>
      </c>
      <c r="M156" s="21" t="s">
        <v>1255</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1251</v>
      </c>
      <c r="L157" s="29" t="s">
        <v>1246</v>
      </c>
      <c r="M157" s="21" t="s">
        <v>1255</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1248</v>
      </c>
      <c r="L158" s="29" t="s">
        <v>1246</v>
      </c>
      <c r="M158" s="21" t="s">
        <v>1255</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1249</v>
      </c>
      <c r="L159" s="29" t="s">
        <v>1246</v>
      </c>
      <c r="M159" s="21" t="s">
        <v>1255</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1251</v>
      </c>
      <c r="L160" s="29" t="s">
        <v>1246</v>
      </c>
      <c r="M160" s="21" t="s">
        <v>1255</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1248</v>
      </c>
      <c r="L167" s="29" t="s">
        <v>1246</v>
      </c>
      <c r="M167" s="21" t="s">
        <v>1255</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1249</v>
      </c>
      <c r="L168" s="29" t="s">
        <v>1246</v>
      </c>
      <c r="M168" s="21" t="s">
        <v>1255</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1251</v>
      </c>
      <c r="L169" s="29" t="s">
        <v>1246</v>
      </c>
      <c r="M169" s="21" t="s">
        <v>1255</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1248</v>
      </c>
      <c r="L173" s="29" t="s">
        <v>1246</v>
      </c>
      <c r="M173" s="21" t="s">
        <v>1255</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1249</v>
      </c>
      <c r="L174" s="29" t="s">
        <v>1246</v>
      </c>
      <c r="M174" s="21" t="s">
        <v>1255</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1251</v>
      </c>
      <c r="L175" s="29" t="s">
        <v>1246</v>
      </c>
      <c r="M175" s="21" t="s">
        <v>1255</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1248</v>
      </c>
      <c r="L176" s="29" t="s">
        <v>1246</v>
      </c>
      <c r="M176" s="21" t="s">
        <v>1255</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1249</v>
      </c>
      <c r="L177" s="29" t="s">
        <v>1246</v>
      </c>
      <c r="M177" s="21" t="s">
        <v>1255</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1251</v>
      </c>
      <c r="L178" s="29" t="s">
        <v>1246</v>
      </c>
      <c r="M178" s="21" t="s">
        <v>1255</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1248</v>
      </c>
      <c r="L182" s="29" t="s">
        <v>1246</v>
      </c>
      <c r="M182" s="21" t="s">
        <v>1255</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1249</v>
      </c>
      <c r="L183" s="29" t="s">
        <v>1246</v>
      </c>
      <c r="M183" s="21" t="s">
        <v>1255</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1251</v>
      </c>
      <c r="L184" s="29" t="s">
        <v>1246</v>
      </c>
      <c r="M184" s="21" t="s">
        <v>1255</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1248</v>
      </c>
      <c r="L188" s="29" t="s">
        <v>1246</v>
      </c>
      <c r="M188" s="21" t="s">
        <v>1255</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1249</v>
      </c>
      <c r="L189" s="29" t="s">
        <v>1246</v>
      </c>
      <c r="M189" s="21" t="s">
        <v>1255</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1251</v>
      </c>
      <c r="L190" s="29" t="s">
        <v>1246</v>
      </c>
      <c r="M190" s="21" t="s">
        <v>1255</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1248</v>
      </c>
      <c r="L224" s="29" t="s">
        <v>1246</v>
      </c>
      <c r="M224" s="21" t="s">
        <v>1255</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1249</v>
      </c>
      <c r="L225" s="29" t="s">
        <v>1246</v>
      </c>
      <c r="M225" s="21" t="s">
        <v>1255</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1251</v>
      </c>
      <c r="L226" s="29" t="s">
        <v>1246</v>
      </c>
      <c r="M226" s="21" t="s">
        <v>1255</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1248</v>
      </c>
      <c r="L251" s="29" t="s">
        <v>1246</v>
      </c>
      <c r="M251" s="21" t="s">
        <v>1255</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1249</v>
      </c>
      <c r="L252" s="29" t="s">
        <v>1246</v>
      </c>
      <c r="M252" s="21" t="s">
        <v>1255</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1251</v>
      </c>
      <c r="L253" s="29" t="s">
        <v>1246</v>
      </c>
      <c r="M253" s="21" t="s">
        <v>1255</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1248</v>
      </c>
      <c r="L266" s="29" t="s">
        <v>1246</v>
      </c>
      <c r="M266" s="21" t="s">
        <v>1255</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1249</v>
      </c>
      <c r="L267" s="29" t="s">
        <v>1246</v>
      </c>
      <c r="M267" s="21" t="s">
        <v>1255</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1251</v>
      </c>
      <c r="L268" s="29" t="s">
        <v>1246</v>
      </c>
      <c r="M268" s="21" t="s">
        <v>1255</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1248</v>
      </c>
      <c r="L278" s="29" t="s">
        <v>1246</v>
      </c>
      <c r="M278" s="21" t="s">
        <v>1255</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1249</v>
      </c>
      <c r="L279" s="29" t="s">
        <v>1246</v>
      </c>
      <c r="M279" s="21" t="s">
        <v>1255</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1251</v>
      </c>
      <c r="L280" s="29" t="s">
        <v>1246</v>
      </c>
      <c r="M280" s="21" t="s">
        <v>1255</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1248</v>
      </c>
      <c r="L326" s="29" t="s">
        <v>1246</v>
      </c>
      <c r="M326" s="21" t="s">
        <v>1255</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1249</v>
      </c>
      <c r="L327" s="29" t="s">
        <v>1246</v>
      </c>
      <c r="M327" s="21" t="s">
        <v>1255</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1251</v>
      </c>
      <c r="L328" s="29" t="s">
        <v>1246</v>
      </c>
      <c r="M328" s="21" t="s">
        <v>1255</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1248</v>
      </c>
      <c r="L329" s="29" t="s">
        <v>1246</v>
      </c>
      <c r="M329" s="21" t="s">
        <v>1255</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1249</v>
      </c>
      <c r="L330" s="29" t="s">
        <v>1246</v>
      </c>
      <c r="M330" s="21" t="s">
        <v>1255</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1251</v>
      </c>
      <c r="L331" s="29" t="s">
        <v>1246</v>
      </c>
      <c r="M331" s="21" t="s">
        <v>1255</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1248</v>
      </c>
      <c r="L332" s="29" t="s">
        <v>1246</v>
      </c>
      <c r="M332" s="21" t="s">
        <v>1255</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1249</v>
      </c>
      <c r="L333" s="29" t="s">
        <v>1246</v>
      </c>
      <c r="M333" s="21" t="s">
        <v>1255</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1251</v>
      </c>
      <c r="L334" s="29" t="s">
        <v>1246</v>
      </c>
      <c r="M334" s="21" t="s">
        <v>1255</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1248</v>
      </c>
      <c r="L335" s="29" t="s">
        <v>1246</v>
      </c>
      <c r="M335" s="21" t="s">
        <v>1255</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1249</v>
      </c>
      <c r="L336" s="29" t="s">
        <v>1246</v>
      </c>
      <c r="M336" s="21" t="s">
        <v>1255</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1251</v>
      </c>
      <c r="L337" s="29" t="s">
        <v>1246</v>
      </c>
      <c r="M337" s="21" t="s">
        <v>1255</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1248</v>
      </c>
      <c r="L338" s="29" t="s">
        <v>1246</v>
      </c>
      <c r="M338" s="21" t="s">
        <v>1255</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1249</v>
      </c>
      <c r="L339" s="29" t="s">
        <v>1246</v>
      </c>
      <c r="M339" s="21" t="s">
        <v>1255</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1251</v>
      </c>
      <c r="L340" s="29" t="s">
        <v>1246</v>
      </c>
      <c r="M340" s="21" t="s">
        <v>1255</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1248</v>
      </c>
      <c r="L341" s="29" t="s">
        <v>1246</v>
      </c>
      <c r="M341" s="21" t="s">
        <v>1255</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1249</v>
      </c>
      <c r="L342" s="29" t="s">
        <v>1246</v>
      </c>
      <c r="M342" s="21" t="s">
        <v>1255</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1251</v>
      </c>
      <c r="L343" s="29" t="s">
        <v>1246</v>
      </c>
      <c r="M343" s="21" t="s">
        <v>1255</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1248</v>
      </c>
      <c r="L344" s="29" t="s">
        <v>1246</v>
      </c>
      <c r="M344" s="21" t="s">
        <v>1255</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1249</v>
      </c>
      <c r="L345" s="29" t="s">
        <v>1246</v>
      </c>
      <c r="M345" s="21" t="s">
        <v>1255</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1251</v>
      </c>
      <c r="L346" s="29" t="s">
        <v>1246</v>
      </c>
      <c r="M346" s="21" t="s">
        <v>1255</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1248</v>
      </c>
      <c r="L548" s="29" t="s">
        <v>1254</v>
      </c>
      <c r="M548" s="21" t="s">
        <v>1247</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1249</v>
      </c>
      <c r="L549" s="29" t="s">
        <v>1254</v>
      </c>
      <c r="M549" s="21" t="s">
        <v>1247</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1251</v>
      </c>
      <c r="L550" s="29" t="s">
        <v>1254</v>
      </c>
      <c r="M550" s="21" t="s">
        <v>1247</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1248</v>
      </c>
      <c r="L551" s="29" t="s">
        <v>1254</v>
      </c>
      <c r="M551" s="21" t="s">
        <v>1247</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1249</v>
      </c>
      <c r="L552" s="29" t="s">
        <v>1254</v>
      </c>
      <c r="M552" s="21" t="s">
        <v>1247</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1251</v>
      </c>
      <c r="L553" s="29" t="s">
        <v>1254</v>
      </c>
      <c r="M553" s="21" t="s">
        <v>1247</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1248</v>
      </c>
      <c r="L554" s="29" t="s">
        <v>1254</v>
      </c>
      <c r="M554" s="21" t="s">
        <v>1247</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1249</v>
      </c>
      <c r="L555" s="29" t="s">
        <v>1254</v>
      </c>
      <c r="M555" s="21" t="s">
        <v>1247</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1251</v>
      </c>
      <c r="L556" s="29" t="s">
        <v>1254</v>
      </c>
      <c r="M556" s="21" t="s">
        <v>1247</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1248</v>
      </c>
      <c r="L557" s="29" t="s">
        <v>1254</v>
      </c>
      <c r="M557" s="21" t="s">
        <v>1247</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1249</v>
      </c>
      <c r="L558" s="29" t="s">
        <v>1254</v>
      </c>
      <c r="M558" s="21" t="s">
        <v>1247</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1251</v>
      </c>
      <c r="L559" s="29" t="s">
        <v>1254</v>
      </c>
      <c r="M559" s="21" t="s">
        <v>1247</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1248</v>
      </c>
      <c r="L560" s="29" t="s">
        <v>1254</v>
      </c>
      <c r="M560" s="21" t="s">
        <v>1247</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1249</v>
      </c>
      <c r="L561" s="29" t="s">
        <v>1254</v>
      </c>
      <c r="M561" s="21" t="s">
        <v>1247</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1251</v>
      </c>
      <c r="L562" s="29" t="s">
        <v>1254</v>
      </c>
      <c r="M562" s="21" t="s">
        <v>1247</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1248</v>
      </c>
      <c r="L563" s="29" t="s">
        <v>1254</v>
      </c>
      <c r="M563" s="21" t="s">
        <v>1247</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1249</v>
      </c>
      <c r="L564" s="29" t="s">
        <v>1254</v>
      </c>
      <c r="M564" s="21" t="s">
        <v>1247</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1251</v>
      </c>
      <c r="L565" s="29" t="s">
        <v>1254</v>
      </c>
      <c r="M565" s="21" t="s">
        <v>1247</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1248</v>
      </c>
      <c r="L566" s="29" t="s">
        <v>1254</v>
      </c>
      <c r="M566" s="21" t="s">
        <v>1247</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1249</v>
      </c>
      <c r="L567" s="29" t="s">
        <v>1254</v>
      </c>
      <c r="M567" s="21" t="s">
        <v>1247</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1251</v>
      </c>
      <c r="L568" s="29" t="s">
        <v>1254</v>
      </c>
      <c r="M568" s="21" t="s">
        <v>1247</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1248</v>
      </c>
      <c r="L569" s="29" t="s">
        <v>1254</v>
      </c>
      <c r="M569" s="21" t="s">
        <v>1247</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1249</v>
      </c>
      <c r="L570" s="29" t="s">
        <v>1254</v>
      </c>
      <c r="M570" s="21" t="s">
        <v>1247</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1251</v>
      </c>
      <c r="L571" s="29" t="s">
        <v>1254</v>
      </c>
      <c r="M571" s="21" t="s">
        <v>1247</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1248</v>
      </c>
      <c r="L572" s="29" t="s">
        <v>1254</v>
      </c>
      <c r="M572" s="21" t="s">
        <v>1247</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1249</v>
      </c>
      <c r="L573" s="29" t="s">
        <v>1254</v>
      </c>
      <c r="M573" s="21" t="s">
        <v>1247</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1251</v>
      </c>
      <c r="L574" s="29" t="s">
        <v>1254</v>
      </c>
      <c r="M574" s="21" t="s">
        <v>1247</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1248</v>
      </c>
      <c r="L575" s="29" t="s">
        <v>1254</v>
      </c>
      <c r="M575" s="21" t="s">
        <v>1247</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1249</v>
      </c>
      <c r="L576" s="29" t="s">
        <v>1254</v>
      </c>
      <c r="M576" s="21" t="s">
        <v>1247</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1251</v>
      </c>
      <c r="L577" s="29" t="s">
        <v>1254</v>
      </c>
      <c r="M577" s="21" t="s">
        <v>1247</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1248</v>
      </c>
      <c r="L578" s="29" t="s">
        <v>1254</v>
      </c>
      <c r="M578" s="21" t="s">
        <v>1247</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1249</v>
      </c>
      <c r="L579" s="29" t="s">
        <v>1254</v>
      </c>
      <c r="M579" s="21" t="s">
        <v>1247</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1251</v>
      </c>
      <c r="L580" s="29" t="s">
        <v>1254</v>
      </c>
      <c r="M580" s="21" t="s">
        <v>1247</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1248</v>
      </c>
      <c r="L581" s="29" t="s">
        <v>1254</v>
      </c>
      <c r="M581" s="21" t="s">
        <v>1247</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1249</v>
      </c>
      <c r="L582" s="29" t="s">
        <v>1254</v>
      </c>
      <c r="M582" s="21" t="s">
        <v>1247</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1251</v>
      </c>
      <c r="L583" s="29" t="s">
        <v>1254</v>
      </c>
      <c r="M583" s="21" t="s">
        <v>1247</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1248</v>
      </c>
      <c r="L584" s="29" t="s">
        <v>1254</v>
      </c>
      <c r="M584" s="21" t="s">
        <v>1247</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1249</v>
      </c>
      <c r="L585" s="29" t="s">
        <v>1254</v>
      </c>
      <c r="M585" s="21" t="s">
        <v>1247</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1251</v>
      </c>
      <c r="L586" s="29" t="s">
        <v>1254</v>
      </c>
      <c r="M586" s="21" t="s">
        <v>1247</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1248</v>
      </c>
      <c r="L587" s="29" t="s">
        <v>1254</v>
      </c>
      <c r="M587" s="21" t="s">
        <v>1247</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1249</v>
      </c>
      <c r="L588" s="29" t="s">
        <v>1254</v>
      </c>
      <c r="M588" s="21" t="s">
        <v>1247</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1251</v>
      </c>
      <c r="L589" s="29" t="s">
        <v>1254</v>
      </c>
      <c r="M589" s="21" t="s">
        <v>1247</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1923</v>
      </c>
      <c r="J599" s="43">
        <f>VLOOKUP(Table1[[#This Row],[Status]],Auxiliar!$B$16:$C$24,2,0)</f>
        <v>2</v>
      </c>
      <c r="K599" s="2" t="s">
        <v>1248</v>
      </c>
      <c r="L599" s="29" t="s">
        <v>1246</v>
      </c>
      <c r="M599" s="21" t="s">
        <v>1247</v>
      </c>
      <c r="N599" s="48">
        <v>45642</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1923</v>
      </c>
      <c r="J600" s="43">
        <f>VLOOKUP(Table1[[#This Row],[Status]],Auxiliar!$B$16:$C$24,2,0)</f>
        <v>2</v>
      </c>
      <c r="K600" s="2" t="s">
        <v>1249</v>
      </c>
      <c r="L600" s="29" t="s">
        <v>1246</v>
      </c>
      <c r="M600" s="21" t="s">
        <v>1247</v>
      </c>
      <c r="N600" s="48">
        <v>45642</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1923</v>
      </c>
      <c r="J601" s="43">
        <f>VLOOKUP(Table1[[#This Row],[Status]],Auxiliar!$B$16:$C$24,2,0)</f>
        <v>2</v>
      </c>
      <c r="K601" s="2" t="s">
        <v>1251</v>
      </c>
      <c r="L601" s="29" t="s">
        <v>1246</v>
      </c>
      <c r="M601" s="21" t="s">
        <v>1247</v>
      </c>
      <c r="N601" s="48">
        <v>45642</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0.05</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1923</v>
      </c>
      <c r="J602" s="43">
        <f>VLOOKUP(Table1[[#This Row],[Status]],Auxiliar!$B$16:$C$24,2,0)</f>
        <v>2</v>
      </c>
      <c r="K602" s="2" t="s">
        <v>1248</v>
      </c>
      <c r="L602" s="29" t="s">
        <v>1246</v>
      </c>
      <c r="M602" s="21" t="s">
        <v>1247</v>
      </c>
      <c r="N602" s="48">
        <v>45642</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4</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1923</v>
      </c>
      <c r="J603" s="43">
        <f>VLOOKUP(Table1[[#This Row],[Status]],Auxiliar!$B$16:$C$24,2,0)</f>
        <v>2</v>
      </c>
      <c r="K603" s="2" t="s">
        <v>1249</v>
      </c>
      <c r="L603" s="29" t="s">
        <v>1246</v>
      </c>
      <c r="M603" s="21" t="s">
        <v>1247</v>
      </c>
      <c r="N603" s="48">
        <v>45642</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4</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1923</v>
      </c>
      <c r="J604" s="43">
        <f>VLOOKUP(Table1[[#This Row],[Status]],Auxiliar!$B$16:$C$24,2,0)</f>
        <v>2</v>
      </c>
      <c r="K604" s="2" t="s">
        <v>1251</v>
      </c>
      <c r="L604" s="29" t="s">
        <v>1246</v>
      </c>
      <c r="M604" s="21" t="s">
        <v>1247</v>
      </c>
      <c r="N604" s="48">
        <v>45642</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0.05</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1923</v>
      </c>
      <c r="J614" s="43">
        <f>VLOOKUP(Table1[[#This Row],[Status]],Auxiliar!$B$16:$C$24,2,0)</f>
        <v>2</v>
      </c>
      <c r="K614" s="2" t="s">
        <v>1248</v>
      </c>
      <c r="L614" s="29" t="s">
        <v>1254</v>
      </c>
      <c r="M614" s="21" t="s">
        <v>1255</v>
      </c>
      <c r="N614" s="48">
        <v>45642</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1</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1923</v>
      </c>
      <c r="J615" s="43">
        <f>VLOOKUP(Table1[[#This Row],[Status]],Auxiliar!$B$16:$C$24,2,0)</f>
        <v>2</v>
      </c>
      <c r="K615" s="2" t="s">
        <v>1249</v>
      </c>
      <c r="L615" s="29" t="s">
        <v>1254</v>
      </c>
      <c r="M615" s="21" t="s">
        <v>1255</v>
      </c>
      <c r="N615" s="48">
        <v>45642</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1</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1923</v>
      </c>
      <c r="J616" s="43">
        <f>VLOOKUP(Table1[[#This Row],[Status]],Auxiliar!$B$16:$C$24,2,0)</f>
        <v>2</v>
      </c>
      <c r="K616" s="2" t="s">
        <v>1251</v>
      </c>
      <c r="L616" s="29" t="s">
        <v>1254</v>
      </c>
      <c r="M616" s="21" t="s">
        <v>1255</v>
      </c>
      <c r="N616" s="48">
        <v>45642</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0.05</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1923</v>
      </c>
      <c r="J617" s="43">
        <f>VLOOKUP(Table1[[#This Row],[Status]],Auxiliar!$B$16:$C$24,2,0)</f>
        <v>2</v>
      </c>
      <c r="K617" s="2" t="s">
        <v>1248</v>
      </c>
      <c r="L617" s="29" t="s">
        <v>1254</v>
      </c>
      <c r="M617" s="21" t="s">
        <v>1255</v>
      </c>
      <c r="N617" s="48">
        <v>45642</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1</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1923</v>
      </c>
      <c r="J618" s="43">
        <f>VLOOKUP(Table1[[#This Row],[Status]],Auxiliar!$B$16:$C$24,2,0)</f>
        <v>2</v>
      </c>
      <c r="K618" s="2" t="s">
        <v>1249</v>
      </c>
      <c r="L618" s="29" t="s">
        <v>1254</v>
      </c>
      <c r="M618" s="21" t="s">
        <v>1255</v>
      </c>
      <c r="N618" s="48">
        <v>45642</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1</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1923</v>
      </c>
      <c r="J619" s="43">
        <f>VLOOKUP(Table1[[#This Row],[Status]],Auxiliar!$B$16:$C$24,2,0)</f>
        <v>2</v>
      </c>
      <c r="K619" s="2" t="s">
        <v>1251</v>
      </c>
      <c r="L619" s="29" t="s">
        <v>1254</v>
      </c>
      <c r="M619" s="21" t="s">
        <v>1255</v>
      </c>
      <c r="N619" s="48">
        <v>45642</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0.05</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613</v>
      </c>
      <c r="J1014" s="45">
        <f>VLOOKUP(Table1[[#This Row],[Status]],Auxiliar!$B$16:$C$24,2,0)</f>
        <v>1</v>
      </c>
      <c r="K1014" s="45" t="s">
        <v>1248</v>
      </c>
      <c r="L1014" s="46" t="s">
        <v>1254</v>
      </c>
      <c r="M1014" s="21" t="s">
        <v>1255</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613</v>
      </c>
      <c r="J1015" s="45">
        <f>VLOOKUP(Table1[[#This Row],[Status]],Auxiliar!$B$16:$C$24,2,0)</f>
        <v>1</v>
      </c>
      <c r="K1015" s="45" t="s">
        <v>1249</v>
      </c>
      <c r="L1015" s="46" t="s">
        <v>1254</v>
      </c>
      <c r="M1015" s="21" t="s">
        <v>1255</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613</v>
      </c>
      <c r="J1016" s="45">
        <f>VLOOKUP(Table1[[#This Row],[Status]],Auxiliar!$B$16:$C$24,2,0)</f>
        <v>1</v>
      </c>
      <c r="K1016" s="45" t="s">
        <v>1251</v>
      </c>
      <c r="L1016" s="46" t="s">
        <v>1254</v>
      </c>
      <c r="M1016" s="21" t="s">
        <v>1255</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1248</v>
      </c>
      <c r="L1062" s="46" t="s">
        <v>1254</v>
      </c>
      <c r="M1062" s="21" t="s">
        <v>1255</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1249</v>
      </c>
      <c r="L1063" s="46" t="s">
        <v>1254</v>
      </c>
      <c r="M1063" s="21" t="s">
        <v>1255</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1251</v>
      </c>
      <c r="L1064" s="46" t="s">
        <v>1254</v>
      </c>
      <c r="M1064" s="21" t="s">
        <v>1255</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1248</v>
      </c>
      <c r="L1065" s="46" t="s">
        <v>1254</v>
      </c>
      <c r="M1065" s="21" t="s">
        <v>1255</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1249</v>
      </c>
      <c r="L1066" s="46" t="s">
        <v>1254</v>
      </c>
      <c r="M1066" s="21" t="s">
        <v>1255</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1251</v>
      </c>
      <c r="L1067" s="46" t="s">
        <v>1254</v>
      </c>
      <c r="M1067" s="21" t="s">
        <v>1255</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1248</v>
      </c>
      <c r="L1068" s="46" t="s">
        <v>1254</v>
      </c>
      <c r="M1068" s="21" t="s">
        <v>1255</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1249</v>
      </c>
      <c r="L1069" s="46" t="s">
        <v>1254</v>
      </c>
      <c r="M1069" s="21" t="s">
        <v>1255</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1251</v>
      </c>
      <c r="L1070" s="46" t="s">
        <v>1254</v>
      </c>
      <c r="M1070" s="21" t="s">
        <v>1255</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613</v>
      </c>
      <c r="J1074" s="45">
        <f>VLOOKUP(Table1[[#This Row],[Status]],Auxiliar!$B$16:$C$24,2,0)</f>
        <v>1</v>
      </c>
      <c r="K1074" s="45" t="s">
        <v>1248</v>
      </c>
      <c r="L1074" s="46" t="s">
        <v>1254</v>
      </c>
      <c r="M1074" s="21" t="s">
        <v>1255</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613</v>
      </c>
      <c r="J1075" s="45">
        <f>VLOOKUP(Table1[[#This Row],[Status]],Auxiliar!$B$16:$C$24,2,0)</f>
        <v>1</v>
      </c>
      <c r="K1075" s="45" t="s">
        <v>1249</v>
      </c>
      <c r="L1075" s="46" t="s">
        <v>1254</v>
      </c>
      <c r="M1075" s="21" t="s">
        <v>1255</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613</v>
      </c>
      <c r="J1076" s="45">
        <f>VLOOKUP(Table1[[#This Row],[Status]],Auxiliar!$B$16:$C$24,2,0)</f>
        <v>1</v>
      </c>
      <c r="K1076" s="45" t="s">
        <v>1251</v>
      </c>
      <c r="L1076" s="46" t="s">
        <v>1254</v>
      </c>
      <c r="M1076" s="21" t="s">
        <v>1255</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613</v>
      </c>
      <c r="J1077" s="45">
        <f>VLOOKUP(Table1[[#This Row],[Status]],Auxiliar!$B$16:$C$24,2,0)</f>
        <v>1</v>
      </c>
      <c r="K1077" s="45" t="s">
        <v>1248</v>
      </c>
      <c r="L1077" s="46" t="s">
        <v>1254</v>
      </c>
      <c r="M1077" s="21" t="s">
        <v>1255</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613</v>
      </c>
      <c r="J1078" s="45">
        <f>VLOOKUP(Table1[[#This Row],[Status]],Auxiliar!$B$16:$C$24,2,0)</f>
        <v>1</v>
      </c>
      <c r="K1078" s="45" t="s">
        <v>1249</v>
      </c>
      <c r="L1078" s="46" t="s">
        <v>1254</v>
      </c>
      <c r="M1078" s="21" t="s">
        <v>1255</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613</v>
      </c>
      <c r="J1079" s="45">
        <f>VLOOKUP(Table1[[#This Row],[Status]],Auxiliar!$B$16:$C$24,2,0)</f>
        <v>1</v>
      </c>
      <c r="K1079" s="45" t="s">
        <v>1251</v>
      </c>
      <c r="L1079" s="46" t="s">
        <v>1254</v>
      </c>
      <c r="M1079" s="21" t="s">
        <v>1255</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45642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4.950000000000003" customHeight="1">
      <c r="B1089" s="41" t="s">
        <v>26</v>
      </c>
      <c r="C1089" s="41" t="s">
        <v>26</v>
      </c>
      <c r="D1089" s="36" t="s">
        <v>1341</v>
      </c>
      <c r="E1089" s="111" t="s">
        <v>1342</v>
      </c>
      <c r="F1089" s="40" t="s">
        <v>336</v>
      </c>
      <c r="G1089" s="38" t="s">
        <v>239</v>
      </c>
      <c r="H1089" s="60" t="str">
        <f>Table1[[#This Row],[Tabela]]&amp;Table1[[#This Row],[Campo]]</f>
        <v>lt003_entityisin</v>
      </c>
      <c r="I1089" s="2" t="s">
        <v>616</v>
      </c>
      <c r="J1089" s="45">
        <f>VLOOKUP(Table1[[#This Row],[Status]],Auxiliar!$B$16:$C$24,2,0)</f>
        <v>6</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0.5</v>
      </c>
      <c r="X1089" s="114"/>
    </row>
    <row r="1090" spans="2:24" ht="17.7" customHeight="1">
      <c r="B1090" s="39" t="s">
        <v>26</v>
      </c>
      <c r="C1090" s="39" t="s">
        <v>26</v>
      </c>
      <c r="D1090" s="39" t="s">
        <v>1341</v>
      </c>
      <c r="E1090" s="39" t="s">
        <v>1342</v>
      </c>
      <c r="F1090" s="39" t="s">
        <v>336</v>
      </c>
      <c r="G1090" s="39" t="s">
        <v>239</v>
      </c>
      <c r="H1090" s="59" t="str">
        <f>Table1[[#This Row],[Tabela]]&amp;Table1[[#This Row],[Campo]]</f>
        <v>lt003_entityisin</v>
      </c>
      <c r="I1090" s="2" t="s">
        <v>616</v>
      </c>
      <c r="J1090" s="45">
        <f>VLOOKUP(Table1[[#This Row],[Status]],Auxiliar!$B$16:$C$24,2,0)</f>
        <v>6</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0.5</v>
      </c>
      <c r="X1090" s="114"/>
    </row>
    <row r="1091" spans="2:24" ht="17.7" customHeight="1">
      <c r="B1091" s="39" t="s">
        <v>26</v>
      </c>
      <c r="C1091" s="39" t="s">
        <v>26</v>
      </c>
      <c r="D1091" s="39" t="s">
        <v>1341</v>
      </c>
      <c r="E1091" s="39" t="s">
        <v>1342</v>
      </c>
      <c r="F1091" s="39" t="s">
        <v>336</v>
      </c>
      <c r="G1091" s="39" t="s">
        <v>239</v>
      </c>
      <c r="H1091" s="59" t="str">
        <f>Table1[[#This Row],[Tabela]]&amp;Table1[[#This Row],[Campo]]</f>
        <v>lt003_entityisin</v>
      </c>
      <c r="I1091" s="2" t="s">
        <v>616</v>
      </c>
      <c r="J1091" s="45">
        <f>VLOOKUP(Table1[[#This Row],[Status]],Auxiliar!$B$16:$C$24,2,0)</f>
        <v>6</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2.5000000000000001E-2</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613</v>
      </c>
      <c r="J1098" s="45">
        <f>VLOOKUP(Table1[[#This Row],[Status]],Auxiliar!$B$16:$C$24,2,0)</f>
        <v>1</v>
      </c>
      <c r="K1098" s="45" t="s">
        <v>1248</v>
      </c>
      <c r="L1098" s="46" t="s">
        <v>1254</v>
      </c>
      <c r="M1098" s="21" t="s">
        <v>1255</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613</v>
      </c>
      <c r="J1099" s="45">
        <f>VLOOKUP(Table1[[#This Row],[Status]],Auxiliar!$B$16:$C$24,2,0)</f>
        <v>1</v>
      </c>
      <c r="K1099" s="45" t="s">
        <v>1249</v>
      </c>
      <c r="L1099" s="46" t="s">
        <v>1254</v>
      </c>
      <c r="M1099" s="21" t="s">
        <v>1255</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613</v>
      </c>
      <c r="J1100" s="45">
        <f>VLOOKUP(Table1[[#This Row],[Status]],Auxiliar!$B$16:$C$24,2,0)</f>
        <v>1</v>
      </c>
      <c r="K1100" s="45" t="s">
        <v>1251</v>
      </c>
      <c r="L1100" s="46" t="s">
        <v>1254</v>
      </c>
      <c r="M1100" s="21" t="s">
        <v>1255</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616</v>
      </c>
      <c r="J1101" s="45">
        <f>VLOOKUP(Table1[[#This Row],[Status]],Auxiliar!$B$16:$C$24,2,0)</f>
        <v>6</v>
      </c>
      <c r="K1101" s="45" t="s">
        <v>1248</v>
      </c>
      <c r="L1101" s="46" t="s">
        <v>1254</v>
      </c>
      <c r="M1101" s="21" t="s">
        <v>1255</v>
      </c>
      <c r="N1101" s="48">
        <v>45642</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616</v>
      </c>
      <c r="J1102" s="45">
        <f>VLOOKUP(Table1[[#This Row],[Status]],Auxiliar!$B$16:$C$24,2,0)</f>
        <v>6</v>
      </c>
      <c r="K1102" s="45" t="s">
        <v>1249</v>
      </c>
      <c r="L1102" s="46" t="s">
        <v>1254</v>
      </c>
      <c r="M1102" s="21" t="s">
        <v>1255</v>
      </c>
      <c r="N1102" s="48">
        <v>45642</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616</v>
      </c>
      <c r="J1103" s="45">
        <f>VLOOKUP(Table1[[#This Row],[Status]],Auxiliar!$B$16:$C$24,2,0)</f>
        <v>6</v>
      </c>
      <c r="K1103" s="45" t="s">
        <v>1251</v>
      </c>
      <c r="L1103" s="46" t="s">
        <v>1254</v>
      </c>
      <c r="M1103" s="21" t="s">
        <v>1255</v>
      </c>
      <c r="N1103" s="48">
        <v>45642</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616</v>
      </c>
      <c r="J1104" s="45">
        <f>VLOOKUP(Table1[[#This Row],[Status]],Auxiliar!$B$16:$C$24,2,0)</f>
        <v>6</v>
      </c>
      <c r="K1104" s="45" t="s">
        <v>1248</v>
      </c>
      <c r="L1104" s="46" t="s">
        <v>1254</v>
      </c>
      <c r="M1104" s="21" t="s">
        <v>1255</v>
      </c>
      <c r="N1104" s="48">
        <v>45642</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616</v>
      </c>
      <c r="J1105" s="45">
        <f>VLOOKUP(Table1[[#This Row],[Status]],Auxiliar!$B$16:$C$24,2,0)</f>
        <v>6</v>
      </c>
      <c r="K1105" s="45" t="s">
        <v>1249</v>
      </c>
      <c r="L1105" s="46" t="s">
        <v>1254</v>
      </c>
      <c r="M1105" s="21" t="s">
        <v>1255</v>
      </c>
      <c r="N1105" s="48">
        <v>45642</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616</v>
      </c>
      <c r="J1106" s="45">
        <f>VLOOKUP(Table1[[#This Row],[Status]],Auxiliar!$B$16:$C$24,2,0)</f>
        <v>6</v>
      </c>
      <c r="K1106" s="45" t="s">
        <v>1251</v>
      </c>
      <c r="L1106" s="46" t="s">
        <v>1254</v>
      </c>
      <c r="M1106" s="21" t="s">
        <v>1255</v>
      </c>
      <c r="N1106" s="48">
        <v>45642</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616</v>
      </c>
      <c r="J1107" s="45">
        <f>VLOOKUP(Table1[[#This Row],[Status]],Auxiliar!$B$16:$C$24,2,0)</f>
        <v>6</v>
      </c>
      <c r="K1107" s="45" t="s">
        <v>1248</v>
      </c>
      <c r="L1107" s="46" t="s">
        <v>1254</v>
      </c>
      <c r="M1107" s="21" t="s">
        <v>1255</v>
      </c>
      <c r="N1107" s="48">
        <v>45642</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616</v>
      </c>
      <c r="J1108" s="45">
        <f>VLOOKUP(Table1[[#This Row],[Status]],Auxiliar!$B$16:$C$24,2,0)</f>
        <v>6</v>
      </c>
      <c r="K1108" s="45" t="s">
        <v>1249</v>
      </c>
      <c r="L1108" s="46" t="s">
        <v>1254</v>
      </c>
      <c r="M1108" s="21" t="s">
        <v>1255</v>
      </c>
      <c r="N1108" s="48">
        <v>45642</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616</v>
      </c>
      <c r="J1109" s="45">
        <f>VLOOKUP(Table1[[#This Row],[Status]],Auxiliar!$B$16:$C$24,2,0)</f>
        <v>6</v>
      </c>
      <c r="K1109" s="45" t="s">
        <v>1251</v>
      </c>
      <c r="L1109" s="46" t="s">
        <v>1254</v>
      </c>
      <c r="M1109" s="21" t="s">
        <v>1255</v>
      </c>
      <c r="N1109" s="48">
        <v>45642</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hidden="1" customHeight="1">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 hidden="1" customHeight="1">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 hidden="1" customHeight="1">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616</v>
      </c>
      <c r="J1116" s="45">
        <f>VLOOKUP(Table1[[#This Row],[Status]],Auxiliar!$B$16:$C$24,2,0)</f>
        <v>6</v>
      </c>
      <c r="K1116" s="45" t="s">
        <v>1248</v>
      </c>
      <c r="L1116" s="46" t="s">
        <v>1254</v>
      </c>
      <c r="M1116" s="21" t="s">
        <v>1255</v>
      </c>
      <c r="N1116" s="48">
        <v>45632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0.5</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616</v>
      </c>
      <c r="J1117" s="45">
        <f>VLOOKUP(Table1[[#This Row],[Status]],Auxiliar!$B$16:$C$24,2,0)</f>
        <v>6</v>
      </c>
      <c r="K1117" s="45" t="s">
        <v>1249</v>
      </c>
      <c r="L1117" s="46" t="s">
        <v>1254</v>
      </c>
      <c r="M1117" s="21" t="s">
        <v>1255</v>
      </c>
      <c r="N1117" s="48">
        <v>45632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0.5</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616</v>
      </c>
      <c r="J1118" s="45">
        <f>VLOOKUP(Table1[[#This Row],[Status]],Auxiliar!$B$16:$C$24,2,0)</f>
        <v>6</v>
      </c>
      <c r="K1118" s="45" t="s">
        <v>1251</v>
      </c>
      <c r="L1118" s="46" t="s">
        <v>1254</v>
      </c>
      <c r="M1118" s="21" t="s">
        <v>1255</v>
      </c>
      <c r="N1118" s="48">
        <v>45632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2.5000000000000001E-2</v>
      </c>
      <c r="X1118" s="114"/>
    </row>
    <row r="1119" spans="2:24" ht="17.7" hidden="1" customHeight="1">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 hidden="1" customHeight="1">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 hidden="1" customHeight="1">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1923</v>
      </c>
      <c r="J1161" s="45">
        <f>VLOOKUP(Table1[[#This Row],[Status]],Auxiliar!$B$16:$C$24,2,0)</f>
        <v>2</v>
      </c>
      <c r="K1161" s="45" t="s">
        <v>1248</v>
      </c>
      <c r="L1161" s="46" t="s">
        <v>1254</v>
      </c>
      <c r="M1161" s="21" t="s">
        <v>1255</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1923</v>
      </c>
      <c r="J1162" s="45">
        <f>VLOOKUP(Table1[[#This Row],[Status]],Auxiliar!$B$16:$C$24,2,0)</f>
        <v>2</v>
      </c>
      <c r="K1162" s="45" t="s">
        <v>1249</v>
      </c>
      <c r="L1162" s="46" t="s">
        <v>1254</v>
      </c>
      <c r="M1162" s="21" t="s">
        <v>1255</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1923</v>
      </c>
      <c r="J1163" s="45">
        <f>VLOOKUP(Table1[[#This Row],[Status]],Auxiliar!$B$16:$C$24,2,0)</f>
        <v>2</v>
      </c>
      <c r="K1163" s="45" t="s">
        <v>1251</v>
      </c>
      <c r="L1163" s="46" t="s">
        <v>1254</v>
      </c>
      <c r="M1163" s="21" t="s">
        <v>1255</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616</v>
      </c>
      <c r="J1294" s="45">
        <f>VLOOKUP(Table1[[#This Row],[Status]],Auxiliar!$B$16:$C$24,2,0)</f>
        <v>6</v>
      </c>
      <c r="K1294" s="21" t="s">
        <v>1253</v>
      </c>
      <c r="L1294" s="46" t="s">
        <v>1254</v>
      </c>
      <c r="M1294" s="21" t="s">
        <v>1255</v>
      </c>
      <c r="N1294" s="48">
        <v>45632</v>
      </c>
      <c r="O1294" s="113">
        <v>0.1</v>
      </c>
      <c r="P1294" s="2"/>
      <c r="Q1294" s="152"/>
      <c r="R1294" s="152">
        <v>45589</v>
      </c>
      <c r="S1294" s="152"/>
      <c r="T1294" s="152">
        <v>45589</v>
      </c>
      <c r="U1294" s="152">
        <v>45611</v>
      </c>
      <c r="V1294" s="152">
        <v>45611</v>
      </c>
      <c r="W1294" s="2">
        <f>VLOOKUP(Table1[[#This Row],[Status]],Auxiliar!$B$16:$D$24,3,0)*Table1[[#This Row],[Estimação (horas)]]</f>
        <v>2.5000000000000001E-2</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ellIs" priority="92" operator="equal" id="{0DF84132-7044-4342-A136-5BB25A806900}">
            <xm:f>Auxiliar!$B$24</xm:f>
            <x14:dxf>
              <font>
                <b/>
                <i val="0"/>
                <color theme="1"/>
              </font>
              <fill>
                <patternFill patternType="darkUp">
                  <bgColor theme="0"/>
                </patternFill>
              </fill>
            </x14:dxf>
          </x14:cfRule>
          <x14:cfRule type="cellIs" priority="93" operator="equal" id="{0AA668F3-08F2-48AD-824F-FDAAFE4C3390}">
            <xm:f>Auxiliar!$B$18</xm:f>
            <x14:dxf>
              <font>
                <b/>
                <i val="0"/>
                <color theme="0" tint="-0.499984740745262"/>
              </font>
              <fill>
                <patternFill>
                  <bgColor theme="0" tint="-4.9989318521683403E-2"/>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43" operator="containsText" id="{740F90F7-AB92-479A-85BF-13BAB76C3411}">
            <xm:f>NOT(ISERROR(SEARCH(Auxiliar!$B$21,I1014)))</xm:f>
            <xm:f>Auxiliar!$B$21</xm:f>
            <x14:dxf>
              <font>
                <b/>
                <i val="0"/>
                <color rgb="FFFFC000"/>
              </font>
              <fill>
                <patternFill>
                  <bgColor theme="9" tint="0.59996337778862885"/>
                </patternFill>
              </fill>
            </x14:dxf>
          </x14:cfRule>
          <x14:cfRule type="cellIs" priority="44" operator="equal" id="{88AE8B12-357A-4B8A-9319-781057D8ABD6}">
            <xm:f>Auxiliar!$B$24</xm:f>
            <x14:dxf>
              <font>
                <b/>
                <i val="0"/>
                <color theme="1"/>
              </font>
              <fill>
                <patternFill patternType="darkUp">
                  <bgColor theme="0"/>
                </patternFill>
              </fill>
            </x14:dxf>
          </x14:cfRule>
          <x14:cfRule type="cellIs" priority="45" operator="equal" id="{BC303029-A698-4297-8685-4F827375138C}">
            <xm:f>Auxiliar!$B$18</xm:f>
            <x14:dxf>
              <font>
                <b/>
                <i val="0"/>
                <color theme="0" tint="-0.499984740745262"/>
              </font>
              <fill>
                <patternFill>
                  <bgColor theme="0" tint="-4.9989318521683403E-2"/>
                </patternFill>
              </fill>
            </x14:dxf>
          </x14:cfRule>
          <x14:cfRule type="containsText" priority="46"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47"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48"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25" operator="containsText" id="{F48B2BF5-6845-4309-99E8-30933C9EE615}">
            <xm:f>NOT(ISERROR(SEARCH(Auxiliar!$B$21,I1080)))</xm:f>
            <xm:f>Auxiliar!$B$21</xm:f>
            <x14:dxf>
              <font>
                <b/>
                <i val="0"/>
                <color rgb="FFFFC000"/>
              </font>
              <fill>
                <patternFill>
                  <bgColor theme="9" tint="0.59996337778862885"/>
                </patternFill>
              </fill>
            </x14:dxf>
          </x14:cfRule>
          <x14:cfRule type="cellIs" priority="26" operator="equal" id="{13D25AAA-9E27-4596-8161-C1D8B229FB78}">
            <xm:f>Auxiliar!$B$24</xm:f>
            <x14:dxf>
              <font>
                <b/>
                <i val="0"/>
                <color theme="1"/>
              </font>
              <fill>
                <patternFill patternType="darkUp">
                  <bgColor theme="0"/>
                </patternFill>
              </fill>
            </x14:dxf>
          </x14:cfRule>
          <x14:cfRule type="cellIs" priority="27" operator="equal" id="{22B4EADE-6286-4A66-8996-D7CA931879E6}">
            <xm:f>Auxiliar!$B$18</xm:f>
            <x14:dxf>
              <font>
                <b/>
                <i val="0"/>
                <color theme="0" tint="-0.499984740745262"/>
              </font>
              <fill>
                <patternFill>
                  <bgColor theme="0" tint="-4.9989318521683403E-2"/>
                </patternFill>
              </fill>
            </x14:dxf>
          </x14:cfRule>
          <x14:cfRule type="containsText" priority="28"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29"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30"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I1257:J1277 I1146:J1169 I1281:J1293 J1278:J1280 I347:J1013</xm:sqref>
        </x14:conditionalFormatting>
        <x14:conditionalFormatting xmlns:xm="http://schemas.microsoft.com/office/excel/2006/main">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8" operator="equal" id="{49F42230-2FF0-42CE-B047-38469DF4FF91}">
            <xm:f>Auxiliar!$B$24</xm:f>
            <x14:dxf>
              <font>
                <b/>
                <i val="0"/>
                <color theme="1"/>
              </font>
              <fill>
                <patternFill patternType="darkUp">
                  <bgColor theme="0"/>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2" operator="equal" id="{839A85C4-8947-4392-8D52-FE7821AB5714}">
            <xm:f>Auxiliar!$B$24</xm:f>
            <x14:dxf>
              <font>
                <b/>
                <i val="0"/>
                <color theme="1"/>
              </font>
              <fill>
                <patternFill patternType="darkUp">
                  <bgColor theme="0"/>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I1257:J1277 I1146:J1169 I1281:J1293 J1278:J1280 I347:J1013</xm:sqref>
        </x14:conditionalFormatting>
        <x14:conditionalFormatting xmlns:xm="http://schemas.microsoft.com/office/excel/2006/main">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ellIs" priority="452" operator="equal" id="{D32B9961-C82B-426A-A975-2475FFC80C76}">
            <xm:f>Auxiliar!$B$24</xm:f>
            <x14:dxf>
              <font>
                <b/>
                <i val="0"/>
                <color theme="1"/>
              </font>
              <fill>
                <patternFill patternType="darkUp">
                  <bgColor theme="0"/>
                </patternFill>
              </fill>
            </x14:dxf>
          </x14:cfRule>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ellIs" priority="14" operator="equal" id="{9C7C6505-25DE-4647-8F2A-4962829050E1}">
            <xm:f>Auxiliar!$B$24</xm:f>
            <x14:dxf>
              <font>
                <b/>
                <i val="0"/>
                <color theme="1"/>
              </font>
              <fill>
                <patternFill patternType="darkUp">
                  <bgColor theme="0"/>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 operator="containsText" id="{2C9A8ECC-40D2-4BF8-9013-94EF4681BA37}">
            <xm:f>NOT(ISERROR(SEARCH(Auxiliar!$B$21,I1074)))</xm:f>
            <xm:f>Auxiliar!$B$21</xm:f>
            <x14:dxf>
              <font>
                <b/>
                <i val="0"/>
                <color rgb="FFFFC000"/>
              </font>
              <fill>
                <patternFill>
                  <bgColor theme="9" tint="0.59996337778862885"/>
                </patternFill>
              </fill>
            </x14:dxf>
          </x14:cfRule>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4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8"/>
  <sheetViews>
    <sheetView showGridLines="0" topLeftCell="A106" zoomScale="70" zoomScaleNormal="70" workbookViewId="0">
      <selection activeCell="E248" sqref="E248"/>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-1</v>
      </c>
      <c r="BE6">
        <f t="shared" si="0"/>
        <v>-1</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SUM(Y17:Y249)</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SUM(AY17:AY249)</f>
        <v>3</v>
      </c>
      <c r="AZ7" s="252">
        <f t="shared" si="3"/>
        <v>3.0000000000000004</v>
      </c>
      <c r="BA7" s="252">
        <f t="shared" si="3"/>
        <v>3</v>
      </c>
      <c r="BB7" s="252">
        <f t="shared" si="3"/>
        <v>2</v>
      </c>
      <c r="BC7" s="252">
        <f t="shared" si="3"/>
        <v>2.6</v>
      </c>
      <c r="BD7" s="252">
        <f t="shared" si="3"/>
        <v>2</v>
      </c>
      <c r="BE7" s="252">
        <f t="shared" si="3"/>
        <v>2</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2035</v>
      </c>
      <c r="J15" s="266" t="s">
        <v>2035</v>
      </c>
      <c r="K15" s="266" t="s">
        <v>2035</v>
      </c>
      <c r="L15" s="266" t="s">
        <v>2035</v>
      </c>
      <c r="M15" s="266" t="s">
        <v>2035</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1974</v>
      </c>
      <c r="G16" s="212" t="s">
        <v>12</v>
      </c>
      <c r="H16" s="212" t="s">
        <v>642</v>
      </c>
      <c r="I16" s="320" t="s">
        <v>1943</v>
      </c>
      <c r="J16" s="320" t="s">
        <v>2037</v>
      </c>
      <c r="K16" s="214" t="s">
        <v>2038</v>
      </c>
      <c r="L16" s="320" t="s">
        <v>2002</v>
      </c>
      <c r="M16" s="320" t="s">
        <v>2003</v>
      </c>
      <c r="N16" s="320" t="s">
        <v>2036</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1948</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1948</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1948</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1948</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1948</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1948</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1948</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1948</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2033</v>
      </c>
      <c r="G44" s="240">
        <f>COUNTA(G45:G45)</f>
        <v>1</v>
      </c>
      <c r="H44" s="294" t="s">
        <v>2011</v>
      </c>
      <c r="I44" s="276" t="s">
        <v>38</v>
      </c>
      <c r="J44" s="277">
        <f>MIN(J45)</f>
        <v>45603</v>
      </c>
      <c r="K44" s="277">
        <f>MIN(K45)</f>
        <v>45604</v>
      </c>
      <c r="L44" s="277">
        <f>MIN(L45:L218)</f>
        <v>45600</v>
      </c>
      <c r="M44" s="277">
        <f>MIN(M45:M218)</f>
        <v>45600</v>
      </c>
      <c r="N44" s="324">
        <f t="array" ref="N44">MAX(IF(W44:CI44&gt;0,$W$16:$CI$16))</f>
        <v>45611</v>
      </c>
      <c r="O44" s="315">
        <f>SUMPRODUCT(O45,U45)/SUM(U45)</f>
        <v>0.25</v>
      </c>
      <c r="P44" s="315">
        <f ca="1">SUMPRODUCT(P45,U45)/SUM(U45)</f>
        <v>1</v>
      </c>
      <c r="Q44" s="247">
        <f t="shared" ref="Q44" ca="1" si="18">O44-P44</f>
        <v>-0.75</v>
      </c>
      <c r="R44" s="262" t="s">
        <v>2034</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1948</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1948</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1948</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2032</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2032</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1301</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2032</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6" t="s">
        <v>2061</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1999</v>
      </c>
      <c r="G83" s="240">
        <f>COUNTA(G84:G85)</f>
        <v>2</v>
      </c>
      <c r="H83" s="275" t="s">
        <v>2016</v>
      </c>
      <c r="I83" s="278">
        <f>MAX(I84:I85)</f>
        <v>45635</v>
      </c>
      <c r="J83" s="277">
        <f>MIN(J84:J85)</f>
        <v>0</v>
      </c>
      <c r="K83" s="277">
        <f>MIN(K84:K85)</f>
        <v>0</v>
      </c>
      <c r="L83" s="277">
        <f>MIN(L84:L85)</f>
        <v>45628</v>
      </c>
      <c r="M83" s="278">
        <f>MAX(M84:M85)</f>
        <v>45639</v>
      </c>
      <c r="N83" s="324">
        <f t="array" ref="N83">MAX(IF(W83:CI83&gt;0,$W$16:$CI$16))</f>
        <v>45639</v>
      </c>
      <c r="O83" s="315">
        <f>SUMPRODUCT(O84:O85,U84:U85)/SUM(U84:U85)</f>
        <v>0</v>
      </c>
      <c r="P83" s="315">
        <f ca="1">SUMPRODUCT(P84:P85,U84:U85)/SUM(U84:U85)</f>
        <v>1</v>
      </c>
      <c r="Q83" s="247">
        <f t="shared" ca="1" si="41"/>
        <v>-1</v>
      </c>
      <c r="R83" s="262" t="s">
        <v>2066</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2030</v>
      </c>
      <c r="G86" s="240">
        <f>COUNTA(G87)</f>
        <v>1</v>
      </c>
      <c r="H86" s="275" t="s">
        <v>2020</v>
      </c>
      <c r="I86" s="276" t="s">
        <v>38</v>
      </c>
      <c r="J86" s="277">
        <f>MIN(J87)</f>
        <v>0</v>
      </c>
      <c r="K86" s="277">
        <f>MIN(K87)</f>
        <v>0</v>
      </c>
      <c r="L86" s="277">
        <f>MIN(L87)</f>
        <v>45628</v>
      </c>
      <c r="M86" s="278">
        <f>MAX(M87)</f>
        <v>45639</v>
      </c>
      <c r="N86" s="324">
        <f t="array" ref="N86">MAX(IF(W86:CI86&gt;0,$W$16:$CI$16))</f>
        <v>45639</v>
      </c>
      <c r="O86" s="315">
        <f>O87</f>
        <v>0</v>
      </c>
      <c r="P86" s="315">
        <f ca="1">P87</f>
        <v>1</v>
      </c>
      <c r="Q86" s="247">
        <f t="shared" ca="1" si="41"/>
        <v>-1</v>
      </c>
      <c r="R86" s="262" t="s">
        <v>2062</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5. Em Correção</v>
      </c>
      <c r="I87" s="326" t="s">
        <v>38</v>
      </c>
      <c r="J87" s="325"/>
      <c r="K87" s="325"/>
      <c r="L87" s="290">
        <f t="array" ref="L87">MIN(IF(W87:CI87&gt;0,$W$16:$CI$16))</f>
        <v>45628</v>
      </c>
      <c r="M87" s="291">
        <f t="array" ref="M87">MAX(IF(W87:CI87&gt;0,$W$16:$CI$16))</f>
        <v>45639</v>
      </c>
      <c r="N87" s="291"/>
      <c r="O87" s="248">
        <f>VLOOKUP(H87,Auxiliar!$B$16:$E$24,4,0)</f>
        <v>0</v>
      </c>
      <c r="P87" s="248">
        <f t="shared" ca="1" si="43"/>
        <v>1</v>
      </c>
      <c r="Q87" s="248">
        <f t="shared" ca="1" si="44"/>
        <v>-1</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6" t="s">
        <v>2061</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2063</v>
      </c>
      <c r="G92" s="240">
        <f>COUNTA(G93)</f>
        <v>1</v>
      </c>
      <c r="H92" s="275" t="s">
        <v>2020</v>
      </c>
      <c r="I92" s="303" t="s">
        <v>38</v>
      </c>
      <c r="J92" s="277">
        <f>MIN(J93:J94)</f>
        <v>0</v>
      </c>
      <c r="K92" s="277">
        <f>MIN(K93)</f>
        <v>0</v>
      </c>
      <c r="L92" s="277">
        <f>MIN(L93)</f>
        <v>45629</v>
      </c>
      <c r="M92" s="278">
        <f>MAX(M93)</f>
        <v>45639</v>
      </c>
      <c r="N92" s="324">
        <f t="array" ref="N92">MAX(IF(W92:CI92&gt;0,$W$16:$CI$16))</f>
        <v>45639</v>
      </c>
      <c r="O92" s="315">
        <f>O93</f>
        <v>0</v>
      </c>
      <c r="P92" s="315">
        <f ca="1">P93</f>
        <v>1</v>
      </c>
      <c r="Q92" s="317">
        <f t="shared" ca="1" si="41"/>
        <v>-1</v>
      </c>
      <c r="R92" s="262" t="s">
        <v>2062</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8">IF(TODAY()&lt;=L93,0,MIN((TODAY()-L93)/(M93-L93+1),100%))</f>
        <v>1</v>
      </c>
      <c r="Q93" s="248">
        <f t="shared" ref="Q93:Q94" ca="1" si="49">O93-P93</f>
        <v>-1</v>
      </c>
      <c r="R93" s="375"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2064</v>
      </c>
      <c r="G94" s="240">
        <f>COUNTA(G95)</f>
        <v>1</v>
      </c>
      <c r="H94" s="275" t="s">
        <v>2016</v>
      </c>
      <c r="I94" s="304">
        <v>45636</v>
      </c>
      <c r="J94" s="277">
        <f>MIN(J95)</f>
        <v>0</v>
      </c>
      <c r="K94" s="277">
        <f>MIN(K95)</f>
        <v>0</v>
      </c>
      <c r="L94" s="277">
        <f>MIN(L95)</f>
        <v>45630</v>
      </c>
      <c r="M94" s="278">
        <f>MAX(M95)</f>
        <v>45639</v>
      </c>
      <c r="N94" s="324">
        <f t="array" ref="N94">MAX(IF(W94:CI94&gt;0,$W$16:$CI$16))</f>
        <v>45639</v>
      </c>
      <c r="O94" s="316">
        <f>O95</f>
        <v>0</v>
      </c>
      <c r="P94" s="316">
        <f ca="1">P95</f>
        <v>1</v>
      </c>
      <c r="Q94" s="256">
        <f t="shared" ca="1" si="49"/>
        <v>-1</v>
      </c>
      <c r="R94" s="262" t="s">
        <v>2065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50">IF(TODAY()&lt;=L95,0,MIN((TODAY()-L95)/(M95-L95+1),100%))</f>
        <v>1</v>
      </c>
      <c r="Q95" s="248">
        <f t="shared" ref="Q95" ca="1" si="51">O95-P95</f>
        <v>-1</v>
      </c>
      <c r="R95" s="375"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2067</v>
      </c>
      <c r="G96" s="240">
        <f>COUNTA(G97)</f>
        <v>1</v>
      </c>
      <c r="H96" s="275" t="s">
        <v>2020</v>
      </c>
      <c r="I96" s="278">
        <f>MAX(I97)</f>
        <v>45603</v>
      </c>
      <c r="J96" s="278">
        <f>MAX(J97)</f>
        <v>0</v>
      </c>
      <c r="K96" s="278">
        <f>MAX(K97)</f>
        <v>0</v>
      </c>
      <c r="L96" s="277">
        <f>MIN(L97)</f>
        <v>45628</v>
      </c>
      <c r="M96" s="278">
        <f>MAX(M97)</f>
        <v>45639</v>
      </c>
      <c r="N96" s="324">
        <f t="array" ref="N96">MAX(IF(W96:CI96&gt;0,$W$16:$CI$16))</f>
        <v>45639</v>
      </c>
      <c r="O96" s="315">
        <f>O97</f>
        <v>0</v>
      </c>
      <c r="P96" s="315">
        <f ca="1">P97</f>
        <v>1</v>
      </c>
      <c r="Q96" s="247">
        <f t="shared" ca="1" si="41"/>
        <v>-1</v>
      </c>
      <c r="R96" s="262" t="s">
        <v>2062</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5. Em Correção</v>
      </c>
      <c r="I97" s="285">
        <v>45603</v>
      </c>
      <c r="J97" s="285"/>
      <c r="K97" s="285"/>
      <c r="L97" s="290">
        <f t="array" ref="L97">MIN(IF(W97:CI97&gt;0,$W$16:$CI$16))</f>
        <v>45628</v>
      </c>
      <c r="M97" s="291">
        <f t="array" ref="M97">MAX(IF(W97:CI97&gt;0,$W$16:$CI$16))</f>
        <v>45639</v>
      </c>
      <c r="N97" s="291"/>
      <c r="O97" s="248">
        <f>VLOOKUP(H97,Auxiliar!$B$16:$E$24,4,0)</f>
        <v>0</v>
      </c>
      <c r="P97" s="313">
        <f t="shared" ref="P97" ca="1" si="52">IF(TODAY()&lt;=L97,0,MIN((TODAY()-L97)/(M97-L97+1),100%))</f>
        <v>1</v>
      </c>
      <c r="Q97" s="247">
        <f t="shared" ca="1" si="41"/>
        <v>-1</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7"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6" t="s">
        <v>2061</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7" t="s">
        <v>369</v>
      </c>
      <c r="F102" s="239" t="s">
        <v>1996</v>
      </c>
      <c r="G102" s="240">
        <f>COUNTA(G103)</f>
        <v>1</v>
      </c>
      <c r="H102" s="275" t="s">
        <v>2020</v>
      </c>
      <c r="I102" s="278" t="s">
        <v>38</v>
      </c>
      <c r="J102" s="277">
        <f>MIN(J103)</f>
        <v>0</v>
      </c>
      <c r="K102" s="277">
        <f>MIN(K103)</f>
        <v>0</v>
      </c>
      <c r="L102" s="277">
        <f>MIN(L103)</f>
        <v>45629</v>
      </c>
      <c r="M102" s="278">
        <f>MAX(M103)</f>
        <v>45639</v>
      </c>
      <c r="N102" s="324">
        <f t="array" ref="N102">MAX(IF(W102:CI102&gt;0,$W$16:$CI$16))</f>
        <v>45639</v>
      </c>
      <c r="O102" s="315">
        <f>O103</f>
        <v>0</v>
      </c>
      <c r="P102" s="315">
        <f ca="1">P103</f>
        <v>1</v>
      </c>
      <c r="Q102" s="313">
        <f t="shared" ref="Q102" ca="1" si="54">O102-P102</f>
        <v>-1</v>
      </c>
      <c r="R102" s="262" t="s">
        <v>2062</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5. Em Correção</v>
      </c>
      <c r="I103" s="325" t="s">
        <v>38</v>
      </c>
      <c r="J103" s="325"/>
      <c r="K103" s="325"/>
      <c r="L103" s="290">
        <f t="array" ref="L103">MIN(IF(W103:CI103&gt;0,$W$16:$CI$16))</f>
        <v>45629</v>
      </c>
      <c r="M103" s="291">
        <f t="array" ref="M103">MAX(IF(W103:CI103&gt;0,$W$16:$CI$16))</f>
        <v>45639</v>
      </c>
      <c r="N103" s="291"/>
      <c r="O103" s="248">
        <f>VLOOKUP(H103,Auxiliar!$B$16:$E$24,4,0)</f>
        <v>0</v>
      </c>
      <c r="P103" s="248">
        <f t="shared" ref="P103" ca="1" si="55">IF(TODAY()&lt;=L103,0,MIN((TODAY()-L103)/(M103-L103+1),100%))</f>
        <v>1</v>
      </c>
      <c r="Q103" s="247">
        <f t="shared" ref="Q103:Q104" ca="1" si="56">O103-P103</f>
        <v>-1</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7" t="s">
        <v>369</v>
      </c>
      <c r="F104" s="239" t="s">
        <v>1996</v>
      </c>
      <c r="G104" s="240">
        <f>COUNTA(G105)</f>
        <v>1</v>
      </c>
      <c r="H104" s="294" t="s">
        <v>2072</v>
      </c>
      <c r="I104" s="278" t="s">
        <v>38</v>
      </c>
      <c r="J104" s="277">
        <f>MIN(J105)</f>
        <v>0</v>
      </c>
      <c r="K104" s="277">
        <f>MIN(K105)</f>
        <v>0</v>
      </c>
      <c r="L104" s="277">
        <f>MIN(L105)</f>
        <v>45629</v>
      </c>
      <c r="M104" s="278">
        <f>MAX(M105)</f>
        <v>45639</v>
      </c>
      <c r="N104" s="324">
        <f t="array" ref="N104">MAX(IF(W104:CI104&gt;0,$W$16:$CI$16))</f>
        <v>45639</v>
      </c>
      <c r="O104" s="315">
        <f>O105</f>
        <v>0</v>
      </c>
      <c r="P104" s="315">
        <f ca="1">P105</f>
        <v>1</v>
      </c>
      <c r="Q104" s="313">
        <f t="shared" ca="1" si="56"/>
        <v>-1</v>
      </c>
      <c r="R104" s="262" t="s">
        <v>2073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281"/>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1975</v>
      </c>
      <c r="G106" s="240">
        <f>COUNTA(G107:G120)</f>
        <v>14</v>
      </c>
      <c r="H106" s="275" t="s">
        <v>2020</v>
      </c>
      <c r="I106" s="276" t="s">
        <v>38</v>
      </c>
      <c r="J106" s="277">
        <f>MIN(J107:J120)</f>
        <v>0</v>
      </c>
      <c r="K106" s="277">
        <f>MIN(K107:K120)</f>
        <v>0</v>
      </c>
      <c r="L106" s="277">
        <f>MIN(L107:L120)</f>
        <v>45615</v>
      </c>
      <c r="M106" s="278">
        <f>MAX(M107:M120)</f>
        <v>45639</v>
      </c>
      <c r="N106" s="324">
        <f t="array" ref="N106">MAX(IF(W106:CI106&gt;0,$W$16:$CI$16))</f>
        <v>45639</v>
      </c>
      <c r="O106" s="315">
        <f>SUMPRODUCT(O107:O120,U107:U120)/SUM(U107:U120)</f>
        <v>1</v>
      </c>
      <c r="P106" s="315">
        <f ca="1">SUMPRODUCT(P107:P120,U107:U120)/SUM(U107:U120)</f>
        <v>1</v>
      </c>
      <c r="Q106" s="256">
        <f t="shared" ca="1" si="41"/>
        <v>0</v>
      </c>
      <c r="R106" s="262" t="s">
        <v>2068</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5"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5"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5"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5"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5"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5"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5"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5"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5"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5"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5"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5"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5"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5"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1998</v>
      </c>
      <c r="G121" s="240">
        <f>COUNTA(G122)</f>
        <v>1</v>
      </c>
      <c r="H121" s="275" t="s">
        <v>2020</v>
      </c>
      <c r="I121" s="278">
        <f>MAX(I122)</f>
        <v>45590</v>
      </c>
      <c r="J121" s="277">
        <f>MIN(J122)</f>
        <v>0</v>
      </c>
      <c r="K121" s="330">
        <f>MIN(K122)</f>
        <v>0</v>
      </c>
      <c r="L121" s="277">
        <f>MIN(L122)</f>
        <v>45631</v>
      </c>
      <c r="M121" s="278">
        <f>MAX(M122)</f>
        <v>45639</v>
      </c>
      <c r="N121" s="324">
        <f t="array" ref="N121">MAX(IF(W121:CI121&gt;0,$W$16:$CI$16))</f>
        <v>45639</v>
      </c>
      <c r="O121" s="315">
        <f>O122</f>
        <v>0</v>
      </c>
      <c r="P121" s="315">
        <f ca="1">P122</f>
        <v>1</v>
      </c>
      <c r="Q121" s="247">
        <f t="shared" ca="1" si="41"/>
        <v>-1</v>
      </c>
      <c r="R121" s="262" t="s">
        <v>2062</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4">IF(TODAY()&lt;=L122,0,MIN((TODAY()-L122)/(M122-L122+1),100%))</f>
        <v>1</v>
      </c>
      <c r="Q122" s="248">
        <f t="shared" ca="1" si="41"/>
        <v>-1</v>
      </c>
      <c r="R122" s="375"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2030</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6" t="s">
        <v>2061</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1948</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1948</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1948</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1948</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7" t="s">
        <v>336</v>
      </c>
      <c r="F128" s="239" t="s">
        <v>2074</v>
      </c>
      <c r="G128" s="240">
        <f>COUNTA(G129:G133)</f>
        <v>5</v>
      </c>
      <c r="H128" s="298" t="s">
        <v>2017</v>
      </c>
      <c r="I128" s="278">
        <f>MAX(I129:I133)</f>
        <v>45588</v>
      </c>
      <c r="J128" s="277">
        <f>MIN(J129:J133)</f>
        <v>45596</v>
      </c>
      <c r="K128" s="278">
        <f>MIN(K129:K133)</f>
        <v>45596</v>
      </c>
      <c r="L128" s="277">
        <f>MIN(L129:L133)</f>
        <v>45623</v>
      </c>
      <c r="M128" s="278">
        <f>MAX(M129:M133)</f>
        <v>45639</v>
      </c>
      <c r="N128" s="324">
        <f t="array" ref="N128">MAX(IF(W128:CI128&gt;0,$W$16:$CI$16))</f>
        <v>45639</v>
      </c>
      <c r="O128" s="250">
        <f>SUMPRODUCT(O129:O133,U129:U133)/SUM(U129:U133)</f>
        <v>0.55000000000000004</v>
      </c>
      <c r="P128" s="250">
        <f ca="1">SUMPRODUCT(P129:P133,U129:U133)/SUM(U129:U133)</f>
        <v>1</v>
      </c>
      <c r="Q128" s="256">
        <f t="shared" ref="Q128:Q199" ca="1" si="67">O128-P128</f>
        <v>-0.44999999999999996</v>
      </c>
      <c r="R128" s="262" t="s">
        <v>38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4" ca="1" si="68">IF(TODAY()&lt;=L129,0,MIN((TODAY()-L129)/(M129-L129+1),100%))</f>
        <v>1</v>
      </c>
      <c r="Q129" s="247">
        <f t="shared" ca="1" si="67"/>
        <v>0</v>
      </c>
      <c r="R129" s="261"/>
      <c r="S129" s="280"/>
      <c r="T129" s="270">
        <v>4.0999999999999996</v>
      </c>
      <c r="U129" s="270">
        <f>ROUND(T129/8,1)</f>
        <v>0.5</v>
      </c>
      <c r="V129" s="270">
        <f t="shared" ref="V129:V133"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outlineLevel="1">
      <c r="A130" s="274" t="str">
        <f t="shared" ref="A130:A133"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3"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outlineLevel="1">
      <c r="A131" s="274" t="str">
        <f t="shared" si="70"/>
        <v>lt003_entitygrp_emssns_scp1</v>
      </c>
      <c r="B131" s="142" t="s">
        <v>26</v>
      </c>
      <c r="C131" s="138" t="s">
        <v>26</v>
      </c>
      <c r="D131" s="235" t="s">
        <v>40</v>
      </c>
      <c r="E131" s="238" t="s">
        <v>336</v>
      </c>
      <c r="F131" s="238"/>
      <c r="G131" s="238" t="s">
        <v>366</v>
      </c>
      <c r="H131" s="235" t="str">
        <f>VLOOKUP(A131,'2. Status Detalhe Campos'!$A$7:$G$574,7,0)</f>
        <v>2.1 Em Teste</v>
      </c>
      <c r="I131" s="285">
        <v>45588</v>
      </c>
      <c r="J131" s="301">
        <v>45596</v>
      </c>
      <c r="K131" s="285">
        <v>45596</v>
      </c>
      <c r="L131" s="290">
        <f t="array" ref="L131">MIN(IF(W131:CI131&gt;0,$W$16:$CI$16))</f>
        <v>45639</v>
      </c>
      <c r="M131" s="291">
        <f t="array" ref="M131">MAX(IF(W131:CI131&gt;0,$W$16:$CI$16))</f>
        <v>45639</v>
      </c>
      <c r="N131" s="291"/>
      <c r="O131" s="248">
        <f>VLOOKUP(H131,Auxiliar!$B$16:$E$24,4,0)</f>
        <v>0.25</v>
      </c>
      <c r="P131" s="248">
        <f t="shared" ca="1" si="68"/>
        <v>1</v>
      </c>
      <c r="Q131" s="247">
        <f t="shared" ca="1" si="67"/>
        <v>-0.75</v>
      </c>
      <c r="R131" s="261"/>
      <c r="S131" s="280"/>
      <c r="T131" s="270">
        <v>4.0999999999999996</v>
      </c>
      <c r="U131" s="270">
        <f t="shared" si="71"/>
        <v>0.5</v>
      </c>
      <c r="V131" s="270">
        <f t="shared" si="69"/>
        <v>0</v>
      </c>
      <c r="W131" s="289"/>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3"/>
      <c r="AV131" s="281"/>
      <c r="AW131" s="281"/>
      <c r="AX131" s="281"/>
      <c r="AY131" s="281"/>
      <c r="AZ131" s="281"/>
      <c r="BA131" s="281"/>
      <c r="BB131" s="281"/>
      <c r="BC131" s="281"/>
      <c r="BD131" s="281"/>
      <c r="BE131" s="281"/>
      <c r="BF131" s="281"/>
      <c r="BG131" s="281"/>
      <c r="BH131" s="281">
        <v>0.5</v>
      </c>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outlineLevel="1">
      <c r="A132" s="274" t="str">
        <f t="shared" si="70"/>
        <v>lt003_entitygrp_emssns_scp2</v>
      </c>
      <c r="B132" s="142" t="s">
        <v>26</v>
      </c>
      <c r="C132" s="138" t="s">
        <v>26</v>
      </c>
      <c r="D132" s="235" t="s">
        <v>40</v>
      </c>
      <c r="E132" s="238" t="s">
        <v>336</v>
      </c>
      <c r="F132" s="238"/>
      <c r="G132" s="238" t="s">
        <v>367</v>
      </c>
      <c r="H132" s="235" t="str">
        <f>VLOOKUP(A132,'2. Status Detalhe Campos'!$A$7:$G$574,7,0)</f>
        <v>2.1 Em Teste</v>
      </c>
      <c r="I132" s="285">
        <v>45588</v>
      </c>
      <c r="J132" s="301">
        <v>45596</v>
      </c>
      <c r="K132" s="285">
        <v>45596</v>
      </c>
      <c r="L132" s="290">
        <f t="array" ref="L132">MIN(IF(W132:CI132&gt;0,$W$16:$CI$16))</f>
        <v>45639</v>
      </c>
      <c r="M132" s="291">
        <f t="array" ref="M132">MAX(IF(W132:CI132&gt;0,$W$16:$CI$16))</f>
        <v>45639</v>
      </c>
      <c r="N132" s="291"/>
      <c r="O132" s="248">
        <f>VLOOKUP(H132,Auxiliar!$B$16:$E$24,4,0)</f>
        <v>0.25</v>
      </c>
      <c r="P132" s="248">
        <f t="shared" ca="1" si="68"/>
        <v>1</v>
      </c>
      <c r="Q132" s="247">
        <f t="shared" ca="1" si="67"/>
        <v>-0.75</v>
      </c>
      <c r="R132" s="261"/>
      <c r="S132" s="280"/>
      <c r="T132" s="270">
        <v>4.0999999999999996</v>
      </c>
      <c r="U132" s="270">
        <f t="shared" si="71"/>
        <v>0.5</v>
      </c>
      <c r="V132" s="270">
        <f t="shared" si="69"/>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outlineLevel="1">
      <c r="A133" s="274" t="str">
        <f t="shared" si="70"/>
        <v>lt003_entitygrp_emssns_scp3</v>
      </c>
      <c r="B133" s="142" t="s">
        <v>26</v>
      </c>
      <c r="C133" s="138" t="s">
        <v>26</v>
      </c>
      <c r="D133" s="235" t="s">
        <v>40</v>
      </c>
      <c r="E133" s="238" t="s">
        <v>336</v>
      </c>
      <c r="F133" s="238"/>
      <c r="G133" s="238" t="s">
        <v>368</v>
      </c>
      <c r="H133" s="235" t="str">
        <f>VLOOKUP(A133,'2. Status Detalhe Campos'!$A$7:$G$574,7,0)</f>
        <v>2.1 Em Teste</v>
      </c>
      <c r="I133" s="285">
        <v>45588</v>
      </c>
      <c r="J133" s="301">
        <v>45596</v>
      </c>
      <c r="K133" s="285">
        <v>45596</v>
      </c>
      <c r="L133" s="290">
        <f t="array" ref="L133">MIN(IF(W133:CI133&gt;0,$W$16:$CI$16))</f>
        <v>45639</v>
      </c>
      <c r="M133" s="291">
        <f t="array" ref="M133">MAX(IF(W133:CI133&gt;0,$W$16:$CI$16))</f>
        <v>45639</v>
      </c>
      <c r="N133" s="291"/>
      <c r="O133" s="248">
        <f>VLOOKUP(H133,Auxiliar!$B$16:$E$24,4,0)</f>
        <v>0.25</v>
      </c>
      <c r="P133" s="248">
        <f t="shared" ca="1" si="68"/>
        <v>1</v>
      </c>
      <c r="Q133" s="247">
        <f t="shared" ca="1" si="67"/>
        <v>-0.75</v>
      </c>
      <c r="R133" s="261"/>
      <c r="S133" s="280"/>
      <c r="T133" s="270">
        <v>4.0999999999999996</v>
      </c>
      <c r="U133" s="270">
        <f t="shared" si="71"/>
        <v>0.5</v>
      </c>
      <c r="V133" s="270">
        <f t="shared" si="69"/>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5" customHeight="1">
      <c r="A134" s="274"/>
      <c r="B134" s="142" t="s">
        <v>26</v>
      </c>
      <c r="C134" s="138" t="s">
        <v>26</v>
      </c>
      <c r="D134" s="134"/>
      <c r="E134" s="377" t="s">
        <v>336</v>
      </c>
      <c r="F134" s="239" t="s">
        <v>2039</v>
      </c>
      <c r="G134" s="240">
        <f>COUNTA(G135:G136)</f>
        <v>2</v>
      </c>
      <c r="H134" s="275" t="s">
        <v>2018</v>
      </c>
      <c r="I134" s="278">
        <f>MAX(I135:I136)</f>
        <v>45589</v>
      </c>
      <c r="J134" s="277">
        <f>MIN(J135:J136)</f>
        <v>45596</v>
      </c>
      <c r="K134" s="278">
        <f>MIN(K135:K136)</f>
        <v>45596</v>
      </c>
      <c r="L134" s="277">
        <f>MIN(L135:L136)</f>
        <v>45639</v>
      </c>
      <c r="M134" s="278">
        <f>MAX(M135:M136)</f>
        <v>45639</v>
      </c>
      <c r="N134" s="324">
        <f t="array" ref="N134">MAX(IF(W134:CI134&gt;0,$W$16:$CI$16))</f>
        <v>45639</v>
      </c>
      <c r="O134" s="250">
        <f>SUMPRODUCT(O135:O136,U135:U136)/SUM(U135:U136)</f>
        <v>1</v>
      </c>
      <c r="P134" s="256">
        <f t="shared" ca="1" si="68"/>
        <v>1</v>
      </c>
      <c r="Q134" s="256">
        <f t="shared" ref="Q134" ca="1" si="72">O134-P134</f>
        <v>0</v>
      </c>
      <c r="R134" s="262" t="s">
        <v>38</v>
      </c>
      <c r="S134" s="280"/>
      <c r="T134" s="270"/>
      <c r="U134" s="270"/>
      <c r="V134" s="270"/>
      <c r="W134" s="281"/>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4" t="s">
        <v>444</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lt003_entityflg_act_physcl_rsk</v>
      </c>
      <c r="B135" s="142" t="s">
        <v>26</v>
      </c>
      <c r="C135" s="138" t="s">
        <v>26</v>
      </c>
      <c r="D135" s="235" t="s">
        <v>40</v>
      </c>
      <c r="E135" s="238" t="s">
        <v>336</v>
      </c>
      <c r="F135" s="238"/>
      <c r="G135" s="238" t="s">
        <v>358</v>
      </c>
      <c r="H135" s="235" t="str">
        <f>VLOOKUP(A135,'2. Status Detalhe Campos'!$A$7:$G$574,7,0)</f>
        <v>1. Concluído</v>
      </c>
      <c r="I135" s="276">
        <v>45589</v>
      </c>
      <c r="J135" s="301">
        <v>45596</v>
      </c>
      <c r="K135" s="285">
        <v>45596</v>
      </c>
      <c r="L135" s="290">
        <f t="array" ref="L135">MIN(IF(W135:CI135&gt;0,$W$16:$CI$16))</f>
        <v>45639</v>
      </c>
      <c r="M135" s="291">
        <f t="array" ref="M135">MAX(IF(W135:CI135&gt;0,$W$16:$CI$16))</f>
        <v>45639</v>
      </c>
      <c r="N135" s="291"/>
      <c r="O135" s="248">
        <f>VLOOKUP(H135,Auxiliar!$B$16:$E$24,4,0)</f>
        <v>1</v>
      </c>
      <c r="P135" s="248">
        <f ca="1">IF(TODAY()&lt;=L135,0,MIN((TODAY()-L135)/(M135-L135+1),100%))</f>
        <v>1</v>
      </c>
      <c r="Q135" s="247">
        <f t="shared" ref="Q135:Q136" ca="1" si="73">O135-P135</f>
        <v>0</v>
      </c>
      <c r="R135" s="261"/>
      <c r="S135" s="280"/>
      <c r="T135" s="270">
        <v>4.0999999999999996</v>
      </c>
      <c r="U135" s="270">
        <f>ROUND(T135/8,1)</f>
        <v>0.5</v>
      </c>
      <c r="V135" s="270">
        <f>SUM(W135:CI135)-U135</f>
        <v>0</v>
      </c>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3"/>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lt003_entityflg_chrnc_physcl_rsk</v>
      </c>
      <c r="B136" s="142" t="s">
        <v>26</v>
      </c>
      <c r="C136" s="138" t="s">
        <v>26</v>
      </c>
      <c r="D136" s="235" t="s">
        <v>40</v>
      </c>
      <c r="E136" s="238" t="s">
        <v>336</v>
      </c>
      <c r="F136" s="238"/>
      <c r="G136" s="238" t="s">
        <v>359</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73"/>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5" customHeight="1" collapsed="1">
      <c r="A137" s="274"/>
      <c r="B137" s="142" t="s">
        <v>26</v>
      </c>
      <c r="C137" s="138" t="s">
        <v>311</v>
      </c>
      <c r="D137" s="134"/>
      <c r="E137" s="381" t="s">
        <v>326</v>
      </c>
      <c r="F137" s="239" t="s">
        <v>1975</v>
      </c>
      <c r="G137" s="240">
        <f>COUNTA(G138:G143)</f>
        <v>6</v>
      </c>
      <c r="H137" s="298" t="s">
        <v>2017</v>
      </c>
      <c r="I137" s="276" t="s">
        <v>38</v>
      </c>
      <c r="J137" s="277">
        <f>MIN(J138:J143)</f>
        <v>45614</v>
      </c>
      <c r="K137" s="277">
        <f>MIN(K138:K154)</f>
        <v>45596</v>
      </c>
      <c r="L137" s="277">
        <f>MIN(L138:L154)</f>
        <v>45625</v>
      </c>
      <c r="M137" s="278">
        <f>MAX(M138:M154)</f>
        <v>45674</v>
      </c>
      <c r="N137" s="324">
        <f t="array" ref="N137">MAX(IF(W137:CI137&gt;0,$W$16:$CI$16))</f>
        <v>45674</v>
      </c>
      <c r="O137" s="251">
        <f>SUMPRODUCT(O138:O143,U138:U143)/SUM(U138:U143)</f>
        <v>0.25</v>
      </c>
      <c r="P137" s="251">
        <f ca="1">SUMPRODUCT(P138:P143,U138:U143)/SUM(U138:U143)</f>
        <v>0</v>
      </c>
      <c r="Q137" s="256">
        <f t="shared" ref="Q137:Q161" ca="1" si="74">O137-P137</f>
        <v>0.25</v>
      </c>
      <c r="R137" s="262" t="s">
        <v>38</v>
      </c>
      <c r="S137" s="280"/>
      <c r="T137" s="270"/>
      <c r="U137" s="270"/>
      <c r="V137" s="270"/>
      <c r="W137" s="281"/>
      <c r="X137" s="281"/>
      <c r="Y137" s="281"/>
      <c r="Z137" s="281"/>
      <c r="AA137" s="281"/>
      <c r="AB137" s="281"/>
      <c r="AC137" s="281"/>
      <c r="AD137" s="282"/>
      <c r="AE137" s="281"/>
      <c r="AF137" s="281"/>
      <c r="AG137" s="281"/>
      <c r="AH137" s="281"/>
      <c r="AI137" s="281"/>
      <c r="AJ137" s="281"/>
      <c r="AK137" s="281"/>
      <c r="AL137" s="281"/>
      <c r="AM137" s="281"/>
      <c r="AN137" s="281"/>
      <c r="AO137" s="283"/>
      <c r="AP137" s="288"/>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t="s">
        <v>444</v>
      </c>
      <c r="CH137" s="281"/>
      <c r="CI137" s="281"/>
    </row>
    <row r="138" spans="1:87" ht="16.2" hidden="1" outlineLevel="1">
      <c r="A138" s="274" t="str">
        <f t="shared" ref="A138:A143" si="75">E138&amp;G138</f>
        <v>modesg_out_empr_info_nfincod_nace_esg</v>
      </c>
      <c r="B138" s="142" t="s">
        <v>26</v>
      </c>
      <c r="C138" s="138" t="s">
        <v>311</v>
      </c>
      <c r="D138" s="235" t="s">
        <v>40</v>
      </c>
      <c r="E138" s="236" t="s">
        <v>326</v>
      </c>
      <c r="F138" s="236"/>
      <c r="G138" s="237" t="s">
        <v>282</v>
      </c>
      <c r="H138" s="235" t="str">
        <f>VLOOKUP(A138,'2. Status Detalhe Campos'!$A$7:$G$574,7,0)</f>
        <v>2.1 Em Teste</v>
      </c>
      <c r="I138" s="276" t="s">
        <v>38</v>
      </c>
      <c r="J138" s="285">
        <v>45614</v>
      </c>
      <c r="K138" s="285">
        <v>45615</v>
      </c>
      <c r="L138" s="290">
        <f t="array" ref="L138">MIN(IF(W138:CI138&gt;0,$W$16:$CI$16))</f>
        <v>45674</v>
      </c>
      <c r="M138" s="291">
        <f t="array" ref="M138">MAX(IF(W138:CI138&gt;0,$W$16:$CI$16))</f>
        <v>45674</v>
      </c>
      <c r="N138" s="291"/>
      <c r="O138" s="248">
        <f>VLOOKUP(H138,Auxiliar!$B$16:$E$24,4,0)</f>
        <v>0.25</v>
      </c>
      <c r="P138" s="248">
        <f t="shared" ref="P138:P143" ca="1" si="76">IF(TODAY()&lt;=L138,0,MIN((TODAY()-L138)/(M138-L138+1),100%))</f>
        <v>0</v>
      </c>
      <c r="Q138" s="247">
        <f t="shared" ca="1" si="74"/>
        <v>0.25</v>
      </c>
      <c r="R138" s="262" t="s">
        <v>38</v>
      </c>
      <c r="S138" s="280"/>
      <c r="T138" s="270">
        <v>16.100000000000001</v>
      </c>
      <c r="U138" s="270">
        <f t="shared" ref="U138:U143" si="77">ROUND(T138/8,1)</f>
        <v>2</v>
      </c>
      <c r="V138" s="270">
        <f t="shared" ref="V138:V143" si="78">SUM(W138:CI138)-U138</f>
        <v>-2</v>
      </c>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hidden="1" outlineLevel="1">
      <c r="A139" s="274" t="str">
        <f t="shared" si="75"/>
        <v>modesg_out_empr_info_nfinflg_emprs_excl_paris</v>
      </c>
      <c r="B139" s="142" t="s">
        <v>26</v>
      </c>
      <c r="C139" s="138" t="s">
        <v>311</v>
      </c>
      <c r="D139" s="235" t="s">
        <v>40</v>
      </c>
      <c r="E139" s="236" t="s">
        <v>326</v>
      </c>
      <c r="F139" s="236"/>
      <c r="G139" s="235" t="s">
        <v>328</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ca="1" si="76"/>
        <v>0</v>
      </c>
      <c r="Q139" s="247">
        <f t="shared" ca="1" si="74"/>
        <v>0.25</v>
      </c>
      <c r="R139" s="262" t="s">
        <v>38</v>
      </c>
      <c r="S139" s="280"/>
      <c r="T139" s="270">
        <v>8.1</v>
      </c>
      <c r="U139" s="270">
        <f t="shared" si="77"/>
        <v>1</v>
      </c>
      <c r="V139" s="270">
        <f t="shared" si="78"/>
        <v>-1</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hidden="1" outlineLevel="1">
      <c r="A140" s="274" t="str">
        <f t="shared" si="75"/>
        <v>modesg_out_empr_info_nfinflg_nfrd</v>
      </c>
      <c r="B140" s="142" t="s">
        <v>26</v>
      </c>
      <c r="C140" s="138" t="s">
        <v>311</v>
      </c>
      <c r="D140" s="235" t="s">
        <v>40</v>
      </c>
      <c r="E140" s="236" t="s">
        <v>326</v>
      </c>
      <c r="F140" s="236"/>
      <c r="G140" s="235" t="s">
        <v>245</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76"/>
        <v>0</v>
      </c>
      <c r="Q140" s="247">
        <f t="shared" ca="1" si="74"/>
        <v>0.25</v>
      </c>
      <c r="R140" s="262" t="s">
        <v>38</v>
      </c>
      <c r="S140" s="280"/>
      <c r="T140" s="270">
        <v>8.1</v>
      </c>
      <c r="U140" s="270">
        <f t="shared" si="77"/>
        <v>1</v>
      </c>
      <c r="V140" s="270">
        <f t="shared" si="78"/>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hidden="1" outlineLevel="1">
      <c r="A141" s="274" t="str">
        <f t="shared" si="75"/>
        <v>modesg_out_empr_info_nfinorigem_alinhamentos</v>
      </c>
      <c r="B141" s="142" t="s">
        <v>26</v>
      </c>
      <c r="C141" s="138" t="s">
        <v>311</v>
      </c>
      <c r="D141" s="235" t="s">
        <v>40</v>
      </c>
      <c r="E141" s="236" t="s">
        <v>326</v>
      </c>
      <c r="F141" s="236"/>
      <c r="G141" s="235" t="s">
        <v>329</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76"/>
        <v>0</v>
      </c>
      <c r="Q141" s="247">
        <f t="shared" ca="1" si="74"/>
        <v>0.25</v>
      </c>
      <c r="R141" s="262" t="s">
        <v>38</v>
      </c>
      <c r="S141" s="280"/>
      <c r="T141" s="270">
        <v>4.0999999999999996</v>
      </c>
      <c r="U141" s="270">
        <f t="shared" si="77"/>
        <v>0.5</v>
      </c>
      <c r="V141" s="270">
        <f t="shared" si="78"/>
        <v>-0.5</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hidden="1" outlineLevel="1">
      <c r="A142" s="274" t="str">
        <f t="shared" si="75"/>
        <v>modesg_out_empr_info_nfinorigem_flg_emprs_excl_paris</v>
      </c>
      <c r="B142" s="142" t="s">
        <v>26</v>
      </c>
      <c r="C142" s="138" t="s">
        <v>311</v>
      </c>
      <c r="D142" s="235" t="s">
        <v>40</v>
      </c>
      <c r="E142" s="236" t="s">
        <v>326</v>
      </c>
      <c r="F142" s="236"/>
      <c r="G142" s="235" t="s">
        <v>330</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76"/>
        <v>0</v>
      </c>
      <c r="Q142" s="247">
        <f t="shared" ca="1" si="74"/>
        <v>0.25</v>
      </c>
      <c r="R142" s="262" t="s">
        <v>38</v>
      </c>
      <c r="S142" s="280"/>
      <c r="T142" s="270">
        <v>4.0999999999999996</v>
      </c>
      <c r="U142" s="270">
        <f t="shared" si="77"/>
        <v>0.5</v>
      </c>
      <c r="V142" s="270">
        <f t="shared" si="78"/>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hidden="1" outlineLevel="1">
      <c r="A143" s="274" t="str">
        <f t="shared" si="75"/>
        <v>modesg_out_empr_info_nfinorigem_flg_nfrd</v>
      </c>
      <c r="B143" s="142" t="s">
        <v>26</v>
      </c>
      <c r="C143" s="138" t="s">
        <v>311</v>
      </c>
      <c r="D143" s="235" t="s">
        <v>40</v>
      </c>
      <c r="E143" s="236" t="s">
        <v>326</v>
      </c>
      <c r="F143" s="236"/>
      <c r="G143" s="235" t="s">
        <v>331</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76"/>
        <v>0</v>
      </c>
      <c r="Q143" s="247">
        <f t="shared" ca="1" si="74"/>
        <v>0.25</v>
      </c>
      <c r="R143" s="262" t="s">
        <v>38</v>
      </c>
      <c r="S143" s="280"/>
      <c r="T143" s="270">
        <v>4.0999999999999996</v>
      </c>
      <c r="U143" s="270">
        <f t="shared" si="77"/>
        <v>0.5</v>
      </c>
      <c r="V143" s="270">
        <f t="shared" si="7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5" customHeight="1" collapsed="1">
      <c r="A144" s="274"/>
      <c r="B144" s="142" t="s">
        <v>26</v>
      </c>
      <c r="C144" s="138" t="s">
        <v>26</v>
      </c>
      <c r="D144" s="134"/>
      <c r="E144" s="377" t="s">
        <v>336</v>
      </c>
      <c r="F144" s="239" t="s">
        <v>1997</v>
      </c>
      <c r="G144" s="240">
        <f>COUNTA(G145:G147)</f>
        <v>3</v>
      </c>
      <c r="H144" s="298" t="s">
        <v>2017</v>
      </c>
      <c r="I144" s="278" t="s">
        <v>38</v>
      </c>
      <c r="J144" s="277">
        <f>MIN(J145:J147)</f>
        <v>45621</v>
      </c>
      <c r="K144" s="278">
        <f>MIN(K145:K147)</f>
        <v>45596</v>
      </c>
      <c r="L144" s="277">
        <f>MIN(L145:L147)</f>
        <v>45625</v>
      </c>
      <c r="M144" s="278">
        <f>MAX(M145:M147)</f>
        <v>45638</v>
      </c>
      <c r="N144" s="324">
        <f t="array" ref="N144">MAX(IF(W144:CI144&gt;0,$W$16:$CI$16))</f>
        <v>45639</v>
      </c>
      <c r="O144" s="251">
        <v>0.67</v>
      </c>
      <c r="P144" s="251">
        <f ca="1">SUMPRODUCT(P145:P147,U145:U147)/SUM(U145:U147)</f>
        <v>1</v>
      </c>
      <c r="Q144" s="247">
        <f t="shared" ca="1" si="74"/>
        <v>-0.32999999999999996</v>
      </c>
      <c r="R144" s="262" t="s">
        <v>38</v>
      </c>
      <c r="S144" s="280"/>
      <c r="T144" s="270"/>
      <c r="U144" s="270"/>
      <c r="V144" s="270"/>
      <c r="W144" s="281"/>
      <c r="X144" s="289"/>
      <c r="Y144" s="281"/>
      <c r="Z144" s="281"/>
      <c r="AA144" s="281"/>
      <c r="AB144" s="281"/>
      <c r="AC144" s="288"/>
      <c r="AD144" s="282"/>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c r="BA144" s="281"/>
      <c r="BB144" s="281"/>
      <c r="BC144" s="327"/>
      <c r="BD144" s="281"/>
      <c r="BE144" s="281"/>
      <c r="BF144" s="281"/>
      <c r="BG144" s="281"/>
      <c r="BH144" s="281" t="s">
        <v>444</v>
      </c>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c r="CH144" s="281"/>
      <c r="CI144" s="281"/>
    </row>
    <row r="145" spans="1:87" ht="16.2" hidden="1" outlineLevel="1">
      <c r="A145" s="274" t="str">
        <f>E145&amp;G145</f>
        <v>lt003_entitycntrprty_emssns_scp1</v>
      </c>
      <c r="B145" s="142" t="s">
        <v>26</v>
      </c>
      <c r="C145" s="138" t="s">
        <v>26</v>
      </c>
      <c r="D145" s="235" t="s">
        <v>40</v>
      </c>
      <c r="E145" s="238" t="s">
        <v>336</v>
      </c>
      <c r="F145" s="238"/>
      <c r="G145" s="238" t="s">
        <v>354</v>
      </c>
      <c r="H145" s="235" t="str">
        <f>VLOOKUP(A145,'2. Status Detalhe Campos'!$A$7:$G$574,7,0)</f>
        <v>1. Concluído</v>
      </c>
      <c r="I145" s="276" t="s">
        <v>38</v>
      </c>
      <c r="J145" s="285">
        <v>45621</v>
      </c>
      <c r="K145" s="285">
        <v>45596</v>
      </c>
      <c r="L145" s="290">
        <f t="array" ref="L145">MIN(IF(W145:CI145&gt;0,$W$16:$CI$16))</f>
        <v>45625</v>
      </c>
      <c r="M145" s="291">
        <f t="array" ref="M145">MAX(IF(W145:CI145&gt;0,$W$16:$CI$16))</f>
        <v>45625</v>
      </c>
      <c r="N145" s="291"/>
      <c r="O145" s="248">
        <f>VLOOKUP(H145,Auxiliar!$B$16:$E$24,4,0)</f>
        <v>1</v>
      </c>
      <c r="P145" s="248">
        <f t="shared" ref="P145:P147" ca="1" si="79">IF(TODAY()&lt;=L145,0,MIN((TODAY()-L145)/(M145-L145+1),100%))</f>
        <v>1</v>
      </c>
      <c r="Q145" s="247">
        <f t="shared" ca="1" si="74"/>
        <v>0</v>
      </c>
      <c r="R145" s="262" t="s">
        <v>38</v>
      </c>
      <c r="S145" s="280"/>
      <c r="T145" s="270">
        <v>4.0999999999999996</v>
      </c>
      <c r="U145" s="270">
        <f>ROUND(T145/8,1)</f>
        <v>0.5</v>
      </c>
      <c r="V145" s="270">
        <f>SUM(W145:CI145)-U145</f>
        <v>0</v>
      </c>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v>0.5</v>
      </c>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lt003_entitycntrprty_emssns_scp2</v>
      </c>
      <c r="B146" s="142" t="s">
        <v>26</v>
      </c>
      <c r="C146" s="138" t="s">
        <v>26</v>
      </c>
      <c r="D146" s="235" t="s">
        <v>40</v>
      </c>
      <c r="E146" s="238" t="s">
        <v>336</v>
      </c>
      <c r="F146" s="238"/>
      <c r="G146" s="238" t="s">
        <v>355</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ca="1" si="79"/>
        <v>1</v>
      </c>
      <c r="Q146" s="247">
        <f t="shared" ca="1" si="74"/>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lt003_entitycntrprty_emssns_scp3</v>
      </c>
      <c r="B147" s="142" t="s">
        <v>26</v>
      </c>
      <c r="C147" s="138" t="s">
        <v>26</v>
      </c>
      <c r="D147" s="235" t="s">
        <v>40</v>
      </c>
      <c r="E147" s="238" t="s">
        <v>336</v>
      </c>
      <c r="F147" s="238"/>
      <c r="G147" s="238" t="s">
        <v>356</v>
      </c>
      <c r="H147" s="235" t="str">
        <f>VLOOKUP(A147,'2. Status Detalhe Campos'!$A$7:$G$574,7,0)</f>
        <v>1. Concluído</v>
      </c>
      <c r="I147" s="276" t="s">
        <v>38</v>
      </c>
      <c r="J147" s="285">
        <v>45621</v>
      </c>
      <c r="K147" s="285">
        <v>45596</v>
      </c>
      <c r="L147" s="290">
        <f t="array" ref="L147">MIN(IF(W147:CI147&gt;0,$W$16:$CI$16))</f>
        <v>45638</v>
      </c>
      <c r="M147" s="291">
        <f t="array" ref="M147">MAX(IF(W147:CI147&gt;0,$W$16:$CI$16))</f>
        <v>45638</v>
      </c>
      <c r="N147" s="291"/>
      <c r="O147" s="248">
        <f>VLOOKUP(H147,Auxiliar!$B$16:$E$24,4,0)</f>
        <v>1</v>
      </c>
      <c r="P147" s="248">
        <f t="shared" ca="1" si="79"/>
        <v>1</v>
      </c>
      <c r="Q147" s="247">
        <f t="shared" ca="1" si="74"/>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c r="BA147" s="281"/>
      <c r="BB147" s="281"/>
      <c r="BC147" s="281"/>
      <c r="BD147" s="281"/>
      <c r="BE147" s="281"/>
      <c r="BF147" s="281"/>
      <c r="BG147" s="281">
        <v>0.5</v>
      </c>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5" customHeight="1" collapsed="1">
      <c r="A148" s="274"/>
      <c r="B148" s="142" t="s">
        <v>26</v>
      </c>
      <c r="C148" s="138" t="s">
        <v>311</v>
      </c>
      <c r="D148" s="134"/>
      <c r="E148" s="381" t="s">
        <v>326</v>
      </c>
      <c r="F148" s="239" t="s">
        <v>1996</v>
      </c>
      <c r="G148" s="240">
        <f>COUNTA(G149:G154)</f>
        <v>6</v>
      </c>
      <c r="H148" s="298" t="s">
        <v>2017</v>
      </c>
      <c r="I148" s="276" t="s">
        <v>38</v>
      </c>
      <c r="J148" s="277">
        <f>MIN(J149:J154)</f>
        <v>45621</v>
      </c>
      <c r="K148" s="330">
        <f>MIN(K149:K154)</f>
        <v>45622</v>
      </c>
      <c r="L148" s="277">
        <f>MIN(L149:L154)</f>
        <v>45635</v>
      </c>
      <c r="M148" s="278">
        <f>MAX(M149:M154)</f>
        <v>45639</v>
      </c>
      <c r="N148" s="324">
        <f t="array" ref="N148">MAX(IF(W148:CI148&gt;0,$W$16:$CI$16))</f>
        <v>45674</v>
      </c>
      <c r="O148" s="250">
        <f>SUMPRODUCT(O149:O154,U149:U154)/SUM(U149:U154)</f>
        <v>0.25</v>
      </c>
      <c r="P148" s="250">
        <f ca="1">SUMPRODUCT(P149:P154,U149:U154)/SUM(U149:U154)</f>
        <v>1</v>
      </c>
      <c r="Q148" s="247">
        <f t="shared" ca="1" si="74"/>
        <v>-0.75</v>
      </c>
      <c r="R148" s="262" t="s">
        <v>38</v>
      </c>
      <c r="S148" s="280"/>
      <c r="T148" s="270"/>
      <c r="U148" s="270"/>
      <c r="V148" s="270"/>
      <c r="W148" s="281"/>
      <c r="X148" s="281"/>
      <c r="Y148" s="281"/>
      <c r="Z148" s="281"/>
      <c r="AA148" s="281"/>
      <c r="AB148" s="281"/>
      <c r="AC148" s="281"/>
      <c r="AD148" s="282"/>
      <c r="AE148" s="281"/>
      <c r="AF148" s="281"/>
      <c r="AG148" s="281"/>
      <c r="AH148" s="281"/>
      <c r="AI148" s="281"/>
      <c r="AJ148" s="281"/>
      <c r="AK148" s="281"/>
      <c r="AL148" s="281"/>
      <c r="AM148" s="281"/>
      <c r="AN148" s="281"/>
      <c r="AO148" s="281"/>
      <c r="AP148" s="281"/>
      <c r="AQ148" s="281"/>
      <c r="AR148" s="281"/>
      <c r="AS148" s="281"/>
      <c r="AT148" s="283"/>
      <c r="AU148" s="269"/>
      <c r="AV148" s="281"/>
      <c r="AW148" s="281"/>
      <c r="AX148" s="281"/>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444</v>
      </c>
      <c r="CH148" s="281"/>
      <c r="CI148" s="281"/>
    </row>
    <row r="149" spans="1:87" ht="16.2" hidden="1" outlineLevel="1">
      <c r="A149" s="274" t="str">
        <f t="shared" ref="A149:A154" si="80">E149&amp;G149</f>
        <v>modesg_out_empr_info_nfinorigem_scp1_emss</v>
      </c>
      <c r="B149" s="142" t="s">
        <v>26</v>
      </c>
      <c r="C149" s="138" t="s">
        <v>311</v>
      </c>
      <c r="D149" s="235" t="s">
        <v>40</v>
      </c>
      <c r="E149" s="236" t="s">
        <v>326</v>
      </c>
      <c r="F149" s="236"/>
      <c r="G149" s="235" t="s">
        <v>320</v>
      </c>
      <c r="H149" s="235" t="str">
        <f>VLOOKUP(A149,'2. Status Detalhe Campos'!$A$7:$G$574,7,0)</f>
        <v>2.1 Em Teste</v>
      </c>
      <c r="I149" s="276" t="s">
        <v>38</v>
      </c>
      <c r="J149" s="285">
        <v>45621</v>
      </c>
      <c r="K149" s="285">
        <v>45622</v>
      </c>
      <c r="L149" s="290">
        <f t="array" ref="L149">MIN(IF(W149:CI149&gt;0,$W$16:$CI$16))</f>
        <v>45635</v>
      </c>
      <c r="M149" s="291">
        <f t="array" ref="M149">MAX(IF(W149:CI149&gt;0,$W$16:$CI$16))</f>
        <v>45635</v>
      </c>
      <c r="N149" s="291"/>
      <c r="O149" s="248">
        <f>VLOOKUP(H149,Auxiliar!$B$16:$E$24,4,0)</f>
        <v>0.25</v>
      </c>
      <c r="P149" s="248">
        <f t="shared" ref="P149:P154" ca="1" si="81">IF(TODAY()&lt;=L149,0,MIN((TODAY()-L149)/(M149-L149+1),100%))</f>
        <v>1</v>
      </c>
      <c r="Q149" s="247">
        <f t="shared" ca="1" si="74"/>
        <v>-0.75</v>
      </c>
      <c r="R149" s="262" t="s">
        <v>38</v>
      </c>
      <c r="S149" s="280"/>
      <c r="T149" s="270">
        <v>4.0999999999999996</v>
      </c>
      <c r="U149" s="270">
        <f t="shared" ref="U149:U154" si="82">ROUND(T149/8,1)</f>
        <v>0.5</v>
      </c>
      <c r="V149" s="270">
        <f t="shared" ref="V149:V154" si="83">SUM(W149:CI149)-U149</f>
        <v>0</v>
      </c>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v>0.5</v>
      </c>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 t="shared" si="80"/>
        <v>modesg_out_empr_info_nfinorigem_scp2_emss</v>
      </c>
      <c r="B150" s="142" t="s">
        <v>26</v>
      </c>
      <c r="C150" s="138" t="s">
        <v>311</v>
      </c>
      <c r="D150" s="235" t="s">
        <v>40</v>
      </c>
      <c r="E150" s="236" t="s">
        <v>326</v>
      </c>
      <c r="F150" s="236"/>
      <c r="G150" s="235" t="s">
        <v>321</v>
      </c>
      <c r="H150" s="235" t="str">
        <f>VLOOKUP(A150,'2. Status Detalhe Campos'!$A$7:$G$574,7,0)</f>
        <v>2.1 Em Teste</v>
      </c>
      <c r="I150" s="276" t="s">
        <v>38</v>
      </c>
      <c r="J150" s="285">
        <v>45621</v>
      </c>
      <c r="K150" s="285">
        <v>45622</v>
      </c>
      <c r="L150" s="290">
        <f t="array" ref="L150">MIN(IF(W150:CI150&gt;0,$W$16:$CI$16))</f>
        <v>45635</v>
      </c>
      <c r="M150" s="291">
        <f t="array" ref="M150">MAX(IF(W150:CI150&gt;0,$W$16:$CI$16))</f>
        <v>45635</v>
      </c>
      <c r="N150" s="291"/>
      <c r="O150" s="248">
        <f>VLOOKUP(H150,Auxiliar!$B$16:$E$24,4,0)</f>
        <v>0.25</v>
      </c>
      <c r="P150" s="248">
        <f t="shared" ca="1" si="81"/>
        <v>1</v>
      </c>
      <c r="Q150" s="247">
        <f t="shared" ca="1" si="74"/>
        <v>-0.75</v>
      </c>
      <c r="R150" s="262" t="s">
        <v>38</v>
      </c>
      <c r="S150" s="280"/>
      <c r="T150" s="270">
        <v>4.0999999999999996</v>
      </c>
      <c r="U150" s="270">
        <f t="shared" si="82"/>
        <v>0.5</v>
      </c>
      <c r="V150" s="270">
        <f t="shared" si="83"/>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v>0.5</v>
      </c>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si="80"/>
        <v>modesg_out_empr_info_nfinorigem_scp3_emss</v>
      </c>
      <c r="B151" s="142" t="s">
        <v>26</v>
      </c>
      <c r="C151" s="138" t="s">
        <v>311</v>
      </c>
      <c r="D151" s="235" t="s">
        <v>40</v>
      </c>
      <c r="E151" s="236" t="s">
        <v>326</v>
      </c>
      <c r="F151" s="236"/>
      <c r="G151" s="235" t="s">
        <v>322</v>
      </c>
      <c r="H151" s="235" t="str">
        <f>VLOOKUP(A151,'2. Status Detalhe Campos'!$A$7:$G$574,7,0)</f>
        <v>2.1 Em Teste</v>
      </c>
      <c r="I151" s="276" t="s">
        <v>38</v>
      </c>
      <c r="J151" s="285">
        <v>45621</v>
      </c>
      <c r="K151" s="285">
        <v>45622</v>
      </c>
      <c r="L151" s="290">
        <f t="array" ref="L151">MIN(IF(W151:CI151&gt;0,$W$16:$CI$16))</f>
        <v>45636</v>
      </c>
      <c r="M151" s="291">
        <f t="array" ref="M151">MAX(IF(W151:CI151&gt;0,$W$16:$CI$16))</f>
        <v>45636</v>
      </c>
      <c r="N151" s="291"/>
      <c r="O151" s="248">
        <f>VLOOKUP(H151,Auxiliar!$B$16:$E$24,4,0)</f>
        <v>0.25</v>
      </c>
      <c r="P151" s="248">
        <f t="shared" ca="1" si="81"/>
        <v>1</v>
      </c>
      <c r="Q151" s="247">
        <f t="shared" ca="1" si="74"/>
        <v>-0.75</v>
      </c>
      <c r="R151" s="262" t="s">
        <v>38</v>
      </c>
      <c r="S151" s="280"/>
      <c r="T151" s="270">
        <v>4.0999999999999996</v>
      </c>
      <c r="U151" s="270">
        <f t="shared" si="82"/>
        <v>0.5</v>
      </c>
      <c r="V151" s="270">
        <f t="shared" si="83"/>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D151" s="281"/>
      <c r="BE151" s="281">
        <v>0.5</v>
      </c>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0"/>
        <v>modesg_out_empr_info_nfinscp1_emss</v>
      </c>
      <c r="B152" s="142" t="s">
        <v>26</v>
      </c>
      <c r="C152" s="138" t="s">
        <v>311</v>
      </c>
      <c r="D152" s="235" t="s">
        <v>40</v>
      </c>
      <c r="E152" s="236" t="s">
        <v>326</v>
      </c>
      <c r="F152" s="236"/>
      <c r="G152" s="235" t="s">
        <v>286</v>
      </c>
      <c r="H152" s="235" t="str">
        <f>VLOOKUP(A152,'2. Status Detalhe Campos'!$A$7:$G$574,7,0)</f>
        <v>2.1 Em Teste</v>
      </c>
      <c r="I152" s="276" t="s">
        <v>38</v>
      </c>
      <c r="J152" s="285">
        <v>45621</v>
      </c>
      <c r="K152" s="285">
        <v>45622</v>
      </c>
      <c r="L152" s="290">
        <f t="array" ref="L152">MIN(IF(W152:CI152&gt;0,$W$16:$CI$16))</f>
        <v>45636</v>
      </c>
      <c r="M152" s="291">
        <f t="array" ref="M152">MAX(IF(W152:CI152&gt;0,$W$16:$CI$16))</f>
        <v>45637</v>
      </c>
      <c r="N152" s="291"/>
      <c r="O152" s="248">
        <f>VLOOKUP(H152,Auxiliar!$B$16:$E$24,4,0)</f>
        <v>0.25</v>
      </c>
      <c r="P152" s="248">
        <f t="shared" ca="1" si="81"/>
        <v>1</v>
      </c>
      <c r="Q152" s="247">
        <f t="shared" ca="1" si="74"/>
        <v>-0.75</v>
      </c>
      <c r="R152" s="262" t="s">
        <v>38</v>
      </c>
      <c r="S152" s="280"/>
      <c r="T152" s="270">
        <v>8.1</v>
      </c>
      <c r="U152" s="270">
        <f t="shared" si="82"/>
        <v>1</v>
      </c>
      <c r="V152" s="270">
        <f t="shared" si="83"/>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v>0.5</v>
      </c>
      <c r="BF152" s="281">
        <v>0.5</v>
      </c>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0"/>
        <v>modesg_out_empr_info_nfinscp2_emss</v>
      </c>
      <c r="B153" s="142" t="s">
        <v>26</v>
      </c>
      <c r="C153" s="138" t="s">
        <v>311</v>
      </c>
      <c r="D153" s="235" t="s">
        <v>40</v>
      </c>
      <c r="E153" s="236" t="s">
        <v>326</v>
      </c>
      <c r="F153" s="236"/>
      <c r="G153" s="235" t="s">
        <v>287</v>
      </c>
      <c r="H153" s="235" t="str">
        <f>VLOOKUP(A153,'2. Status Detalhe Campos'!$A$7:$G$574,7,0)</f>
        <v>2.1 Em Teste</v>
      </c>
      <c r="I153" s="276" t="s">
        <v>38</v>
      </c>
      <c r="J153" s="285">
        <v>45621</v>
      </c>
      <c r="K153" s="285">
        <v>45622</v>
      </c>
      <c r="L153" s="290">
        <f t="array" ref="L153">MIN(IF(W153:CI153&gt;0,$W$16:$CI$16))</f>
        <v>45637</v>
      </c>
      <c r="M153" s="291">
        <f t="array" ref="M153">MAX(IF(W153:CI153&gt;0,$W$16:$CI$16))</f>
        <v>45639</v>
      </c>
      <c r="N153" s="291"/>
      <c r="O153" s="248">
        <f>VLOOKUP(H153,Auxiliar!$B$16:$E$24,4,0)</f>
        <v>0.25</v>
      </c>
      <c r="P153" s="248">
        <f t="shared" ca="1" si="81"/>
        <v>1</v>
      </c>
      <c r="Q153" s="247">
        <f t="shared" ca="1" si="74"/>
        <v>-0.75</v>
      </c>
      <c r="R153" s="262" t="s">
        <v>38</v>
      </c>
      <c r="S153" s="280"/>
      <c r="T153" s="270">
        <v>8.1</v>
      </c>
      <c r="U153" s="270">
        <f t="shared" si="82"/>
        <v>1</v>
      </c>
      <c r="V153" s="270">
        <f t="shared" si="83"/>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c r="BF153" s="281">
        <v>0.5</v>
      </c>
      <c r="BG153" s="281"/>
      <c r="BH153" s="281">
        <v>0.5</v>
      </c>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0"/>
        <v>modesg_out_empr_info_nfinscp3_emss</v>
      </c>
      <c r="B154" s="142" t="s">
        <v>26</v>
      </c>
      <c r="C154" s="138" t="s">
        <v>311</v>
      </c>
      <c r="D154" s="235" t="s">
        <v>40</v>
      </c>
      <c r="E154" s="236" t="s">
        <v>326</v>
      </c>
      <c r="F154" s="236"/>
      <c r="G154" s="235" t="s">
        <v>288</v>
      </c>
      <c r="H154" s="235" t="str">
        <f>VLOOKUP(A154,'2. Status Detalhe Campos'!$A$7:$G$574,7,0)</f>
        <v>2.1 Em Teste</v>
      </c>
      <c r="I154" s="276" t="s">
        <v>38</v>
      </c>
      <c r="J154" s="285">
        <v>45621</v>
      </c>
      <c r="K154" s="285">
        <v>45622</v>
      </c>
      <c r="L154" s="290">
        <f t="array" ref="L154">MIN(IF(W154:CI154&gt;0,$W$16:$CI$16))</f>
        <v>45639</v>
      </c>
      <c r="M154" s="291">
        <f t="array" ref="M154">MAX(IF(W154:CI154&gt;0,$W$16:$CI$16))</f>
        <v>45639</v>
      </c>
      <c r="N154" s="291"/>
      <c r="O154" s="248">
        <f>VLOOKUP(H154,Auxiliar!$B$16:$E$24,4,0)</f>
        <v>0.25</v>
      </c>
      <c r="P154" s="248">
        <f t="shared" ca="1" si="81"/>
        <v>1</v>
      </c>
      <c r="Q154" s="247">
        <f t="shared" ca="1" si="74"/>
        <v>-0.75</v>
      </c>
      <c r="R154" s="262" t="s">
        <v>38</v>
      </c>
      <c r="S154" s="280"/>
      <c r="T154" s="270">
        <v>8.1</v>
      </c>
      <c r="U154" s="270">
        <f t="shared" si="82"/>
        <v>1</v>
      </c>
      <c r="V154" s="270">
        <f t="shared" si="83"/>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c r="BG154" s="281"/>
      <c r="BH154" s="281">
        <v>1</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5" customHeight="1" collapsed="1">
      <c r="A155" s="274"/>
      <c r="B155" s="142" t="s">
        <v>26</v>
      </c>
      <c r="C155" s="138" t="s">
        <v>26</v>
      </c>
      <c r="D155" s="134"/>
      <c r="E155" s="241" t="s">
        <v>380</v>
      </c>
      <c r="F155" s="239" t="s">
        <v>1997</v>
      </c>
      <c r="G155" s="240">
        <f>COUNTA(G156:G156)</f>
        <v>1</v>
      </c>
      <c r="H155" s="298" t="s">
        <v>2017</v>
      </c>
      <c r="I155" s="278">
        <f>MAX(I156)</f>
        <v>45595</v>
      </c>
      <c r="J155" s="277">
        <f>MIN(J156)</f>
        <v>45624</v>
      </c>
      <c r="K155" s="330">
        <f>MIN(K156)</f>
        <v>45624</v>
      </c>
      <c r="L155" s="277">
        <f>MIN(L156:L156)</f>
        <v>45639</v>
      </c>
      <c r="M155" s="278">
        <f>MAX(M156:M156)</f>
        <v>45639</v>
      </c>
      <c r="N155" s="324">
        <f t="array" ref="N155">MAX(IF(W155:CI155&gt;0,$W$16:$CI$16))</f>
        <v>45639</v>
      </c>
      <c r="O155" s="250">
        <f>O156</f>
        <v>0.25</v>
      </c>
      <c r="P155" s="250">
        <f ca="1">SUMPRODUCT(P156:P156,U156:U156)/SUM(U156:U156)</f>
        <v>1</v>
      </c>
      <c r="Q155" s="256">
        <f t="shared" ca="1" si="74"/>
        <v>-0.75</v>
      </c>
      <c r="R155" s="262" t="s">
        <v>38</v>
      </c>
      <c r="S155" s="280"/>
      <c r="T155" s="270"/>
      <c r="U155" s="270"/>
      <c r="V155" s="270"/>
      <c r="W155" s="281"/>
      <c r="X155" s="281"/>
      <c r="Y155" s="281"/>
      <c r="Z155" s="281"/>
      <c r="AA155" s="281"/>
      <c r="AB155" s="289"/>
      <c r="AC155" s="281"/>
      <c r="AD155" s="282"/>
      <c r="AE155" s="281"/>
      <c r="AF155" s="281"/>
      <c r="AG155" s="281"/>
      <c r="AH155" s="281"/>
      <c r="AI155" s="281"/>
      <c r="AJ155" s="281"/>
      <c r="AK155" s="281"/>
      <c r="AL155" s="281"/>
      <c r="AM155" s="281"/>
      <c r="AN155" s="281"/>
      <c r="AO155" s="281"/>
      <c r="AP155" s="281"/>
      <c r="AQ155" s="281"/>
      <c r="AR155" s="281"/>
      <c r="AS155" s="281"/>
      <c r="AT155" s="281"/>
      <c r="AU155" s="281"/>
      <c r="AV155" s="281"/>
      <c r="AW155" s="269"/>
      <c r="AX155" s="281"/>
      <c r="AY155" s="281"/>
      <c r="AZ155" s="281"/>
      <c r="BA155" s="281"/>
      <c r="BB155" s="281"/>
      <c r="BC155" s="281"/>
      <c r="BD155" s="281"/>
      <c r="BE155" s="281"/>
      <c r="BF155" s="281"/>
      <c r="BG155" s="281"/>
      <c r="BH155" s="281" t="s">
        <v>444</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E156&amp;G156</f>
        <v>lt002_instrumentrsk_mtgtd_ccp</v>
      </c>
      <c r="B156" s="142" t="s">
        <v>26</v>
      </c>
      <c r="C156" s="138" t="s">
        <v>26</v>
      </c>
      <c r="D156" s="235" t="s">
        <v>40</v>
      </c>
      <c r="E156" s="238" t="s">
        <v>380</v>
      </c>
      <c r="F156" s="238"/>
      <c r="G156" s="238" t="s">
        <v>382</v>
      </c>
      <c r="H156" s="235" t="str">
        <f>VLOOKUP(A156,'2. Status Detalhe Campos'!$A$7:$G$574,7,0)</f>
        <v>2.1 Em Teste</v>
      </c>
      <c r="I156" s="285">
        <v>45595</v>
      </c>
      <c r="J156" s="325">
        <v>45624</v>
      </c>
      <c r="K156" s="331">
        <v>45624</v>
      </c>
      <c r="L156" s="290">
        <f t="array" ref="L156">MIN(IF(W156:CI156&gt;0,$W$16:$CI$16))</f>
        <v>45639</v>
      </c>
      <c r="M156" s="291">
        <f t="array" ref="M156">MAX(IF(W156:CI156&gt;0,$W$16:$CI$16))</f>
        <v>45639</v>
      </c>
      <c r="N156" s="291"/>
      <c r="O156" s="248">
        <f>VLOOKUP(H156,Auxiliar!$B$16:$E$24,4,0)</f>
        <v>0.25</v>
      </c>
      <c r="P156" s="248">
        <f t="shared" ref="P156" ca="1" si="84">IF(TODAY()&lt;=L156,0,MIN((TODAY()-L156)/(M156-L156+1),100%))</f>
        <v>1</v>
      </c>
      <c r="Q156" s="248">
        <f t="shared" ca="1" si="74"/>
        <v>-0.75</v>
      </c>
      <c r="R156" s="261"/>
      <c r="S156" s="280"/>
      <c r="T156" s="270">
        <v>4.0999999999999996</v>
      </c>
      <c r="U156" s="270">
        <f>ROUND(T156/8,1)</f>
        <v>0.5</v>
      </c>
      <c r="V156" s="270">
        <f>SUM(W156:CI156)-U156</f>
        <v>0</v>
      </c>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v>0.5</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1951</v>
      </c>
      <c r="F157" s="239" t="s">
        <v>1975</v>
      </c>
      <c r="G157" s="240">
        <f>COUNTA(G158:G161)</f>
        <v>4</v>
      </c>
      <c r="H157" s="298" t="s">
        <v>2017</v>
      </c>
      <c r="I157" s="278">
        <f>MAX(I158:I161)</f>
        <v>45593</v>
      </c>
      <c r="J157" s="277">
        <f>MIN(J158:J161)</f>
        <v>45624</v>
      </c>
      <c r="K157" s="330">
        <f>MIN(K158:K161)</f>
        <v>45624</v>
      </c>
      <c r="L157" s="278">
        <f>MIN(L158:L161)</f>
        <v>45642</v>
      </c>
      <c r="M157" s="278">
        <f>MAX(M158:M161)</f>
        <v>45644</v>
      </c>
      <c r="N157" s="324">
        <f t="array" ref="N157">MAX(IF(W157:CI157&gt;0,$W$16:$CI$16))</f>
        <v>45646</v>
      </c>
      <c r="O157" s="250">
        <f>SUMPRODUCT(O158:O161,U158:U161)/SUM(U158:U161)</f>
        <v>0.25</v>
      </c>
      <c r="P157" s="250">
        <f ca="1">SUMPRODUCT(P158:P161,U158:U161)/SUM(U158:U161)</f>
        <v>0</v>
      </c>
      <c r="Q157" s="247">
        <f t="shared" ca="1" si="74"/>
        <v>0.25</v>
      </c>
      <c r="R157" s="262" t="s">
        <v>38</v>
      </c>
      <c r="S157" s="280"/>
      <c r="T157" s="270"/>
      <c r="U157" s="270"/>
      <c r="V157" s="270"/>
      <c r="W157" s="281"/>
      <c r="X157" s="281"/>
      <c r="Y157" s="281"/>
      <c r="Z157" s="289"/>
      <c r="AA157" s="281"/>
      <c r="AB157" s="281"/>
      <c r="AC157" s="281"/>
      <c r="AD157" s="282"/>
      <c r="AE157" s="281"/>
      <c r="AF157" s="281"/>
      <c r="AG157" s="281"/>
      <c r="AH157" s="289"/>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c r="BI157" s="281"/>
      <c r="BJ157" s="281"/>
      <c r="BK157" s="281"/>
      <c r="BL157" s="281"/>
      <c r="BM157" s="281" t="s">
        <v>444</v>
      </c>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E158&amp;G158</f>
        <v>lt007_instr_activityenvrnmntl_objctv</v>
      </c>
      <c r="B158" s="142" t="s">
        <v>26</v>
      </c>
      <c r="C158" s="138" t="s">
        <v>26</v>
      </c>
      <c r="D158" s="235" t="s">
        <v>40</v>
      </c>
      <c r="E158" s="238" t="s">
        <v>1951</v>
      </c>
      <c r="F158" s="238"/>
      <c r="G158" s="238" t="s">
        <v>383</v>
      </c>
      <c r="H158" s="235" t="str">
        <f>VLOOKUP(A158,'2. Status Detalhe Campos'!$A$7:$G$574,7,0)</f>
        <v>2.1 Em Teste</v>
      </c>
      <c r="I158" s="285">
        <v>45593</v>
      </c>
      <c r="J158" s="325">
        <v>45624</v>
      </c>
      <c r="K158" s="331">
        <v>45624</v>
      </c>
      <c r="L158" s="290">
        <f t="array" ref="L158">MIN(IF(W158:CI158&gt;0,$W$16:$CI$16))</f>
        <v>45642</v>
      </c>
      <c r="M158" s="291">
        <f t="array" ref="M158">MAX(IF(W158:CI158&gt;0,$W$16:$CI$16))</f>
        <v>45642</v>
      </c>
      <c r="N158" s="291"/>
      <c r="O158" s="248">
        <f>VLOOKUP(H158,Auxiliar!$B$16:$E$24,4,0)</f>
        <v>0.25</v>
      </c>
      <c r="P158" s="248">
        <f ca="1">IF(TODAY()&lt;=L158,0,MIN((TODAY()-L158)/(M158-L158+1),100%))</f>
        <v>0</v>
      </c>
      <c r="Q158" s="247">
        <f t="shared" ca="1" si="74"/>
        <v>0.25</v>
      </c>
      <c r="R158" s="262" t="s">
        <v>38</v>
      </c>
      <c r="S158" s="280"/>
      <c r="T158" s="270">
        <v>4.0999999999999996</v>
      </c>
      <c r="U158" s="270">
        <f>ROUND(T158/8,1)</f>
        <v>0.5</v>
      </c>
      <c r="V158" s="270">
        <f>SUM(W158:CI158)-U158</f>
        <v>0</v>
      </c>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v>0.5</v>
      </c>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lt007_instr_activitytyp_actvty</v>
      </c>
      <c r="B159" s="142" t="s">
        <v>26</v>
      </c>
      <c r="C159" s="138" t="s">
        <v>26</v>
      </c>
      <c r="D159" s="235" t="s">
        <v>40</v>
      </c>
      <c r="E159" s="238" t="s">
        <v>1951</v>
      </c>
      <c r="F159" s="238"/>
      <c r="G159" s="238" t="s">
        <v>384</v>
      </c>
      <c r="H159" s="235" t="str">
        <f>VLOOKUP(A159,'2. Status Detalhe Campos'!$A$7:$G$574,7,0)</f>
        <v>2.1 Em Teste</v>
      </c>
      <c r="I159" s="285">
        <v>45593</v>
      </c>
      <c r="J159" s="325">
        <v>45624</v>
      </c>
      <c r="K159" s="331">
        <v>45624</v>
      </c>
      <c r="L159" s="290">
        <f t="array" ref="L159">MIN(IF(W159:CI159&gt;0,$W$16:$CI$16))</f>
        <v>45642</v>
      </c>
      <c r="M159" s="291">
        <f t="array" ref="M159">MAX(IF(W159:CI159&gt;0,$W$16:$CI$16))</f>
        <v>45642</v>
      </c>
      <c r="N159" s="291"/>
      <c r="O159" s="248">
        <f>VLOOKUP(H159,Auxiliar!$B$16:$E$24,4,0)</f>
        <v>0.25</v>
      </c>
      <c r="P159" s="248">
        <f ca="1">IF(TODAY()&lt;=L159,0,MIN((TODAY()-L159)/(M159-L159+1),100%))</f>
        <v>0</v>
      </c>
      <c r="Q159" s="247">
        <f t="shared" ca="1" si="74"/>
        <v>0.25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lt007_instr_activitysstnbl_indctr</v>
      </c>
      <c r="B160" s="142" t="s">
        <v>26</v>
      </c>
      <c r="C160" s="138" t="s">
        <v>26</v>
      </c>
      <c r="D160" s="235" t="s">
        <v>40</v>
      </c>
      <c r="E160" s="238" t="s">
        <v>1951</v>
      </c>
      <c r="F160" s="238"/>
      <c r="G160" s="238" t="s">
        <v>419</v>
      </c>
      <c r="H160" s="235" t="str">
        <f>VLOOKUP(A160,'2. Status Detalhe Campos'!$A$7:$G$574,7,0)</f>
        <v>2.1 Em Teste</v>
      </c>
      <c r="I160" s="285">
        <v>45593</v>
      </c>
      <c r="J160" s="325">
        <v>45624</v>
      </c>
      <c r="K160" s="331">
        <v>45624</v>
      </c>
      <c r="L160" s="290">
        <f t="array" ref="L160">MIN(IF(W160:CI160&gt;0,$W$16:$CI$16))</f>
        <v>45644</v>
      </c>
      <c r="M160" s="291">
        <f t="array" ref="M160">MAX(IF(W160:CI160&gt;0,$W$16:$CI$16))</f>
        <v>45644</v>
      </c>
      <c r="N160" s="291"/>
      <c r="O160" s="248">
        <f>VLOOKUP(H160,Auxiliar!$B$16:$E$24,4,0)</f>
        <v>0.25</v>
      </c>
      <c r="P160" s="248">
        <f ca="1">IF(TODAY()&lt;=L160,0,MIN((TODAY()-L160)/(M160-L160+1),100%))</f>
        <v>0</v>
      </c>
      <c r="Q160" s="247">
        <f t="shared" ca="1" si="74"/>
        <v>0.25</v>
      </c>
      <c r="R160" s="262" t="s">
        <v>38</v>
      </c>
      <c r="S160" s="280"/>
      <c r="T160" s="299">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c r="BJ160" s="281"/>
      <c r="BK160" s="281">
        <v>0.5</v>
      </c>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lt007_instr_activitysstnbl_ctgry</v>
      </c>
      <c r="B161" s="142" t="s">
        <v>26</v>
      </c>
      <c r="C161" s="138" t="s">
        <v>26</v>
      </c>
      <c r="D161" s="235" t="s">
        <v>40</v>
      </c>
      <c r="E161" s="238" t="s">
        <v>1951</v>
      </c>
      <c r="F161" s="238"/>
      <c r="G161" s="238" t="s">
        <v>420</v>
      </c>
      <c r="H161" s="235" t="str">
        <f>VLOOKUP(A161,'2. Status Detalhe Campos'!$A$7:$G$574,7,0)</f>
        <v>2.1 Em Teste</v>
      </c>
      <c r="I161" s="285">
        <v>45593</v>
      </c>
      <c r="J161" s="325">
        <v>45624</v>
      </c>
      <c r="K161" s="331">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74"/>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5" customHeight="1" collapsed="1">
      <c r="A162" s="274"/>
      <c r="B162" s="142" t="s">
        <v>26</v>
      </c>
      <c r="C162" s="138" t="s">
        <v>26</v>
      </c>
      <c r="D162" s="134"/>
      <c r="E162" s="241" t="s">
        <v>369</v>
      </c>
      <c r="F162" s="239" t="s">
        <v>1997</v>
      </c>
      <c r="G162" s="240">
        <f>COUNTA(G163:G167)</f>
        <v>5</v>
      </c>
      <c r="H162" s="298" t="s">
        <v>2017</v>
      </c>
      <c r="I162" s="278">
        <f>MAX(I163:I167)</f>
        <v>45593</v>
      </c>
      <c r="J162" s="277">
        <f>MIN(J163:J167)</f>
        <v>45624</v>
      </c>
      <c r="K162" s="330">
        <f>MIN(K163:K167)</f>
        <v>45624</v>
      </c>
      <c r="L162" s="277">
        <f>MIN(L163:L167)</f>
        <v>45642</v>
      </c>
      <c r="M162" s="278">
        <f>MAX(M163:M167)</f>
        <v>45646</v>
      </c>
      <c r="N162" s="324">
        <f t="array" ref="N162">MAX(IF(W162:CI162&gt;0,$W$16:$CI$16))</f>
        <v>45646</v>
      </c>
      <c r="O162" s="250">
        <f>SUMPRODUCT(O163:O167,U163:U167)/SUM(U163:U167)</f>
        <v>0.25</v>
      </c>
      <c r="P162" s="250">
        <f ca="1">SUMPRODUCT(P163:P167,U163:U167)/SUM(U163:U167)</f>
        <v>0</v>
      </c>
      <c r="Q162" s="247">
        <f t="shared" ref="Q162:Q182" ca="1" si="85">O162-P162</f>
        <v>0.25</v>
      </c>
      <c r="R162" s="262" t="s">
        <v>38</v>
      </c>
      <c r="S162" s="280"/>
      <c r="T162" s="270"/>
      <c r="U162" s="270"/>
      <c r="V162" s="270"/>
      <c r="W162" s="281"/>
      <c r="X162" s="281"/>
      <c r="Y162" s="281"/>
      <c r="Z162" s="281"/>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c r="BL162" s="281"/>
      <c r="BM162" s="281" t="s">
        <v>444</v>
      </c>
      <c r="BN162" s="327"/>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 t="shared" ref="A163:A167" si="86">E163&amp;G163</f>
        <v>lt004_protectionprtctn_vl</v>
      </c>
      <c r="B163" s="142" t="s">
        <v>26</v>
      </c>
      <c r="C163" s="138" t="s">
        <v>26</v>
      </c>
      <c r="D163" s="235" t="s">
        <v>40</v>
      </c>
      <c r="E163" s="238" t="s">
        <v>369</v>
      </c>
      <c r="F163" s="238"/>
      <c r="G163" s="238" t="s">
        <v>439</v>
      </c>
      <c r="H163" s="235" t="str">
        <f>VLOOKUP(A163,'2. Status Detalhe Campos'!$A$7:$G$574,7,0)</f>
        <v>2.1 Em Teste</v>
      </c>
      <c r="I163" s="285">
        <v>45588</v>
      </c>
      <c r="J163" s="325">
        <v>45624</v>
      </c>
      <c r="K163" s="331">
        <v>45624</v>
      </c>
      <c r="L163" s="290">
        <f t="array" ref="L163">MIN(IF(W163:CI163&gt;0,$W$16:$CI$16))</f>
        <v>45642</v>
      </c>
      <c r="M163" s="291">
        <f t="array" ref="M163">MAX(IF(W163:CI163&gt;0,$W$16:$CI$16))</f>
        <v>45642</v>
      </c>
      <c r="N163" s="291"/>
      <c r="O163" s="248">
        <f>VLOOKUP(H163,Auxiliar!$B$16:$E$24,4,0)</f>
        <v>0.25</v>
      </c>
      <c r="P163" s="248">
        <f t="shared" ref="P163:P167" ca="1" si="87">IF(TODAY()&lt;=L163,0,MIN((TODAY()-L163)/(M163-L163+1),100%))</f>
        <v>0</v>
      </c>
      <c r="Q163" s="247">
        <f t="shared" ca="1" si="85"/>
        <v>0.25</v>
      </c>
      <c r="R163" s="262" t="s">
        <v>38</v>
      </c>
      <c r="S163" s="280"/>
      <c r="T163" s="299">
        <v>4.0999999999999996</v>
      </c>
      <c r="U163" s="270">
        <f t="shared" ref="U163:U167" si="88">ROUND(T163/8,1)</f>
        <v>0.5</v>
      </c>
      <c r="V163" s="270">
        <f>SUM(W163:CI163)-U163</f>
        <v>0</v>
      </c>
      <c r="W163" s="297"/>
      <c r="X163" s="289"/>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si="86"/>
        <v>lt004_protectionflg_fin</v>
      </c>
      <c r="B164" s="142" t="s">
        <v>26</v>
      </c>
      <c r="C164" s="138" t="s">
        <v>26</v>
      </c>
      <c r="D164" s="235" t="s">
        <v>40</v>
      </c>
      <c r="E164" s="238" t="s">
        <v>369</v>
      </c>
      <c r="F164" s="238"/>
      <c r="G164" s="238" t="s">
        <v>481</v>
      </c>
      <c r="H164" s="235" t="str">
        <f>VLOOKUP(A164,'2. Status Detalhe Campos'!$A$7:$G$574,7,0)</f>
        <v>2.1 Em Teste</v>
      </c>
      <c r="I164" s="276">
        <v>45593</v>
      </c>
      <c r="J164" s="325">
        <v>45624</v>
      </c>
      <c r="K164" s="331">
        <v>45624</v>
      </c>
      <c r="L164" s="290">
        <f t="array" ref="L164">MIN(IF(W164:CI164&gt;0,$W$16:$CI$16))</f>
        <v>45645</v>
      </c>
      <c r="M164" s="291">
        <f t="array" ref="M164">MAX(IF(W164:CI164&gt;0,$W$16:$CI$16))</f>
        <v>45645</v>
      </c>
      <c r="N164" s="291"/>
      <c r="O164" s="248">
        <f>VLOOKUP(H164,Auxiliar!$B$16:$E$24,4,0)</f>
        <v>0.25</v>
      </c>
      <c r="P164" s="248">
        <f t="shared" ca="1" si="87"/>
        <v>0</v>
      </c>
      <c r="Q164" s="247">
        <f t="shared" ca="1" si="85"/>
        <v>0.25</v>
      </c>
      <c r="R164" s="262" t="s">
        <v>38</v>
      </c>
      <c r="S164" s="280"/>
      <c r="T164" s="270">
        <v>4.0999999999999996</v>
      </c>
      <c r="U164" s="270">
        <f t="shared" si="88"/>
        <v>0.5</v>
      </c>
      <c r="V164" s="270">
        <f>SUM(W164:CI164)-U164</f>
        <v>0</v>
      </c>
      <c r="W164" s="281"/>
      <c r="X164" s="281"/>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c r="BL164" s="281">
        <v>0.5</v>
      </c>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86"/>
        <v>lt004_protectionflg_exec</v>
      </c>
      <c r="B165" s="142" t="s">
        <v>26</v>
      </c>
      <c r="C165" s="138" t="s">
        <v>26</v>
      </c>
      <c r="D165" s="235" t="s">
        <v>40</v>
      </c>
      <c r="E165" s="238" t="s">
        <v>369</v>
      </c>
      <c r="F165" s="238"/>
      <c r="G165" s="238" t="s">
        <v>1357</v>
      </c>
      <c r="H165" s="235" t="str">
        <f>VLOOKUP(A165,'2. Status Detalhe Campos'!$A$7:$G$574,7,0)</f>
        <v>2.1 Em Teste</v>
      </c>
      <c r="I165" s="276">
        <v>45593</v>
      </c>
      <c r="J165" s="325">
        <v>45624</v>
      </c>
      <c r="K165" s="331">
        <v>45624</v>
      </c>
      <c r="L165" s="290">
        <f t="array" ref="L165">MIN(IF(W165:CI165&gt;0,$W$16:$CI$16))</f>
        <v>45645</v>
      </c>
      <c r="M165" s="291">
        <f t="array" ref="M165">MAX(IF(W165:CI165&gt;0,$W$16:$CI$16))</f>
        <v>45645</v>
      </c>
      <c r="N165" s="291"/>
      <c r="O165" s="248">
        <f>VLOOKUP(H165,Auxiliar!$B$16:$E$24,4,0)</f>
        <v>0.25</v>
      </c>
      <c r="P165" s="248">
        <f t="shared" ca="1" si="87"/>
        <v>0</v>
      </c>
      <c r="Q165" s="247">
        <f t="shared" ca="1" si="85"/>
        <v>0.25</v>
      </c>
      <c r="R165" s="262" t="s">
        <v>38</v>
      </c>
      <c r="S165" s="280"/>
      <c r="T165" s="270">
        <v>4.0999999999999996</v>
      </c>
      <c r="U165" s="270">
        <f t="shared" si="88"/>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86"/>
        <v>lt004_protectionflg_col</v>
      </c>
      <c r="B166" s="142" t="s">
        <v>26</v>
      </c>
      <c r="C166" s="138" t="s">
        <v>26</v>
      </c>
      <c r="D166" s="235" t="s">
        <v>40</v>
      </c>
      <c r="E166" s="238" t="s">
        <v>369</v>
      </c>
      <c r="F166" s="238"/>
      <c r="G166" s="238" t="s">
        <v>480</v>
      </c>
      <c r="H166" s="235" t="str">
        <f>VLOOKUP(A166,'2. Status Detalhe Campos'!$A$7:$G$574,7,0)</f>
        <v>2.1 Em Teste</v>
      </c>
      <c r="I166" s="276">
        <v>45593</v>
      </c>
      <c r="J166" s="325">
        <v>45624</v>
      </c>
      <c r="K166" s="331">
        <v>45624</v>
      </c>
      <c r="L166" s="290">
        <f t="array" ref="L166">MIN(IF(W166:CI166&gt;0,$W$16:$CI$16))</f>
        <v>45646</v>
      </c>
      <c r="M166" s="291">
        <f t="array" ref="M166">MAX(IF(W166:CI166&gt;0,$W$16:$CI$16))</f>
        <v>45646</v>
      </c>
      <c r="N166" s="291"/>
      <c r="O166" s="248">
        <f>VLOOKUP(H166,Auxiliar!$B$16:$E$24,4,0)</f>
        <v>0.25</v>
      </c>
      <c r="P166" s="248">
        <f t="shared" ca="1" si="87"/>
        <v>0</v>
      </c>
      <c r="Q166" s="247">
        <f t="shared" ca="1" si="85"/>
        <v>0.25</v>
      </c>
      <c r="R166" s="262" t="s">
        <v>38</v>
      </c>
      <c r="S166" s="280"/>
      <c r="T166" s="270">
        <v>4.0999999999999996</v>
      </c>
      <c r="U166" s="270">
        <f t="shared" si="88"/>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c r="BM166" s="281">
        <v>0.5</v>
      </c>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86"/>
        <v>lt004_protectionflg_pro</v>
      </c>
      <c r="B167" s="142" t="s">
        <v>26</v>
      </c>
      <c r="C167" s="138" t="s">
        <v>26</v>
      </c>
      <c r="D167" s="235" t="s">
        <v>40</v>
      </c>
      <c r="E167" s="238" t="s">
        <v>369</v>
      </c>
      <c r="F167" s="238"/>
      <c r="G167" s="238" t="s">
        <v>482</v>
      </c>
      <c r="H167" s="235" t="str">
        <f>VLOOKUP(A167,'2. Status Detalhe Campos'!$A$7:$G$574,7,0)</f>
        <v>2.1 Em Teste</v>
      </c>
      <c r="I167" s="276">
        <v>45593</v>
      </c>
      <c r="J167" s="325">
        <v>45624</v>
      </c>
      <c r="K167" s="331">
        <v>45624</v>
      </c>
      <c r="L167" s="290">
        <f t="array" ref="L167">MIN(IF(W167:CI167&gt;0,$W$16:$CI$16))</f>
        <v>45646</v>
      </c>
      <c r="M167" s="291">
        <f t="array" ref="M167">MAX(IF(W167:CI167&gt;0,$W$16:$CI$16))</f>
        <v>45646</v>
      </c>
      <c r="N167" s="291"/>
      <c r="O167" s="248">
        <f>VLOOKUP(H167,Auxiliar!$B$16:$E$24,4,0)</f>
        <v>0.25</v>
      </c>
      <c r="P167" s="248">
        <f t="shared" ca="1" si="87"/>
        <v>0</v>
      </c>
      <c r="Q167" s="247">
        <f t="shared" ca="1" si="85"/>
        <v>0.25</v>
      </c>
      <c r="R167" s="262" t="s">
        <v>38</v>
      </c>
      <c r="S167" s="280"/>
      <c r="T167" s="270">
        <v>4.0999999999999996</v>
      </c>
      <c r="U167" s="270">
        <f t="shared" si="88"/>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2006</v>
      </c>
      <c r="G168" s="240">
        <f>COUNTA(G169)</f>
        <v>1</v>
      </c>
      <c r="H168" s="294" t="s">
        <v>2040</v>
      </c>
      <c r="I168" s="304">
        <f>MIN(I169)</f>
        <v>45603</v>
      </c>
      <c r="J168" s="277">
        <f>MIN(J169)</f>
        <v>45624</v>
      </c>
      <c r="K168" s="330">
        <f>MIN(K169)</f>
        <v>45624</v>
      </c>
      <c r="L168" s="277">
        <f>MIN(L169)</f>
        <v>45645</v>
      </c>
      <c r="M168" s="278">
        <f>MAX(M169)</f>
        <v>45645</v>
      </c>
      <c r="N168" s="324">
        <f t="array" ref="N168">MAX(IF(W168:CI168&gt;0,$W$16:$CI$16))</f>
        <v>45646</v>
      </c>
      <c r="O168" s="317">
        <f>O169</f>
        <v>0</v>
      </c>
      <c r="P168" s="317">
        <f ca="1">P169</f>
        <v>0</v>
      </c>
      <c r="Q168" s="247">
        <f t="shared" ca="1" si="85"/>
        <v>0</v>
      </c>
      <c r="R168" s="262" t="s">
        <v>2022</v>
      </c>
      <c r="S168" s="280"/>
      <c r="T168" s="270"/>
      <c r="U168" s="270"/>
      <c r="V168" s="270"/>
      <c r="W168" s="281"/>
      <c r="X168" s="281"/>
      <c r="Y168" s="281"/>
      <c r="Z168" s="281"/>
      <c r="AA168" s="281"/>
      <c r="AB168" s="281"/>
      <c r="AC168" s="281"/>
      <c r="AD168" s="282"/>
      <c r="AE168" s="281"/>
      <c r="AF168" s="281"/>
      <c r="AG168" s="281"/>
      <c r="AH168" s="289"/>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281"/>
      <c r="BO168" s="282"/>
      <c r="BP168" s="282"/>
      <c r="BQ168" s="282"/>
      <c r="BR168" s="282"/>
      <c r="BS168" s="282"/>
      <c r="BT168" s="282"/>
      <c r="BU168" s="282"/>
      <c r="BV168" s="281"/>
      <c r="BW168" s="281"/>
      <c r="BX168" s="281"/>
      <c r="BY168" s="327"/>
      <c r="BZ168" s="281"/>
      <c r="CA168" s="281"/>
      <c r="CB168" s="281"/>
      <c r="CC168" s="281"/>
      <c r="CD168" s="281"/>
      <c r="CE168" s="281"/>
      <c r="CF168" s="281"/>
      <c r="CG168" s="281"/>
      <c r="CH168" s="281"/>
      <c r="CI168" s="281"/>
    </row>
    <row r="169" spans="1:87" ht="16.2" hidden="1" outlineLevel="1">
      <c r="A169" s="274" t="str">
        <f>E169&amp;G169</f>
        <v>lt004_protectiontyp_prtctn</v>
      </c>
      <c r="B169" s="142" t="s">
        <v>26</v>
      </c>
      <c r="C169" s="138" t="s">
        <v>26</v>
      </c>
      <c r="D169" s="235" t="s">
        <v>40</v>
      </c>
      <c r="E169" s="238" t="s">
        <v>369</v>
      </c>
      <c r="F169" s="238"/>
      <c r="G169" s="238" t="s">
        <v>437</v>
      </c>
      <c r="H169" s="235" t="str">
        <f>VLOOKUP(A169,'2. Status Detalhe Campos'!$A$7:$G$574,7,0)</f>
        <v>3. Pendente de outros desenvolvimentos</v>
      </c>
      <c r="I169" s="307">
        <v>45603</v>
      </c>
      <c r="J169" s="307">
        <v>45624</v>
      </c>
      <c r="K169" s="307">
        <v>45624</v>
      </c>
      <c r="L169" s="290">
        <f t="array" ref="L169">MIN(IF(W169:CI169&gt;0,$W$16:$CI$16))</f>
        <v>45645</v>
      </c>
      <c r="M169" s="291">
        <f t="array" ref="M169">MAX(IF(W169:CI169&gt;0,$W$16:$CI$16))</f>
        <v>45645</v>
      </c>
      <c r="N169" s="291"/>
      <c r="O169" s="248">
        <f>VLOOKUP(H169,Auxiliar!$B$16:$E$24,4,0)</f>
        <v>0</v>
      </c>
      <c r="P169" s="248">
        <f t="shared" ref="P169" ca="1" si="89">IF(TODAY()&lt;=L169,0,MIN((TODAY()-L169)/(M169-L169+1),100%))</f>
        <v>0</v>
      </c>
      <c r="Q169" s="247">
        <f t="shared" ca="1" si="85"/>
        <v>0</v>
      </c>
      <c r="R169" s="262" t="s">
        <v>38</v>
      </c>
      <c r="S169" s="280"/>
      <c r="T169" s="299">
        <v>4.0999999999999996</v>
      </c>
      <c r="U169" s="270">
        <f>ROUND(T169/8,1)</f>
        <v>0.5</v>
      </c>
      <c r="V169" s="270">
        <f>SUM(W169:CI169)-U169</f>
        <v>0</v>
      </c>
      <c r="W169" s="281"/>
      <c r="X169" s="281"/>
      <c r="Y169" s="281"/>
      <c r="Z169" s="281"/>
      <c r="AA169" s="281"/>
      <c r="AB169" s="297"/>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customHeight="1" collapsed="1">
      <c r="A170" s="274"/>
      <c r="B170" s="142" t="s">
        <v>26</v>
      </c>
      <c r="C170" s="138" t="s">
        <v>311</v>
      </c>
      <c r="D170" s="134"/>
      <c r="E170" s="239" t="s">
        <v>334</v>
      </c>
      <c r="F170" s="239" t="s">
        <v>1975</v>
      </c>
      <c r="G170" s="240">
        <f>COUNTA(G171:G182)</f>
        <v>12</v>
      </c>
      <c r="H170" s="298" t="s">
        <v>2017</v>
      </c>
      <c r="I170" s="276" t="s">
        <v>38</v>
      </c>
      <c r="J170" s="296">
        <f>MIN(J171:J182)</f>
        <v>45628</v>
      </c>
      <c r="K170" s="330">
        <f>MIN(K171:K182)</f>
        <v>45629</v>
      </c>
      <c r="L170" s="277">
        <f>MIN(L171:L182)</f>
        <v>45630</v>
      </c>
      <c r="M170" s="278">
        <f>MAX(M171:M182)</f>
        <v>45645</v>
      </c>
      <c r="N170" s="324">
        <f t="array" ref="N170">MAX(IF(W170:CI170&gt;0,$W$16:$CI$16))</f>
        <v>45646</v>
      </c>
      <c r="O170" s="251">
        <v>0.3</v>
      </c>
      <c r="P170" s="251">
        <f ca="1">SUMPRODUCT(P171:P182,U171:U182)/SUM(U171:U182)</f>
        <v>0.69565217391304346</v>
      </c>
      <c r="Q170" s="247">
        <f t="shared" ca="1" si="85"/>
        <v>-0.39565217391304347</v>
      </c>
      <c r="R170" s="382" t="s">
        <v>2028</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83"/>
      <c r="AX170" s="281"/>
      <c r="AY170" s="283"/>
      <c r="AZ170" s="269"/>
      <c r="BA170" s="281"/>
      <c r="BB170" s="281"/>
      <c r="BC170" s="281"/>
      <c r="BD170" s="281"/>
      <c r="BE170" s="281"/>
      <c r="BF170" s="281"/>
      <c r="BG170" s="281"/>
      <c r="BH170" s="281"/>
      <c r="BI170" s="281"/>
      <c r="BJ170" s="281"/>
      <c r="BK170" s="281"/>
      <c r="BL170" s="281"/>
      <c r="BM170" s="281" t="s">
        <v>444</v>
      </c>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ref="A171:A182" si="90">E171&amp;G171</f>
        <v>modesg_out_sfcs_taxon_europeiacbalcao</v>
      </c>
      <c r="B171" s="142" t="s">
        <v>26</v>
      </c>
      <c r="C171" s="138" t="s">
        <v>311</v>
      </c>
      <c r="D171" s="235" t="s">
        <v>40</v>
      </c>
      <c r="E171" s="236" t="s">
        <v>334</v>
      </c>
      <c r="F171" s="236"/>
      <c r="G171" s="235" t="s">
        <v>183</v>
      </c>
      <c r="H171" s="235" t="str">
        <f>VLOOKUP(A171,'2. Status Detalhe Campos'!$A$7:$G$574,7,0)</f>
        <v>2.1 Em Teste</v>
      </c>
      <c r="I171" s="276" t="s">
        <v>38</v>
      </c>
      <c r="J171" s="325">
        <v>45628</v>
      </c>
      <c r="K171" s="326">
        <v>45629</v>
      </c>
      <c r="L171" s="290">
        <f t="array" ref="L171">MIN(IF(W171:CI171&gt;0,$W$16:$CI$16))</f>
        <v>45630</v>
      </c>
      <c r="M171" s="291">
        <f t="array" ref="M171">MAX(IF(W171:CI171&gt;0,$W$16:$CI$16))</f>
        <v>45630</v>
      </c>
      <c r="N171" s="291"/>
      <c r="O171" s="248">
        <f>VLOOKUP(H171,Auxiliar!$B$16:$E$24,4,0)</f>
        <v>0.25</v>
      </c>
      <c r="P171" s="248">
        <f t="shared" ref="P171:P182" ca="1" si="91">IF(TODAY()&lt;=L171,0,MIN((TODAY()-L171)/(M171-L171+1),100%))</f>
        <v>1</v>
      </c>
      <c r="Q171" s="247">
        <f t="shared" ca="1" si="85"/>
        <v>-0.75</v>
      </c>
      <c r="R171" s="383"/>
      <c r="S171" s="280"/>
      <c r="T171" s="270">
        <v>4.0999999999999996</v>
      </c>
      <c r="U171" s="270">
        <f t="shared" ref="U171:U182" si="92">ROUND(T171/8,1)</f>
        <v>0.5</v>
      </c>
      <c r="V171" s="270">
        <f t="shared" ref="V171:V182" si="93">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v>0.5</v>
      </c>
      <c r="BB171" s="281"/>
      <c r="BC171" s="281"/>
      <c r="BD171" s="281"/>
      <c r="BE171" s="281"/>
      <c r="BF171" s="281"/>
      <c r="BG171" s="281"/>
      <c r="BH171" s="281"/>
      <c r="BI171" s="281"/>
      <c r="BJ171" s="281"/>
      <c r="BK171" s="281"/>
      <c r="BL171" s="281"/>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90"/>
        <v>modesg_out_sfcs_taxon_europeiacempresa</v>
      </c>
      <c r="B172" s="142" t="s">
        <v>26</v>
      </c>
      <c r="C172" s="138" t="s">
        <v>311</v>
      </c>
      <c r="D172" s="235" t="s">
        <v>40</v>
      </c>
      <c r="E172" s="236" t="s">
        <v>334</v>
      </c>
      <c r="F172" s="236"/>
      <c r="G172" s="235" t="s">
        <v>184</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ca="1" si="91"/>
        <v>1</v>
      </c>
      <c r="Q172" s="247">
        <f t="shared" ca="1" si="85"/>
        <v>-0.75</v>
      </c>
      <c r="R172" s="383"/>
      <c r="S172" s="280"/>
      <c r="T172" s="270">
        <v>4.0999999999999996</v>
      </c>
      <c r="U172" s="270">
        <f t="shared" si="92"/>
        <v>0.5</v>
      </c>
      <c r="V172" s="270">
        <f t="shared" si="93"/>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0"/>
        <v>modesg_out_sfcs_taxon_europeiacnumecta</v>
      </c>
      <c r="B173" s="142" t="s">
        <v>26</v>
      </c>
      <c r="C173" s="138" t="s">
        <v>311</v>
      </c>
      <c r="D173" s="235" t="s">
        <v>40</v>
      </c>
      <c r="E173" s="236" t="s">
        <v>334</v>
      </c>
      <c r="F173" s="236"/>
      <c r="G173" s="235" t="s">
        <v>189</v>
      </c>
      <c r="H173" s="235" t="str">
        <f>VLOOKUP(A173,'2. Status Detalhe Campos'!$A$7:$G$574,7,0)</f>
        <v>2.1 Em Teste</v>
      </c>
      <c r="I173" s="276" t="s">
        <v>38</v>
      </c>
      <c r="J173" s="325">
        <v>45628</v>
      </c>
      <c r="K173" s="326">
        <v>45629</v>
      </c>
      <c r="L173" s="290">
        <f t="array" ref="L173">MIN(IF(W173:CI173&gt;0,$W$16:$CI$16))</f>
        <v>45631</v>
      </c>
      <c r="M173" s="291">
        <f t="array" ref="M173">MAX(IF(W173:CI173&gt;0,$W$16:$CI$16))</f>
        <v>45631</v>
      </c>
      <c r="N173" s="291"/>
      <c r="O173" s="248">
        <f>VLOOKUP(H173,Auxiliar!$B$16:$E$24,4,0)</f>
        <v>0.25</v>
      </c>
      <c r="P173" s="248">
        <f t="shared" ca="1" si="91"/>
        <v>1</v>
      </c>
      <c r="Q173" s="247">
        <f t="shared" ca="1" si="85"/>
        <v>-0.75</v>
      </c>
      <c r="R173" s="383"/>
      <c r="S173" s="280"/>
      <c r="T173" s="270">
        <v>4.0999999999999996</v>
      </c>
      <c r="U173" s="270">
        <f t="shared" si="92"/>
        <v>0.5</v>
      </c>
      <c r="V173" s="270">
        <f t="shared" si="93"/>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c r="BB173" s="281">
        <v>0.5</v>
      </c>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0"/>
        <v>modesg_out_sfcs_taxon_europeiacod_regra</v>
      </c>
      <c r="B174" s="142" t="s">
        <v>26</v>
      </c>
      <c r="C174" s="138" t="s">
        <v>311</v>
      </c>
      <c r="D174" s="235" t="s">
        <v>40</v>
      </c>
      <c r="E174" s="236" t="s">
        <v>334</v>
      </c>
      <c r="F174" s="236"/>
      <c r="G174" s="235" t="s">
        <v>191</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1"/>
        <v>1</v>
      </c>
      <c r="Q174" s="247">
        <f t="shared" ca="1" si="85"/>
        <v>-0.75</v>
      </c>
      <c r="R174" s="383"/>
      <c r="S174" s="280"/>
      <c r="T174" s="270">
        <v>4.0999999999999996</v>
      </c>
      <c r="U174" s="270">
        <f t="shared" si="92"/>
        <v>0.5</v>
      </c>
      <c r="V174" s="270">
        <f t="shared" si="93"/>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0"/>
        <v>modesg_out_sfcs_taxon_europeiamontante_pndrc</v>
      </c>
      <c r="B175" s="142" t="s">
        <v>26</v>
      </c>
      <c r="C175" s="138" t="s">
        <v>311</v>
      </c>
      <c r="D175" s="235" t="s">
        <v>40</v>
      </c>
      <c r="E175" s="236" t="s">
        <v>334</v>
      </c>
      <c r="F175" s="236"/>
      <c r="G175" s="235" t="s">
        <v>202</v>
      </c>
      <c r="H175" s="235" t="str">
        <f>VLOOKUP(A175,'2. Status Detalhe Campos'!$A$7:$G$574,7,0)</f>
        <v>2.1 Em Teste</v>
      </c>
      <c r="I175" s="276" t="s">
        <v>38</v>
      </c>
      <c r="J175" s="325">
        <v>45628</v>
      </c>
      <c r="K175" s="326">
        <v>45629</v>
      </c>
      <c r="L175" s="290">
        <f t="array" ref="L175">MIN(IF(W175:CI175&gt;0,$W$16:$CI$16))</f>
        <v>45632</v>
      </c>
      <c r="M175" s="291">
        <f t="array" ref="M175">MAX(IF(W175:CI175&gt;0,$W$16:$CI$16))</f>
        <v>45635</v>
      </c>
      <c r="N175" s="291"/>
      <c r="O175" s="248">
        <f>VLOOKUP(H175,Auxiliar!$B$16:$E$24,4,0)</f>
        <v>0.25</v>
      </c>
      <c r="P175" s="248">
        <f t="shared" ca="1" si="91"/>
        <v>1</v>
      </c>
      <c r="Q175" s="247">
        <f t="shared" ca="1" si="85"/>
        <v>-0.75</v>
      </c>
      <c r="R175" s="383"/>
      <c r="S175" s="280"/>
      <c r="T175" s="270">
        <v>16.100000000000001</v>
      </c>
      <c r="U175" s="270">
        <f t="shared" si="92"/>
        <v>2</v>
      </c>
      <c r="V175" s="270">
        <f t="shared" si="93"/>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c r="BC175" s="281">
        <v>1</v>
      </c>
      <c r="BD175" s="281">
        <v>1</v>
      </c>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0"/>
        <v>modesg_out_sfcs_taxon_europeianome_ctgr_sfcs</v>
      </c>
      <c r="B176" s="142" t="s">
        <v>26</v>
      </c>
      <c r="C176" s="138" t="s">
        <v>311</v>
      </c>
      <c r="D176" s="235" t="s">
        <v>40</v>
      </c>
      <c r="E176" s="236" t="s">
        <v>334</v>
      </c>
      <c r="F176" s="236"/>
      <c r="G176" s="235" t="s">
        <v>203</v>
      </c>
      <c r="H176" s="235" t="str">
        <f>VLOOKUP(A176,'2. Status Detalhe Campos'!$A$7:$G$574,7,0)</f>
        <v>2.1 Em Teste</v>
      </c>
      <c r="I176" s="276" t="s">
        <v>38</v>
      </c>
      <c r="J176" s="325">
        <v>45628</v>
      </c>
      <c r="K176" s="326">
        <v>45629</v>
      </c>
      <c r="L176" s="290">
        <f t="array" ref="L176">MIN(IF(W176:CI176&gt;0,$W$16:$CI$16))</f>
        <v>45636</v>
      </c>
      <c r="M176" s="291">
        <f t="array" ref="M176">MAX(IF(W176:CI176&gt;0,$W$16:$CI$16))</f>
        <v>45637</v>
      </c>
      <c r="N176" s="291"/>
      <c r="O176" s="248">
        <f>VLOOKUP(H176,Auxiliar!$B$16:$E$24,4,0)</f>
        <v>0.25</v>
      </c>
      <c r="P176" s="248">
        <f t="shared" ca="1" si="91"/>
        <v>1</v>
      </c>
      <c r="Q176" s="247">
        <f t="shared" ca="1" si="85"/>
        <v>-0.75</v>
      </c>
      <c r="R176" s="383"/>
      <c r="S176" s="280"/>
      <c r="T176" s="270">
        <v>16.100000000000001</v>
      </c>
      <c r="U176" s="270">
        <f t="shared" si="92"/>
        <v>2</v>
      </c>
      <c r="V176" s="270">
        <f t="shared" si="93"/>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v>1</v>
      </c>
      <c r="BF176" s="281">
        <v>1</v>
      </c>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0"/>
        <v>modesg_out_sfcs_taxon_europeianome_general_specific_purpose</v>
      </c>
      <c r="B177" s="142" t="s">
        <v>26</v>
      </c>
      <c r="C177" s="138" t="s">
        <v>311</v>
      </c>
      <c r="D177" s="235" t="s">
        <v>40</v>
      </c>
      <c r="E177" s="236" t="s">
        <v>334</v>
      </c>
      <c r="F177" s="236"/>
      <c r="G177" s="235" t="s">
        <v>204</v>
      </c>
      <c r="H177" s="235" t="str">
        <f>VLOOKUP(A177,'2. Status Detalhe Campos'!$A$7:$G$574,7,0)</f>
        <v>2.1 Em Teste</v>
      </c>
      <c r="I177" s="276" t="s">
        <v>38</v>
      </c>
      <c r="J177" s="325">
        <v>45628</v>
      </c>
      <c r="K177" s="326">
        <v>45629</v>
      </c>
      <c r="L177" s="290">
        <f t="array" ref="L177">MIN(IF(W177:CI177&gt;0,$W$16:$CI$16))</f>
        <v>45638</v>
      </c>
      <c r="M177" s="291">
        <f t="array" ref="M177">MAX(IF(W177:CI177&gt;0,$W$16:$CI$16))</f>
        <v>45638</v>
      </c>
      <c r="N177" s="291"/>
      <c r="O177" s="248">
        <f>VLOOKUP(H177,Auxiliar!$B$16:$E$24,4,0)</f>
        <v>0.25</v>
      </c>
      <c r="P177" s="248">
        <f t="shared" ca="1" si="91"/>
        <v>1</v>
      </c>
      <c r="Q177" s="247">
        <f t="shared" ca="1" si="85"/>
        <v>-0.75</v>
      </c>
      <c r="R177" s="383"/>
      <c r="S177" s="280"/>
      <c r="T177" s="270">
        <v>8.1</v>
      </c>
      <c r="U177" s="270">
        <f t="shared" si="92"/>
        <v>1</v>
      </c>
      <c r="V177" s="270">
        <f t="shared" si="93"/>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c r="BF177" s="281"/>
      <c r="BG177" s="281">
        <v>1</v>
      </c>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0"/>
        <v>modesg_out_sfcs_taxon_europeianome_purpose_esg</v>
      </c>
      <c r="B178" s="142" t="s">
        <v>26</v>
      </c>
      <c r="C178" s="138" t="s">
        <v>311</v>
      </c>
      <c r="D178" s="235" t="s">
        <v>40</v>
      </c>
      <c r="E178" s="236" t="s">
        <v>334</v>
      </c>
      <c r="F178" s="236"/>
      <c r="G178" s="235" t="s">
        <v>205</v>
      </c>
      <c r="H178" s="235" t="str">
        <f>VLOOKUP(A178,'2. Status Detalhe Campos'!$A$7:$G$574,7,0)</f>
        <v>2.1 Em Teste</v>
      </c>
      <c r="I178" s="276" t="s">
        <v>38</v>
      </c>
      <c r="J178" s="325">
        <v>45628</v>
      </c>
      <c r="K178" s="326">
        <v>45629</v>
      </c>
      <c r="L178" s="290">
        <f t="array" ref="L178">MIN(IF(W178:CI178&gt;0,$W$16:$CI$16))</f>
        <v>45639</v>
      </c>
      <c r="M178" s="291">
        <f t="array" ref="M178">MAX(IF(W178:CI178&gt;0,$W$16:$CI$16))</f>
        <v>45639</v>
      </c>
      <c r="N178" s="291"/>
      <c r="O178" s="248">
        <f>VLOOKUP(H178,Auxiliar!$B$16:$E$24,4,0)</f>
        <v>0.25</v>
      </c>
      <c r="P178" s="248">
        <f t="shared" ca="1" si="91"/>
        <v>1</v>
      </c>
      <c r="Q178" s="247">
        <f t="shared" ca="1" si="85"/>
        <v>-0.75</v>
      </c>
      <c r="R178" s="383"/>
      <c r="S178" s="280"/>
      <c r="T178" s="270">
        <v>8.1</v>
      </c>
      <c r="U178" s="270">
        <f t="shared" si="92"/>
        <v>1</v>
      </c>
      <c r="V178" s="270">
        <f t="shared" si="93"/>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c r="BH178" s="281">
        <v>1</v>
      </c>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0"/>
        <v>modesg_out_sfcs_taxon_europeianome_specific_eligible</v>
      </c>
      <c r="B179" s="142" t="s">
        <v>26</v>
      </c>
      <c r="C179" s="138" t="s">
        <v>311</v>
      </c>
      <c r="D179" s="235" t="s">
        <v>40</v>
      </c>
      <c r="E179" s="236" t="s">
        <v>334</v>
      </c>
      <c r="F179" s="236"/>
      <c r="G179" s="235" t="s">
        <v>206</v>
      </c>
      <c r="H179" s="235" t="str">
        <f>VLOOKUP(A179,'2. Status Detalhe Campos'!$A$7:$G$574,7,0)</f>
        <v>2.1 Em Teste</v>
      </c>
      <c r="I179" s="276" t="s">
        <v>38</v>
      </c>
      <c r="J179" s="325">
        <v>45628</v>
      </c>
      <c r="K179" s="326">
        <v>45629</v>
      </c>
      <c r="L179" s="290">
        <f t="array" ref="L179">MIN(IF(W179:CI179&gt;0,$W$16:$CI$16))</f>
        <v>45642</v>
      </c>
      <c r="M179" s="291">
        <f t="array" ref="M179">MAX(IF(W179:CI179&gt;0,$W$16:$CI$16))</f>
        <v>45642</v>
      </c>
      <c r="N179" s="291"/>
      <c r="O179" s="248">
        <f>VLOOKUP(H179,Auxiliar!$B$16:$E$24,4,0)</f>
        <v>0.25</v>
      </c>
      <c r="P179" s="248">
        <f t="shared" ca="1" si="91"/>
        <v>0</v>
      </c>
      <c r="Q179" s="247">
        <f t="shared" ca="1" si="85"/>
        <v>0.25</v>
      </c>
      <c r="R179" s="383"/>
      <c r="S179" s="280"/>
      <c r="T179" s="270">
        <v>8.1</v>
      </c>
      <c r="U179" s="270">
        <f t="shared" si="92"/>
        <v>1</v>
      </c>
      <c r="V179" s="270">
        <f t="shared" si="93"/>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c r="BI179" s="281">
        <v>1</v>
      </c>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0"/>
        <v>modesg_out_sfcs_taxon_europeianome_specific_sustainable</v>
      </c>
      <c r="B180" s="142" t="s">
        <v>26</v>
      </c>
      <c r="C180" s="138" t="s">
        <v>311</v>
      </c>
      <c r="D180" s="235" t="s">
        <v>40</v>
      </c>
      <c r="E180" s="236" t="s">
        <v>334</v>
      </c>
      <c r="F180" s="236"/>
      <c r="G180" s="235" t="s">
        <v>207</v>
      </c>
      <c r="H180" s="235" t="str">
        <f>VLOOKUP(A180,'2. Status Detalhe Campos'!$A$7:$G$574,7,0)</f>
        <v>2.1 Em Teste</v>
      </c>
      <c r="I180" s="276" t="s">
        <v>38</v>
      </c>
      <c r="J180" s="325">
        <v>45628</v>
      </c>
      <c r="K180" s="326">
        <v>45629</v>
      </c>
      <c r="L180" s="290">
        <f t="array" ref="L180">MIN(IF(W180:CI180&gt;0,$W$16:$CI$16))</f>
        <v>45643</v>
      </c>
      <c r="M180" s="291">
        <f t="array" ref="M180">MAX(IF(W180:CI180&gt;0,$W$16:$CI$16))</f>
        <v>45643</v>
      </c>
      <c r="N180" s="291"/>
      <c r="O180" s="248">
        <f>VLOOKUP(H180,Auxiliar!$B$16:$E$24,4,0)</f>
        <v>0.25</v>
      </c>
      <c r="P180" s="248">
        <f t="shared" ca="1" si="91"/>
        <v>0</v>
      </c>
      <c r="Q180" s="247">
        <f t="shared" ca="1" si="85"/>
        <v>0.25</v>
      </c>
      <c r="R180" s="383"/>
      <c r="S180" s="280"/>
      <c r="T180" s="270">
        <v>8.1</v>
      </c>
      <c r="U180" s="270">
        <f t="shared" si="92"/>
        <v>1</v>
      </c>
      <c r="V180" s="270">
        <f t="shared" si="93"/>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c r="BJ180" s="281">
        <v>1</v>
      </c>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0"/>
        <v>modesg_out_sfcs_taxon_europeiaref_date</v>
      </c>
      <c r="B181" s="142" t="s">
        <v>26</v>
      </c>
      <c r="C181" s="138" t="s">
        <v>311</v>
      </c>
      <c r="D181" s="235" t="s">
        <v>40</v>
      </c>
      <c r="E181" s="236" t="s">
        <v>334</v>
      </c>
      <c r="F181" s="236"/>
      <c r="G181" s="235" t="s">
        <v>208</v>
      </c>
      <c r="H181" s="235" t="str">
        <f>VLOOKUP(A181,'2. Status Detalhe Campos'!$A$7:$G$574,7,0)</f>
        <v>2.1 Em Teste</v>
      </c>
      <c r="I181" s="276" t="s">
        <v>38</v>
      </c>
      <c r="J181" s="325">
        <v>45628</v>
      </c>
      <c r="K181" s="326">
        <v>45629</v>
      </c>
      <c r="L181" s="290">
        <f t="array" ref="L181">MIN(IF(W181:CI181&gt;0,$W$16:$CI$16))</f>
        <v>45644</v>
      </c>
      <c r="M181" s="291">
        <f t="array" ref="M181">MAX(IF(W181:CI181&gt;0,$W$16:$CI$16))</f>
        <v>45644</v>
      </c>
      <c r="N181" s="291"/>
      <c r="O181" s="248">
        <f>VLOOKUP(H181,Auxiliar!$B$16:$E$24,4,0)</f>
        <v>0.25</v>
      </c>
      <c r="P181" s="248">
        <f t="shared" ca="1" si="91"/>
        <v>0</v>
      </c>
      <c r="Q181" s="247">
        <f t="shared" ca="1" si="85"/>
        <v>0.25</v>
      </c>
      <c r="R181" s="383"/>
      <c r="S181" s="280"/>
      <c r="T181" s="270">
        <v>4.0999999999999996</v>
      </c>
      <c r="U181" s="270">
        <f t="shared" si="92"/>
        <v>0.5</v>
      </c>
      <c r="V181" s="270">
        <f t="shared" si="93"/>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c r="BK181" s="281">
        <v>0.5</v>
      </c>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0"/>
        <v>modesg_out_sfcs_taxon_europeiazdeposit</v>
      </c>
      <c r="B182" s="142" t="s">
        <v>26</v>
      </c>
      <c r="C182" s="138" t="s">
        <v>311</v>
      </c>
      <c r="D182" s="235" t="s">
        <v>40</v>
      </c>
      <c r="E182" s="236" t="s">
        <v>334</v>
      </c>
      <c r="F182" s="236"/>
      <c r="G182" s="235" t="s">
        <v>210</v>
      </c>
      <c r="H182" s="235" t="str">
        <f>VLOOKUP(A182,'2. Status Detalhe Campos'!$A$7:$G$574,7,0)</f>
        <v>2.1 Em Teste</v>
      </c>
      <c r="I182" s="276" t="s">
        <v>38</v>
      </c>
      <c r="J182" s="325">
        <v>45628</v>
      </c>
      <c r="K182" s="326">
        <v>45629</v>
      </c>
      <c r="L182" s="290">
        <f t="array" ref="L182">MIN(IF(W182:CI182&gt;0,$W$16:$CI$16))</f>
        <v>45644</v>
      </c>
      <c r="M182" s="291">
        <f t="array" ref="M182">MAX(IF(W182:CI182&gt;0,$W$16:$CI$16))</f>
        <v>45645</v>
      </c>
      <c r="N182" s="291"/>
      <c r="O182" s="248">
        <f>VLOOKUP(H182,Auxiliar!$B$16:$E$24,4,0)</f>
        <v>0.25</v>
      </c>
      <c r="P182" s="248">
        <f t="shared" ca="1" si="91"/>
        <v>0</v>
      </c>
      <c r="Q182" s="247">
        <f t="shared" ca="1" si="85"/>
        <v>0.25</v>
      </c>
      <c r="R182" s="383"/>
      <c r="S182" s="280"/>
      <c r="T182" s="270">
        <v>8.1</v>
      </c>
      <c r="U182" s="270">
        <f t="shared" si="92"/>
        <v>1</v>
      </c>
      <c r="V182" s="270">
        <f t="shared" si="93"/>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v>0.5</v>
      </c>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5" customHeight="1" collapsed="1">
      <c r="A183" s="274"/>
      <c r="B183" s="142" t="s">
        <v>26</v>
      </c>
      <c r="C183" s="138" t="s">
        <v>26</v>
      </c>
      <c r="D183" s="134"/>
      <c r="E183" s="241" t="s">
        <v>380</v>
      </c>
      <c r="F183" s="239" t="s">
        <v>2024</v>
      </c>
      <c r="G183" s="240">
        <f>COUNTA(G184:G186)</f>
        <v>3</v>
      </c>
      <c r="H183" s="298" t="s">
        <v>2017</v>
      </c>
      <c r="I183" s="304">
        <f>MAX(I184:I186)</f>
        <v>45603</v>
      </c>
      <c r="J183" s="296">
        <f>MIN(J184:J186)</f>
        <v>45631</v>
      </c>
      <c r="K183" s="330">
        <f>MIN(K184:K186)</f>
        <v>45631</v>
      </c>
      <c r="L183" s="278">
        <f>MIN(L184:L186)</f>
        <v>45642</v>
      </c>
      <c r="M183" s="278">
        <f>MAX(M184:M186)</f>
        <v>45643</v>
      </c>
      <c r="N183" s="324">
        <f t="array" ref="N183">MAX(IF(W183:CI183&gt;0,$W$16:$CI$16))</f>
        <v>45646</v>
      </c>
      <c r="O183" s="250">
        <f>SUMPRODUCT(O184:O186,U184:U186)/SUM(U184:U186)</f>
        <v>0.25</v>
      </c>
      <c r="P183" s="250">
        <f ca="1">SUMPRODUCT(P184:P186,U184:U186)/SUM(U184:U186)</f>
        <v>0</v>
      </c>
      <c r="Q183" s="247">
        <f ca="1">O183-P183</f>
        <v>0.25</v>
      </c>
      <c r="R183" s="382" t="s">
        <v>2029</v>
      </c>
      <c r="S183" s="280"/>
      <c r="T183" s="270"/>
      <c r="U183" s="270"/>
      <c r="V183" s="270"/>
      <c r="W183" s="281"/>
      <c r="X183" s="281"/>
      <c r="Y183" s="281"/>
      <c r="Z183" s="297"/>
      <c r="AA183" s="281"/>
      <c r="AB183" s="289"/>
      <c r="AC183" s="281"/>
      <c r="AD183" s="282"/>
      <c r="AE183" s="281"/>
      <c r="AF183" s="281"/>
      <c r="AG183" s="281"/>
      <c r="AH183" s="289"/>
      <c r="AI183" s="281"/>
      <c r="AJ183" s="281"/>
      <c r="AK183" s="281"/>
      <c r="AL183" s="281"/>
      <c r="AM183" s="281"/>
      <c r="AN183" s="288"/>
      <c r="AO183" s="281"/>
      <c r="AP183" s="281"/>
      <c r="AQ183" s="281"/>
      <c r="AR183" s="281"/>
      <c r="AS183" s="281"/>
      <c r="AT183" s="281"/>
      <c r="AU183" s="289"/>
      <c r="AV183" s="281"/>
      <c r="AW183" s="281"/>
      <c r="AX183" s="281"/>
      <c r="AY183" s="281"/>
      <c r="AZ183" s="281"/>
      <c r="BA183" s="281"/>
      <c r="BB183" s="269"/>
      <c r="BC183" s="281"/>
      <c r="BD183" s="281"/>
      <c r="BE183" s="281"/>
      <c r="BF183" s="281"/>
      <c r="BG183" s="281"/>
      <c r="BH183" s="281"/>
      <c r="BI183" s="281"/>
      <c r="BJ183" s="281"/>
      <c r="BK183" s="281"/>
      <c r="BL183" s="281"/>
      <c r="BM183" s="281" t="s">
        <v>444</v>
      </c>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E184&amp;G184</f>
        <v>lt002_instrumentmthd_usd_instrmnt_scp_1</v>
      </c>
      <c r="B184" s="142" t="s">
        <v>26</v>
      </c>
      <c r="C184" s="138" t="s">
        <v>26</v>
      </c>
      <c r="D184" s="235" t="s">
        <v>40</v>
      </c>
      <c r="E184" s="238" t="s">
        <v>380</v>
      </c>
      <c r="F184" s="238"/>
      <c r="G184" s="238" t="s">
        <v>386</v>
      </c>
      <c r="H184" s="235" t="str">
        <f>VLOOKUP(A184,'2. Status Detalhe Campos'!$A$7:$G$574,7,0)</f>
        <v>2.1 Em Teste</v>
      </c>
      <c r="I184" s="378">
        <v>45603</v>
      </c>
      <c r="J184" s="325">
        <v>45631</v>
      </c>
      <c r="K184" s="325">
        <v>45631</v>
      </c>
      <c r="L184" s="290">
        <f t="array" ref="L184">MIN(IF(W184:CI184&gt;0,$W$16:$CI$16))</f>
        <v>45642</v>
      </c>
      <c r="M184" s="291">
        <f t="array" ref="M184">MAX(IF(W184:CI184&gt;0,$W$16:$CI$16))</f>
        <v>45642</v>
      </c>
      <c r="N184" s="291"/>
      <c r="O184" s="248">
        <f>VLOOKUP(H184,Auxiliar!$B$16:$E$24,4,0)</f>
        <v>0.25</v>
      </c>
      <c r="P184" s="248">
        <f t="shared" ref="P184:P186" ca="1" si="94">IF(TODAY()&lt;=L184,0,MIN((TODAY()-L184)/(M184-L184+1),100%))</f>
        <v>0</v>
      </c>
      <c r="Q184" s="247">
        <f ca="1">O184-P184</f>
        <v>0.25</v>
      </c>
      <c r="R184" s="383"/>
      <c r="S184" s="280"/>
      <c r="T184" s="270">
        <v>4.0999999999999996</v>
      </c>
      <c r="U184" s="270">
        <f>ROUND(T184/8,1)</f>
        <v>0.5</v>
      </c>
      <c r="V184" s="270">
        <f>SUM(W184:CI184)-U184</f>
        <v>0</v>
      </c>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v>0.5</v>
      </c>
      <c r="BJ184" s="281"/>
      <c r="BK184" s="281"/>
      <c r="BL184" s="281"/>
      <c r="BM184" s="284"/>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lt002_instrumentmthd_usd_instrmnt_scp_2</v>
      </c>
      <c r="B185" s="142" t="s">
        <v>26</v>
      </c>
      <c r="C185" s="138" t="s">
        <v>26</v>
      </c>
      <c r="D185" s="235" t="s">
        <v>40</v>
      </c>
      <c r="E185" s="238" t="s">
        <v>380</v>
      </c>
      <c r="F185" s="238"/>
      <c r="G185" s="238" t="s">
        <v>387</v>
      </c>
      <c r="H185" s="235" t="str">
        <f>VLOOKUP(A185,'2. Status Detalhe Campos'!$A$7:$G$574,7,0)</f>
        <v>2.1 Em Teste</v>
      </c>
      <c r="I185" s="378">
        <v>45603</v>
      </c>
      <c r="J185" s="325">
        <v>45631</v>
      </c>
      <c r="K185" s="325">
        <v>45631</v>
      </c>
      <c r="L185" s="290">
        <f t="array" ref="L185">MIN(IF(W185:CI185&gt;0,$W$16:$CI$16))</f>
        <v>45643</v>
      </c>
      <c r="M185" s="291">
        <f t="array" ref="M185">MAX(IF(W185:CI185&gt;0,$W$16:$CI$16))</f>
        <v>45643</v>
      </c>
      <c r="N185" s="291"/>
      <c r="O185" s="248">
        <f>VLOOKUP(H185,Auxiliar!$B$16:$E$24,4,0)</f>
        <v>0.25</v>
      </c>
      <c r="P185" s="248">
        <f t="shared" ca="1" si="94"/>
        <v>0</v>
      </c>
      <c r="Q185" s="247">
        <f ca="1">O185-P185</f>
        <v>0.25</v>
      </c>
      <c r="R185" s="383"/>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c r="BJ185" s="281">
        <v>0.5</v>
      </c>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lt002_instrumentmthd_usd_instrmnt_scp_3</v>
      </c>
      <c r="B186" s="142" t="s">
        <v>26</v>
      </c>
      <c r="C186" s="138" t="s">
        <v>26</v>
      </c>
      <c r="D186" s="235" t="s">
        <v>40</v>
      </c>
      <c r="E186" s="238" t="s">
        <v>380</v>
      </c>
      <c r="F186" s="238"/>
      <c r="G186" s="238" t="s">
        <v>388</v>
      </c>
      <c r="H186" s="235" t="str">
        <f>VLOOKUP(A186,'2. Status Detalhe Campos'!$A$7:$G$574,7,0)</f>
        <v>2.1 Em Teste</v>
      </c>
      <c r="I186" s="378">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94"/>
        <v>0</v>
      </c>
      <c r="Q186" s="247">
        <f ca="1">O186-P186</f>
        <v>0.25</v>
      </c>
      <c r="R186" s="383"/>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5" customHeight="1" collapsed="1">
      <c r="A187" s="274"/>
      <c r="B187" s="142" t="s">
        <v>26</v>
      </c>
      <c r="C187" s="138" t="s">
        <v>311</v>
      </c>
      <c r="D187" s="134"/>
      <c r="E187" s="239" t="s">
        <v>326</v>
      </c>
      <c r="F187" s="239" t="s">
        <v>1997</v>
      </c>
      <c r="G187" s="240">
        <f>COUNTA(G188:G191)</f>
        <v>4</v>
      </c>
      <c r="H187" s="275" t="s">
        <v>2016</v>
      </c>
      <c r="I187" s="276" t="s">
        <v>38</v>
      </c>
      <c r="J187" s="312">
        <f>MIN(J188:J191)</f>
        <v>45638</v>
      </c>
      <c r="K187" s="276"/>
      <c r="L187" s="277">
        <f>MIN(L188:L191)</f>
        <v>45638</v>
      </c>
      <c r="M187" s="278">
        <f>MAX(M188:M191)</f>
        <v>45646</v>
      </c>
      <c r="N187" s="324">
        <f t="array" ref="N187">MAX(IF(W187:CI187&gt;0,$W$16:$CI$16))</f>
        <v>45646</v>
      </c>
      <c r="O187" s="250">
        <f>SUMPRODUCT(O188:O191,U188:U191)/SUM(U188:U191)</f>
        <v>0.25</v>
      </c>
      <c r="P187" s="250">
        <f ca="1">SUMPRODUCT(P188:P191,U188:U191)/SUM(U188:U191)</f>
        <v>0.2</v>
      </c>
      <c r="Q187" s="247">
        <f t="shared" ref="Q187:Q191" ca="1" si="95">O187-P187</f>
        <v>4.9999999999999989E-2</v>
      </c>
      <c r="R187" s="382" t="s">
        <v>2019</v>
      </c>
      <c r="S187" s="280"/>
      <c r="T187" s="270"/>
      <c r="U187" s="270"/>
      <c r="V187" s="270"/>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1"/>
      <c r="AZ187" s="281"/>
      <c r="BA187" s="281"/>
      <c r="BB187" s="281"/>
      <c r="BC187" s="281"/>
      <c r="BD187" s="281"/>
      <c r="BE187" s="281"/>
      <c r="BF187" s="281"/>
      <c r="BG187" s="283"/>
      <c r="BH187" s="281"/>
      <c r="BI187" s="281"/>
      <c r="BJ187" s="281"/>
      <c r="BK187" s="281"/>
      <c r="BL187" s="281"/>
      <c r="BM187" s="327"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modesg_out_empr_info_nfinflg_rsc_fsc_agd</v>
      </c>
      <c r="B188" s="142" t="s">
        <v>26</v>
      </c>
      <c r="C188" s="138" t="s">
        <v>311</v>
      </c>
      <c r="D188" s="235" t="s">
        <v>40</v>
      </c>
      <c r="E188" s="236" t="s">
        <v>326</v>
      </c>
      <c r="F188" s="236"/>
      <c r="G188" s="235" t="s">
        <v>283</v>
      </c>
      <c r="H188" s="235" t="str">
        <f>VLOOKUP(A188,'2. Status Detalhe Campos'!$A$7:$G$574,7,0)</f>
        <v>2.1 Em Teste</v>
      </c>
      <c r="I188" s="276" t="s">
        <v>38</v>
      </c>
      <c r="J188" s="285">
        <v>45638</v>
      </c>
      <c r="K188" s="276"/>
      <c r="L188" s="290">
        <f t="array" ref="L188">MIN(IF(W188:CI188&gt;0,$W$16:$CI$16))</f>
        <v>45643</v>
      </c>
      <c r="M188" s="291">
        <f t="array" ref="M188">MAX(IF(W188:CI188&gt;0,$W$16:$CI$16))</f>
        <v>45644</v>
      </c>
      <c r="N188" s="291"/>
      <c r="O188" s="248">
        <f>VLOOKUP(H188,Auxiliar!$B$16:$E$24,4,0)</f>
        <v>0.25</v>
      </c>
      <c r="P188" s="248">
        <f t="shared" ref="P188:P191" ca="1" si="96">IF(TODAY()&lt;=L188,0,MIN((TODAY()-L188)/(M188-L188+1),100%))</f>
        <v>0</v>
      </c>
      <c r="Q188" s="247">
        <f t="shared" ca="1" si="95"/>
        <v>0.25</v>
      </c>
      <c r="R188" s="382" t="s">
        <v>38</v>
      </c>
      <c r="S188" s="280"/>
      <c r="T188" s="270">
        <v>16.100000000000001</v>
      </c>
      <c r="U188" s="270">
        <f>ROUND(T188/8,1)</f>
        <v>2</v>
      </c>
      <c r="V188" s="270">
        <f>SUM(W188:CI188)-U188</f>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v>1</v>
      </c>
      <c r="BK188" s="281">
        <v>1</v>
      </c>
      <c r="BL188" s="281"/>
      <c r="BM188" s="281"/>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modesg_out_empr_info_nfinflg_rsc_fsc_crnc</v>
      </c>
      <c r="B189" s="142" t="s">
        <v>26</v>
      </c>
      <c r="C189" s="138" t="s">
        <v>311</v>
      </c>
      <c r="D189" s="235" t="s">
        <v>40</v>
      </c>
      <c r="E189" s="236" t="s">
        <v>326</v>
      </c>
      <c r="F189" s="236"/>
      <c r="G189" s="235" t="s">
        <v>284</v>
      </c>
      <c r="H189" s="235" t="str">
        <f>VLOOKUP(A189,'2. Status Detalhe Campos'!$A$7:$G$574,7,0)</f>
        <v>2.1 Em Teste</v>
      </c>
      <c r="I189" s="276" t="s">
        <v>38</v>
      </c>
      <c r="J189" s="285">
        <v>45638</v>
      </c>
      <c r="K189" s="276"/>
      <c r="L189" s="290">
        <f t="array" ref="L189">MIN(IF(W189:CI189&gt;0,$W$16:$CI$16))</f>
        <v>45645</v>
      </c>
      <c r="M189" s="291">
        <f t="array" ref="M189">MAX(IF(W189:CI189&gt;0,$W$16:$CI$16))</f>
        <v>45646</v>
      </c>
      <c r="N189" s="291"/>
      <c r="O189" s="248">
        <f>VLOOKUP(H189,Auxiliar!$B$16:$E$24,4,0)</f>
        <v>0.25</v>
      </c>
      <c r="P189" s="248">
        <f t="shared" ca="1" si="96"/>
        <v>0</v>
      </c>
      <c r="Q189" s="247">
        <f t="shared" ca="1" si="95"/>
        <v>0.25</v>
      </c>
      <c r="R189" s="382"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81"/>
      <c r="BI189" s="281"/>
      <c r="BJ189" s="281"/>
      <c r="BK189" s="281"/>
      <c r="BL189" s="281">
        <v>1</v>
      </c>
      <c r="BM189" s="281">
        <v>1</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 t="shared" ref="A190:A191" si="97">E190&amp;G190</f>
        <v>modesg_out_empr_info_nfinorigem_flg_rsc_fsc_agd</v>
      </c>
      <c r="B190" s="142" t="s">
        <v>26</v>
      </c>
      <c r="C190" s="138" t="s">
        <v>311</v>
      </c>
      <c r="D190" s="235" t="s">
        <v>40</v>
      </c>
      <c r="E190" s="236" t="s">
        <v>326</v>
      </c>
      <c r="F190" s="236"/>
      <c r="G190" s="235" t="s">
        <v>318</v>
      </c>
      <c r="H190" s="235" t="str">
        <f>VLOOKUP(A190,'2. Status Detalhe Campos'!$A$7:$G$574,7,0)</f>
        <v>2.1 Em Teste</v>
      </c>
      <c r="I190" s="276" t="s">
        <v>38</v>
      </c>
      <c r="J190" s="285">
        <v>45638</v>
      </c>
      <c r="K190" s="276"/>
      <c r="L190" s="290">
        <f t="array" ref="L190">MIN(IF(W190:CI190&gt;0,$W$16:$CI$16))</f>
        <v>45638</v>
      </c>
      <c r="M190" s="291">
        <f t="array" ref="M190">MAX(IF(W190:CI190&gt;0,$W$16:$CI$16))</f>
        <v>45638</v>
      </c>
      <c r="N190" s="291"/>
      <c r="O190" s="248">
        <f>VLOOKUP(H190,Auxiliar!$B$16:$E$24,4,0)</f>
        <v>0.25</v>
      </c>
      <c r="P190" s="248">
        <f t="shared" ca="1" si="96"/>
        <v>1</v>
      </c>
      <c r="Q190" s="247">
        <f t="shared" ca="1" si="95"/>
        <v>-0.75</v>
      </c>
      <c r="R190" s="382" t="s">
        <v>38</v>
      </c>
      <c r="S190" s="280"/>
      <c r="T190" s="270">
        <v>4.0999999999999996</v>
      </c>
      <c r="U190" s="270">
        <f t="shared" ref="U190:U191" si="98">ROUND(T190/8,1)</f>
        <v>0.5</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v>0.5</v>
      </c>
      <c r="BH190" s="281"/>
      <c r="BI190" s="281"/>
      <c r="BJ190" s="281"/>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si="97"/>
        <v>modesg_out_empr_info_nfinorigem_flg_rsc_fsc_crnc</v>
      </c>
      <c r="B191" s="142" t="s">
        <v>26</v>
      </c>
      <c r="C191" s="138" t="s">
        <v>311</v>
      </c>
      <c r="D191" s="235" t="s">
        <v>40</v>
      </c>
      <c r="E191" s="236" t="s">
        <v>326</v>
      </c>
      <c r="F191" s="236"/>
      <c r="G191" s="235" t="s">
        <v>319</v>
      </c>
      <c r="H191" s="235" t="str">
        <f>VLOOKUP(A191,'2. Status Detalhe Campos'!$A$7:$G$574,7,0)</f>
        <v>2.1 Em Teste</v>
      </c>
      <c r="I191" s="276" t="s">
        <v>38</v>
      </c>
      <c r="J191" s="285">
        <v>45638</v>
      </c>
      <c r="K191" s="276"/>
      <c r="L191" s="290">
        <f t="array" ref="L191">MIN(IF(W191:CI191&gt;0,$W$16:$CI$16))</f>
        <v>45638</v>
      </c>
      <c r="M191" s="291">
        <f t="array" ref="M191">MAX(IF(W191:CI191&gt;0,$W$16:$CI$16))</f>
        <v>45638</v>
      </c>
      <c r="N191" s="291"/>
      <c r="O191" s="248">
        <f>VLOOKUP(H191,Auxiliar!$B$16:$E$24,4,0)</f>
        <v>0.25</v>
      </c>
      <c r="P191" s="248">
        <f t="shared" ca="1" si="96"/>
        <v>1</v>
      </c>
      <c r="Q191" s="247">
        <f t="shared" ca="1" si="95"/>
        <v>-0.75</v>
      </c>
      <c r="R191" s="382" t="s">
        <v>38</v>
      </c>
      <c r="S191" s="280"/>
      <c r="T191" s="270">
        <v>4.0999999999999996</v>
      </c>
      <c r="U191" s="270">
        <f t="shared" si="98"/>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81"/>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5" customHeight="1" collapsed="1">
      <c r="A192" s="274"/>
      <c r="B192" s="142" t="s">
        <v>26</v>
      </c>
      <c r="C192" s="138" t="s">
        <v>26</v>
      </c>
      <c r="D192" s="134"/>
      <c r="E192" s="241" t="s">
        <v>369</v>
      </c>
      <c r="F192" s="239" t="s">
        <v>2023</v>
      </c>
      <c r="G192" s="240">
        <f>COUNTA(G193:G198)</f>
        <v>6</v>
      </c>
      <c r="H192" s="298" t="s">
        <v>2017</v>
      </c>
      <c r="I192" s="304">
        <f>MIN(I193:I198)</f>
        <v>45603</v>
      </c>
      <c r="J192" s="277">
        <f>MIN(J193:J198)</f>
        <v>45631</v>
      </c>
      <c r="K192" s="277">
        <f>MIN(K193:K198)</f>
        <v>45631</v>
      </c>
      <c r="L192" s="278">
        <f>MIN(L193:L198)</f>
        <v>45649</v>
      </c>
      <c r="M192" s="278">
        <f>MAX(M193:M198)</f>
        <v>45649</v>
      </c>
      <c r="N192" s="324">
        <f t="array" ref="N192">MAX(IF(W192:CI192&gt;0,$W$16:$CI$16))</f>
        <v>45649</v>
      </c>
      <c r="O192" s="250">
        <f>SUMPRODUCT(O193:O198,U193:U198)/SUM(U193:U198)</f>
        <v>0.25</v>
      </c>
      <c r="P192" s="250">
        <f ca="1">SUMPRODUCT(P193:P198,U193:U198)/SUM(U193:U198)</f>
        <v>0</v>
      </c>
      <c r="Q192" s="247">
        <f t="shared" ref="Q192:Q198" ca="1" si="99">O192-P192</f>
        <v>0.25</v>
      </c>
      <c r="R192" s="382" t="s">
        <v>2031</v>
      </c>
      <c r="S192" s="280"/>
      <c r="T192" s="270"/>
      <c r="U192" s="270"/>
      <c r="V192" s="270"/>
      <c r="W192" s="281"/>
      <c r="X192" s="281"/>
      <c r="Y192" s="281"/>
      <c r="Z192" s="281"/>
      <c r="AA192" s="281"/>
      <c r="AB192" s="281"/>
      <c r="AC192" s="288"/>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c r="BK192" s="281"/>
      <c r="BL192" s="281"/>
      <c r="BM192" s="281"/>
      <c r="BN192" s="284" t="s">
        <v>444</v>
      </c>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 t="shared" ref="A193:A198" si="100">E193&amp;G193</f>
        <v>lt004_protectionemssns_scp1_prtctn</v>
      </c>
      <c r="B193" s="142" t="s">
        <v>26</v>
      </c>
      <c r="C193" s="138" t="s">
        <v>26</v>
      </c>
      <c r="D193" s="235" t="s">
        <v>40</v>
      </c>
      <c r="E193" s="238" t="s">
        <v>369</v>
      </c>
      <c r="F193" s="238"/>
      <c r="G193" s="242" t="s">
        <v>374</v>
      </c>
      <c r="H193" s="235" t="str">
        <f>VLOOKUP(A193,'2. Status Detalhe Campos'!$A$7:$G$574,7,0)</f>
        <v>2.1 Em Teste</v>
      </c>
      <c r="I193" s="379">
        <v>45603</v>
      </c>
      <c r="J193" s="325">
        <v>45631</v>
      </c>
      <c r="K193" s="325">
        <v>45631</v>
      </c>
      <c r="L193" s="290">
        <f t="array" ref="L193">MIN(IF(W193:CI193&gt;0,$W$16:$CI$16))</f>
        <v>45649</v>
      </c>
      <c r="M193" s="291">
        <f t="array" ref="M193">MAX(IF(W193:CI193&gt;0,$W$16:$CI$16))</f>
        <v>45649</v>
      </c>
      <c r="N193" s="291"/>
      <c r="O193" s="248">
        <f>VLOOKUP(H193,Auxiliar!$B$16:$E$24,4,0)</f>
        <v>0.25</v>
      </c>
      <c r="P193" s="248">
        <f t="shared" ref="P193:P198" ca="1" si="101">IF(TODAY()&lt;=L193,0,MIN((TODAY()-L193)/(M193-L193+1),100%))</f>
        <v>0</v>
      </c>
      <c r="Q193" s="247">
        <f t="shared" ca="1" si="99"/>
        <v>0.25</v>
      </c>
      <c r="R193" s="382" t="s">
        <v>38</v>
      </c>
      <c r="S193" s="280" t="s">
        <v>1950</v>
      </c>
      <c r="T193" s="270">
        <v>4.0999999999999996</v>
      </c>
      <c r="U193" s="270">
        <f t="shared" ref="U193:U198" si="102">ROUND(T193/8,1)</f>
        <v>0.5</v>
      </c>
      <c r="V193" s="270">
        <f t="shared" ref="V193:V198" si="103">SUM(W193:CI193)-U193</f>
        <v>0</v>
      </c>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1">
        <v>0.5</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si="100"/>
        <v>lt004_protectionemssns_scp2_prtctn</v>
      </c>
      <c r="B194" s="142" t="s">
        <v>26</v>
      </c>
      <c r="C194" s="138" t="s">
        <v>26</v>
      </c>
      <c r="D194" s="235" t="s">
        <v>40</v>
      </c>
      <c r="E194" s="238" t="s">
        <v>369</v>
      </c>
      <c r="F194" s="238"/>
      <c r="G194" s="242" t="s">
        <v>375</v>
      </c>
      <c r="H194" s="235" t="str">
        <f>VLOOKUP(A194,'2. Status Detalhe Campos'!$A$7:$G$574,7,0)</f>
        <v>2.1 Em Teste</v>
      </c>
      <c r="I194" s="379">
        <v>45603</v>
      </c>
      <c r="J194" s="325">
        <v>45631</v>
      </c>
      <c r="K194" s="325">
        <v>45631</v>
      </c>
      <c r="L194" s="290">
        <f t="array" ref="L194">MIN(IF(W194:CI194&gt;0,$W$16:$CI$16))</f>
        <v>45649</v>
      </c>
      <c r="M194" s="291">
        <f t="array" ref="M194">MAX(IF(W194:CI194&gt;0,$W$16:$CI$16))</f>
        <v>45649</v>
      </c>
      <c r="N194" s="291"/>
      <c r="O194" s="248">
        <f>VLOOKUP(H194,Auxiliar!$B$16:$E$24,4,0)</f>
        <v>0.25</v>
      </c>
      <c r="P194" s="248">
        <f t="shared" ca="1" si="101"/>
        <v>0</v>
      </c>
      <c r="Q194" s="247">
        <f t="shared" ca="1" si="99"/>
        <v>0.25</v>
      </c>
      <c r="R194" s="382" t="s">
        <v>38</v>
      </c>
      <c r="S194" s="280" t="s">
        <v>1950</v>
      </c>
      <c r="T194" s="270">
        <v>4.0999999999999996</v>
      </c>
      <c r="U194" s="270">
        <f t="shared" si="102"/>
        <v>0.5</v>
      </c>
      <c r="V194" s="270">
        <f t="shared" si="103"/>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0"/>
        <v>lt004_protectionemssns_scp3_prtctn</v>
      </c>
      <c r="B195" s="142" t="s">
        <v>26</v>
      </c>
      <c r="C195" s="138" t="s">
        <v>26</v>
      </c>
      <c r="D195" s="235" t="s">
        <v>40</v>
      </c>
      <c r="E195" s="238" t="s">
        <v>369</v>
      </c>
      <c r="F195" s="238"/>
      <c r="G195" s="242" t="s">
        <v>376</v>
      </c>
      <c r="H195" s="235" t="str">
        <f>VLOOKUP(A195,'2. Status Detalhe Campos'!$A$7:$G$574,7,0)</f>
        <v>2.1 Em Teste</v>
      </c>
      <c r="I195" s="379">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1"/>
        <v>0</v>
      </c>
      <c r="Q195" s="247">
        <f t="shared" ca="1" si="99"/>
        <v>0.25</v>
      </c>
      <c r="R195" s="382" t="s">
        <v>38</v>
      </c>
      <c r="S195" s="280" t="s">
        <v>1950</v>
      </c>
      <c r="T195" s="270">
        <v>4.0999999999999996</v>
      </c>
      <c r="U195" s="270">
        <f t="shared" si="102"/>
        <v>0.5</v>
      </c>
      <c r="V195" s="270">
        <f t="shared" si="103"/>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0"/>
        <v>lt004_protectionmthd_usd_prtctn_scp_1</v>
      </c>
      <c r="B196" s="142" t="s">
        <v>26</v>
      </c>
      <c r="C196" s="138" t="s">
        <v>26</v>
      </c>
      <c r="D196" s="235" t="s">
        <v>40</v>
      </c>
      <c r="E196" s="238" t="s">
        <v>369</v>
      </c>
      <c r="F196" s="238"/>
      <c r="G196" s="242" t="s">
        <v>377</v>
      </c>
      <c r="H196" s="235" t="str">
        <f>VLOOKUP(A196,'2. Status Detalhe Campos'!$A$7:$G$574,7,0)</f>
        <v>2.1 Em Teste</v>
      </c>
      <c r="I196" s="379">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1"/>
        <v>0</v>
      </c>
      <c r="Q196" s="247">
        <f t="shared" ca="1" si="99"/>
        <v>0.25</v>
      </c>
      <c r="R196" s="382" t="s">
        <v>38</v>
      </c>
      <c r="S196" s="280" t="s">
        <v>1950</v>
      </c>
      <c r="T196" s="270">
        <v>4.0999999999999996</v>
      </c>
      <c r="U196" s="270">
        <f t="shared" si="102"/>
        <v>0.5</v>
      </c>
      <c r="V196" s="270">
        <f t="shared" si="103"/>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0"/>
        <v>lt004_protectionmthd_usd_prtctn_scp_2</v>
      </c>
      <c r="B197" s="142" t="s">
        <v>26</v>
      </c>
      <c r="C197" s="138" t="s">
        <v>26</v>
      </c>
      <c r="D197" s="235" t="s">
        <v>40</v>
      </c>
      <c r="E197" s="238" t="s">
        <v>369</v>
      </c>
      <c r="F197" s="238"/>
      <c r="G197" s="242" t="s">
        <v>378</v>
      </c>
      <c r="H197" s="235" t="str">
        <f>VLOOKUP(A197,'2. Status Detalhe Campos'!$A$7:$G$574,7,0)</f>
        <v>2.1 Em Teste</v>
      </c>
      <c r="I197" s="379">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1"/>
        <v>0</v>
      </c>
      <c r="Q197" s="247">
        <f t="shared" ca="1" si="99"/>
        <v>0.25</v>
      </c>
      <c r="R197" s="382" t="s">
        <v>38</v>
      </c>
      <c r="S197" s="280" t="s">
        <v>1950</v>
      </c>
      <c r="T197" s="270">
        <v>4.0999999999999996</v>
      </c>
      <c r="U197" s="270">
        <f t="shared" si="102"/>
        <v>0.5</v>
      </c>
      <c r="V197" s="270">
        <f t="shared" si="103"/>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0"/>
        <v>lt004_protectionmthd_usd_prtctn_scp_3</v>
      </c>
      <c r="B198" s="142" t="s">
        <v>26</v>
      </c>
      <c r="C198" s="138" t="s">
        <v>26</v>
      </c>
      <c r="D198" s="235" t="s">
        <v>40</v>
      </c>
      <c r="E198" s="238" t="s">
        <v>369</v>
      </c>
      <c r="F198" s="238"/>
      <c r="G198" s="242" t="s">
        <v>379</v>
      </c>
      <c r="H198" s="235" t="str">
        <f>VLOOKUP(A198,'2. Status Detalhe Campos'!$A$7:$G$574,7,0)</f>
        <v>2.1 Em Teste</v>
      </c>
      <c r="I198" s="379">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1"/>
        <v>0</v>
      </c>
      <c r="Q198" s="247">
        <f t="shared" ca="1" si="99"/>
        <v>0.25</v>
      </c>
      <c r="R198" s="382" t="s">
        <v>38</v>
      </c>
      <c r="S198" s="280" t="s">
        <v>1950</v>
      </c>
      <c r="T198" s="270">
        <v>4.0999999999999996</v>
      </c>
      <c r="U198" s="270">
        <f t="shared" si="102"/>
        <v>0.5</v>
      </c>
      <c r="V198" s="270">
        <f t="shared" si="103"/>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5" customHeight="1" collapsed="1">
      <c r="A199" s="274"/>
      <c r="B199" s="142" t="s">
        <v>26</v>
      </c>
      <c r="C199" s="138" t="s">
        <v>34</v>
      </c>
      <c r="D199" s="134"/>
      <c r="E199" s="239" t="s">
        <v>37</v>
      </c>
      <c r="F199" s="239" t="s">
        <v>1975</v>
      </c>
      <c r="G199" s="240">
        <f>COUNTA(G200:G211)</f>
        <v>12</v>
      </c>
      <c r="H199" s="275" t="s">
        <v>2016</v>
      </c>
      <c r="I199" s="276" t="s">
        <v>38</v>
      </c>
      <c r="J199" s="277">
        <f>MIN(J200:J211)</f>
        <v>45630</v>
      </c>
      <c r="K199" s="277">
        <f>MIN(K200:K211)</f>
        <v>45631</v>
      </c>
      <c r="L199" s="279">
        <f>MIN(L200:L211)</f>
        <v>45646</v>
      </c>
      <c r="M199" s="279">
        <f>MAX(M200:M211)</f>
        <v>45659</v>
      </c>
      <c r="N199" s="324">
        <f t="array" ref="N199">MAX(IF(W199:CI199&gt;0,$W$16:$CI$16))</f>
        <v>45667</v>
      </c>
      <c r="O199" s="250">
        <f>SUMPRODUCT(O200:O211,U200:U211)/SUM(U200:U211)</f>
        <v>0</v>
      </c>
      <c r="P199" s="250">
        <f ca="1">SUMPRODUCT(P200:P211,U200:U211)/SUM(U200:U211)</f>
        <v>0</v>
      </c>
      <c r="Q199" s="247">
        <f t="shared" ca="1" si="67"/>
        <v>0</v>
      </c>
      <c r="R199" s="382" t="s">
        <v>2069</v>
      </c>
      <c r="S199" s="280"/>
      <c r="T199" s="270"/>
      <c r="U199" s="270"/>
      <c r="V199" s="270"/>
      <c r="W199" s="281"/>
      <c r="X199" s="281"/>
      <c r="Y199" s="281"/>
      <c r="Z199" s="281"/>
      <c r="AA199" s="281"/>
      <c r="AB199" s="281"/>
      <c r="AC199" s="281"/>
      <c r="AD199" s="282"/>
      <c r="AE199" s="281"/>
      <c r="AF199" s="281"/>
      <c r="AG199" s="281"/>
      <c r="AH199" s="281"/>
      <c r="AI199" s="281"/>
      <c r="AJ199" s="281"/>
      <c r="AK199" s="281"/>
      <c r="AL199" s="281"/>
      <c r="AM199" s="281"/>
      <c r="AN199" s="281"/>
      <c r="AO199" s="281"/>
      <c r="AP199" s="281"/>
      <c r="AQ199" s="281"/>
      <c r="AR199" s="281"/>
      <c r="AS199" s="281"/>
      <c r="AT199" s="281"/>
      <c r="AU199" s="281"/>
      <c r="AV199" s="281"/>
      <c r="AW199" s="283"/>
      <c r="AX199" s="281"/>
      <c r="AY199" s="281"/>
      <c r="AZ199" s="281"/>
      <c r="BA199" s="283"/>
      <c r="BB199" s="269"/>
      <c r="BC199" s="327"/>
      <c r="BD199" s="281"/>
      <c r="BE199" s="281"/>
      <c r="BF199" s="281"/>
      <c r="BG199" s="281"/>
      <c r="BH199" s="281"/>
      <c r="BI199" s="281"/>
      <c r="BJ199" s="281"/>
      <c r="BK199" s="281"/>
      <c r="BL199" s="281"/>
      <c r="BM199" s="281"/>
      <c r="BN199" s="281"/>
      <c r="BO199" s="282"/>
      <c r="BP199" s="282"/>
      <c r="BQ199" s="282"/>
      <c r="BR199" s="282"/>
      <c r="BS199" s="282"/>
      <c r="BT199" s="282"/>
      <c r="BU199" s="282"/>
      <c r="BV199" s="281"/>
      <c r="BW199" s="281"/>
      <c r="BX199" s="281"/>
      <c r="BY199" s="281"/>
      <c r="BZ199" s="281"/>
      <c r="CA199" s="281"/>
      <c r="CB199" s="281" t="s">
        <v>444</v>
      </c>
      <c r="CC199" s="281"/>
      <c r="CD199" s="281"/>
      <c r="CE199" s="281"/>
      <c r="CF199" s="281"/>
      <c r="CG199" s="281"/>
      <c r="CH199" s="281"/>
      <c r="CI199" s="281"/>
    </row>
    <row r="200" spans="1:87" ht="15" hidden="1" customHeight="1" outlineLevel="1">
      <c r="A200" s="274" t="str">
        <f t="shared" ref="A200:A245" si="104">E200&amp;G200</f>
        <v>ENERGY_CERTIFICATE_EST_INPUTPROPERTY_BANK_ID</v>
      </c>
      <c r="B200" s="142" t="s">
        <v>26</v>
      </c>
      <c r="C200" s="138" t="s">
        <v>34</v>
      </c>
      <c r="D200" s="235" t="s">
        <v>40</v>
      </c>
      <c r="E200" s="236" t="s">
        <v>37</v>
      </c>
      <c r="F200" s="236"/>
      <c r="G200" s="235" t="s">
        <v>41</v>
      </c>
      <c r="H200" s="235" t="str">
        <f>VLOOKUP(A200,'2. Status Detalhe Campos'!$A$7:$G$574,7,0)</f>
        <v>6. Em implementação (re-especificação)</v>
      </c>
      <c r="I200" s="276" t="s">
        <v>38</v>
      </c>
      <c r="J200" s="285">
        <v>45630</v>
      </c>
      <c r="K200" s="285">
        <v>45631</v>
      </c>
      <c r="L200" s="286">
        <f t="array" ref="L200">MIN(IF(W200:CI200&gt;0,$W$16:$CI$16))</f>
        <v>45646</v>
      </c>
      <c r="M200" s="287">
        <f t="array" ref="M200">MAX(IF(W200:CI200&gt;0,$W$16:$CI$16))</f>
        <v>45646</v>
      </c>
      <c r="N200" s="287"/>
      <c r="O200" s="248">
        <f>VLOOKUP(H200,Auxiliar!$B$16:$E$24,4,0)</f>
        <v>0</v>
      </c>
      <c r="P200" s="248">
        <f ca="1">IF(TODAY()&lt;=L200,0,MIN((TODAY()-L200)/(M200-L200+1),100%))</f>
        <v>0</v>
      </c>
      <c r="Q200" s="247">
        <f t="shared" ref="Q200:Q245" ca="1" si="105">O200-P200</f>
        <v>0</v>
      </c>
      <c r="R200" s="383"/>
      <c r="S200" s="280"/>
      <c r="T200" s="270">
        <v>0.6</v>
      </c>
      <c r="U200" s="270">
        <f t="shared" ref="U200:U245" si="106">ROUND(T200/8,1)</f>
        <v>0.1</v>
      </c>
      <c r="V200" s="270">
        <f t="shared" ref="V200:V211" si="107">SUM(W200:CI200)-U200</f>
        <v>0</v>
      </c>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69"/>
      <c r="BB200" s="281"/>
      <c r="BC200" s="281"/>
      <c r="BD200" s="281"/>
      <c r="BE200" s="281"/>
      <c r="BF200" s="281"/>
      <c r="BG200" s="281"/>
      <c r="BH200" s="281"/>
      <c r="BI200" s="281"/>
      <c r="BJ200" s="281"/>
      <c r="BK200" s="281"/>
      <c r="BL200" s="281"/>
      <c r="BM200" s="281">
        <v>0.1</v>
      </c>
      <c r="BN200" s="281"/>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5" hidden="1" customHeight="1" outlineLevel="1">
      <c r="A201" s="274" t="str">
        <f t="shared" si="104"/>
        <v>ENERGY_CERTIFICATE_EST_INPUTENCRYPTED_KEY</v>
      </c>
      <c r="B201" s="142" t="s">
        <v>26</v>
      </c>
      <c r="C201" s="138" t="s">
        <v>34</v>
      </c>
      <c r="D201" s="235" t="s">
        <v>40</v>
      </c>
      <c r="E201" s="236" t="s">
        <v>37</v>
      </c>
      <c r="F201" s="236"/>
      <c r="G201" s="235" t="s">
        <v>42</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t="shared" ref="P201:P245" ca="1" si="108">IF(TODAY()&lt;=L201,0,MIN((TODAY()-L201)/(M201-L201+1),100%))</f>
        <v>0</v>
      </c>
      <c r="Q201" s="247">
        <f t="shared" ca="1" si="105"/>
        <v>0</v>
      </c>
      <c r="R201" s="383"/>
      <c r="S201" s="280"/>
      <c r="T201" s="270">
        <v>0.6</v>
      </c>
      <c r="U201" s="270">
        <f t="shared" si="106"/>
        <v>0.1</v>
      </c>
      <c r="V201" s="270">
        <f t="shared" si="107"/>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04"/>
        <v>ENERGY_CERTIFICATE_EST_INPUTPROPERTY_BRANCH_CODE</v>
      </c>
      <c r="B202" s="142" t="s">
        <v>26</v>
      </c>
      <c r="C202" s="138" t="s">
        <v>34</v>
      </c>
      <c r="D202" s="235" t="s">
        <v>40</v>
      </c>
      <c r="E202" s="236" t="s">
        <v>37</v>
      </c>
      <c r="F202" s="236"/>
      <c r="G202" s="235" t="s">
        <v>43</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ca="1" si="108"/>
        <v>0</v>
      </c>
      <c r="Q202" s="247">
        <f t="shared" ca="1" si="105"/>
        <v>0</v>
      </c>
      <c r="R202" s="383"/>
      <c r="S202" s="280"/>
      <c r="T202" s="270">
        <v>0.6</v>
      </c>
      <c r="U202" s="270">
        <f t="shared" si="106"/>
        <v>0.1</v>
      </c>
      <c r="V202" s="270">
        <f t="shared" si="107"/>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04"/>
        <v>ENERGY_CERTIFICATE_EST_INPUTPROPERTY_CONTRACT_ID</v>
      </c>
      <c r="B203" s="142" t="s">
        <v>26</v>
      </c>
      <c r="C203" s="138" t="s">
        <v>34</v>
      </c>
      <c r="D203" s="235" t="s">
        <v>40</v>
      </c>
      <c r="E203" s="236" t="s">
        <v>37</v>
      </c>
      <c r="F203" s="236"/>
      <c r="G203" s="235" t="s">
        <v>44</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08"/>
        <v>0</v>
      </c>
      <c r="Q203" s="247">
        <f t="shared" ca="1" si="105"/>
        <v>0</v>
      </c>
      <c r="R203" s="383"/>
      <c r="S203" s="280"/>
      <c r="T203" s="270">
        <v>0.6</v>
      </c>
      <c r="U203" s="270">
        <f t="shared" si="106"/>
        <v>0.1</v>
      </c>
      <c r="V203" s="270">
        <f t="shared" si="107"/>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04"/>
        <v>ENERGY_CERTIFICATE_EST_INPUTPROPERTY_REFERENCE_CODE</v>
      </c>
      <c r="B204" s="142" t="s">
        <v>26</v>
      </c>
      <c r="C204" s="138" t="s">
        <v>34</v>
      </c>
      <c r="D204" s="235" t="s">
        <v>40</v>
      </c>
      <c r="E204" s="236" t="s">
        <v>37</v>
      </c>
      <c r="F204" s="236"/>
      <c r="G204" s="235" t="s">
        <v>45</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08"/>
        <v>0</v>
      </c>
      <c r="Q204" s="247">
        <f t="shared" ca="1" si="105"/>
        <v>0</v>
      </c>
      <c r="R204" s="383"/>
      <c r="S204" s="280"/>
      <c r="T204" s="270">
        <v>0.6</v>
      </c>
      <c r="U204" s="270">
        <f t="shared" si="106"/>
        <v>0.1</v>
      </c>
      <c r="V204" s="270">
        <f t="shared" si="107"/>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04"/>
        <v>ENERGY_CERTIFICATE_EST_INPUTDATA_EXTRACTION_DATE</v>
      </c>
      <c r="B205" s="142" t="s">
        <v>26</v>
      </c>
      <c r="C205" s="138" t="s">
        <v>34</v>
      </c>
      <c r="D205" s="235" t="s">
        <v>40</v>
      </c>
      <c r="E205" s="236" t="s">
        <v>37</v>
      </c>
      <c r="F205" s="236"/>
      <c r="G205" s="235" t="s">
        <v>46</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08"/>
        <v>0</v>
      </c>
      <c r="Q205" s="247">
        <f t="shared" ca="1" si="105"/>
        <v>0</v>
      </c>
      <c r="R205" s="383"/>
      <c r="S205" s="280"/>
      <c r="T205" s="270">
        <v>0.6</v>
      </c>
      <c r="U205" s="270">
        <f t="shared" si="106"/>
        <v>0.1</v>
      </c>
      <c r="V205" s="270">
        <f t="shared" si="107"/>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04"/>
        <v>ENERGY_CERTIFICATE_EST_INPUTEPC</v>
      </c>
      <c r="B206" s="142" t="s">
        <v>26</v>
      </c>
      <c r="C206" s="138" t="s">
        <v>34</v>
      </c>
      <c r="D206" s="235" t="s">
        <v>40</v>
      </c>
      <c r="E206" s="236" t="s">
        <v>37</v>
      </c>
      <c r="F206" s="236"/>
      <c r="G206" s="235" t="s">
        <v>47</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08"/>
        <v>0</v>
      </c>
      <c r="Q206" s="247">
        <f t="shared" ca="1" si="105"/>
        <v>0</v>
      </c>
      <c r="R206" s="383"/>
      <c r="S206" s="280"/>
      <c r="T206" s="270">
        <v>0.6</v>
      </c>
      <c r="U206" s="270">
        <f t="shared" si="106"/>
        <v>0.1</v>
      </c>
      <c r="V206" s="270">
        <f t="shared" si="107"/>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04"/>
        <v>ENERGY_CERTIFICATE_EST_INPUTDATA_PROVIDER</v>
      </c>
      <c r="B207" s="142" t="s">
        <v>26</v>
      </c>
      <c r="C207" s="138" t="s">
        <v>34</v>
      </c>
      <c r="D207" s="235" t="s">
        <v>40</v>
      </c>
      <c r="E207" s="236" t="s">
        <v>37</v>
      </c>
      <c r="F207" s="236"/>
      <c r="G207" s="235" t="s">
        <v>48</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08"/>
        <v>0</v>
      </c>
      <c r="Q207" s="247">
        <f t="shared" ca="1" si="105"/>
        <v>0</v>
      </c>
      <c r="R207" s="383"/>
      <c r="S207" s="280"/>
      <c r="T207" s="270">
        <v>0.6</v>
      </c>
      <c r="U207" s="270">
        <f t="shared" si="106"/>
        <v>0.1</v>
      </c>
      <c r="V207" s="270">
        <f t="shared" si="107"/>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04"/>
        <v>ENERGY_CERTIFICATE_EST_INPUTACTUAL_VALUE_IND</v>
      </c>
      <c r="B208" s="142" t="s">
        <v>26</v>
      </c>
      <c r="C208" s="138" t="s">
        <v>34</v>
      </c>
      <c r="D208" s="235" t="s">
        <v>40</v>
      </c>
      <c r="E208" s="236" t="s">
        <v>37</v>
      </c>
      <c r="F208" s="236"/>
      <c r="G208" s="235" t="s">
        <v>49</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08"/>
        <v>0</v>
      </c>
      <c r="Q208" s="247">
        <f t="shared" ca="1" si="105"/>
        <v>0</v>
      </c>
      <c r="R208" s="383"/>
      <c r="S208" s="280"/>
      <c r="T208" s="270">
        <v>0.6</v>
      </c>
      <c r="U208" s="270">
        <f t="shared" si="106"/>
        <v>0.1</v>
      </c>
      <c r="V208" s="270">
        <f t="shared" si="107"/>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04"/>
        <v>ENERGY_CERTIFICATE_EST_INPUTQUALITY_SCORE</v>
      </c>
      <c r="B209" s="142" t="s">
        <v>26</v>
      </c>
      <c r="C209" s="138" t="s">
        <v>34</v>
      </c>
      <c r="D209" s="235" t="s">
        <v>40</v>
      </c>
      <c r="E209" s="236" t="s">
        <v>37</v>
      </c>
      <c r="F209" s="236"/>
      <c r="G209" s="235" t="s">
        <v>50</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08"/>
        <v>0</v>
      </c>
      <c r="Q209" s="247">
        <f t="shared" ca="1" si="105"/>
        <v>0</v>
      </c>
      <c r="R209" s="383"/>
      <c r="S209" s="280"/>
      <c r="T209" s="270">
        <v>0.6</v>
      </c>
      <c r="U209" s="270">
        <f t="shared" si="106"/>
        <v>0.1</v>
      </c>
      <c r="V209" s="270">
        <f t="shared" si="107"/>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04"/>
        <v>ENERGY_CERTIFICATE_EST_INPUTENERGY_CONSUMPTION_VALUE_YEAR</v>
      </c>
      <c r="B210" s="142" t="s">
        <v>26</v>
      </c>
      <c r="C210" s="138" t="s">
        <v>34</v>
      </c>
      <c r="D210" s="235" t="s">
        <v>40</v>
      </c>
      <c r="E210" s="236" t="s">
        <v>37</v>
      </c>
      <c r="F210" s="236"/>
      <c r="G210" s="235" t="s">
        <v>51</v>
      </c>
      <c r="H210" s="235" t="str">
        <f>VLOOKUP(A210,'2. Status Detalhe Campos'!$A$7:$G$574,7,0)</f>
        <v>6. Em implementação (re-especificação)</v>
      </c>
      <c r="I210" s="276" t="s">
        <v>38</v>
      </c>
      <c r="J210" s="285">
        <v>45630</v>
      </c>
      <c r="K210" s="285">
        <v>45631</v>
      </c>
      <c r="L210" s="286">
        <f t="array" ref="L210">MIN(IF(W210:CI210&gt;0,$W$16:$CI$16))</f>
        <v>45659</v>
      </c>
      <c r="M210" s="287">
        <f t="array" ref="M210">MAX(IF(W210:CI210&gt;0,$W$16:$CI$16))</f>
        <v>45659</v>
      </c>
      <c r="N210" s="287"/>
      <c r="O210" s="248">
        <f>VLOOKUP(H210,Auxiliar!$B$16:$E$24,4,0)</f>
        <v>0</v>
      </c>
      <c r="P210" s="248">
        <f t="shared" ca="1" si="108"/>
        <v>0</v>
      </c>
      <c r="Q210" s="247">
        <f t="shared" ca="1" si="105"/>
        <v>0</v>
      </c>
      <c r="R210" s="383"/>
      <c r="S210" s="280"/>
      <c r="T210" s="270">
        <v>0.6</v>
      </c>
      <c r="U210" s="270">
        <f t="shared" si="106"/>
        <v>0.1</v>
      </c>
      <c r="V210" s="270">
        <f t="shared" si="107"/>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c r="BN210" s="281"/>
      <c r="BO210" s="282"/>
      <c r="BP210" s="282"/>
      <c r="BQ210" s="282"/>
      <c r="BR210" s="282"/>
      <c r="BS210" s="282"/>
      <c r="BT210" s="282"/>
      <c r="BU210" s="282"/>
      <c r="BV210" s="281">
        <v>0.1</v>
      </c>
      <c r="BW210" s="281"/>
      <c r="BX210" s="281"/>
      <c r="BY210" s="281"/>
      <c r="BZ210" s="281"/>
      <c r="CA210" s="281"/>
      <c r="CB210" s="281"/>
      <c r="CC210" s="281"/>
      <c r="CD210" s="281"/>
      <c r="CE210" s="281"/>
      <c r="CF210" s="281"/>
      <c r="CG210" s="281"/>
      <c r="CH210" s="281"/>
      <c r="CI210" s="281"/>
    </row>
    <row r="211" spans="1:87" ht="15" hidden="1" customHeight="1" outlineLevel="1">
      <c r="A211" s="274" t="str">
        <f t="shared" si="104"/>
        <v>ENERGY_CERTIFICATE_EST_INPUTCARBON_EMISSION_VALUE_YEAR</v>
      </c>
      <c r="B211" s="142" t="s">
        <v>26</v>
      </c>
      <c r="C211" s="138" t="s">
        <v>34</v>
      </c>
      <c r="D211" s="235" t="s">
        <v>40</v>
      </c>
      <c r="E211" s="236" t="s">
        <v>37</v>
      </c>
      <c r="F211" s="236"/>
      <c r="G211" s="235" t="s">
        <v>52</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08"/>
        <v>0</v>
      </c>
      <c r="Q211" s="247">
        <f t="shared" ca="1" si="105"/>
        <v>0</v>
      </c>
      <c r="R211" s="383"/>
      <c r="S211" s="280"/>
      <c r="T211" s="270">
        <v>0.6</v>
      </c>
      <c r="U211" s="270">
        <f t="shared" si="106"/>
        <v>0.1</v>
      </c>
      <c r="V211" s="270">
        <f t="shared" si="107"/>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customHeight="1" collapsed="1">
      <c r="A212" s="274"/>
      <c r="B212" s="142" t="s">
        <v>26</v>
      </c>
      <c r="C212" s="138" t="s">
        <v>54</v>
      </c>
      <c r="D212" s="134"/>
      <c r="E212" s="241" t="s">
        <v>94</v>
      </c>
      <c r="F212" s="239" t="s">
        <v>1975</v>
      </c>
      <c r="G212" s="255">
        <v>1</v>
      </c>
      <c r="H212" s="275" t="s">
        <v>2016</v>
      </c>
      <c r="I212" s="278">
        <v>45604</v>
      </c>
      <c r="J212" s="314">
        <v>45645</v>
      </c>
      <c r="K212" s="276"/>
      <c r="L212" s="279"/>
      <c r="M212" s="310"/>
      <c r="N212" s="324">
        <f t="array" ref="N212">MAX(IF(W212:CI212&gt;0,$W$16:$CI$16))</f>
        <v>45667</v>
      </c>
      <c r="O212" s="317">
        <v>0</v>
      </c>
      <c r="P212" s="317">
        <v>0</v>
      </c>
      <c r="Q212" s="247">
        <f t="shared" ref="Q212" si="109">O212-P212</f>
        <v>0</v>
      </c>
      <c r="R212" s="382" t="s">
        <v>2026</v>
      </c>
      <c r="S212" s="280"/>
      <c r="T212" s="270"/>
      <c r="U212" s="270"/>
      <c r="V212" s="270"/>
      <c r="W212" s="281"/>
      <c r="X212" s="281"/>
      <c r="Y212" s="281"/>
      <c r="Z212" s="281"/>
      <c r="AA212" s="281"/>
      <c r="AB212" s="281"/>
      <c r="AC212" s="281"/>
      <c r="AD212" s="282"/>
      <c r="AE212" s="281"/>
      <c r="AF212" s="281"/>
      <c r="AG212" s="281"/>
      <c r="AH212" s="281"/>
      <c r="AI212" s="289"/>
      <c r="AJ212" s="281"/>
      <c r="AK212" s="281"/>
      <c r="AL212" s="281"/>
      <c r="AM212" s="281"/>
      <c r="AN212" s="281"/>
      <c r="AO212" s="281"/>
      <c r="AP212" s="281"/>
      <c r="AQ212" s="281"/>
      <c r="AR212" s="281"/>
      <c r="AS212" s="281"/>
      <c r="AT212" s="281"/>
      <c r="AU212" s="281"/>
      <c r="AV212" s="281"/>
      <c r="AW212" s="281"/>
      <c r="AX212" s="281"/>
      <c r="AY212" s="281"/>
      <c r="AZ212" s="281"/>
      <c r="BA212" s="281"/>
      <c r="BB212" s="283"/>
      <c r="BC212" s="281"/>
      <c r="BD212" s="281"/>
      <c r="BE212" s="281"/>
      <c r="BF212" s="281"/>
      <c r="BG212" s="281"/>
      <c r="BH212" s="281"/>
      <c r="BI212" s="281"/>
      <c r="BJ212" s="281"/>
      <c r="BK212" s="281"/>
      <c r="BL212" s="283"/>
      <c r="BM212" s="281"/>
      <c r="BN212" s="281"/>
      <c r="BO212" s="282"/>
      <c r="BP212" s="282"/>
      <c r="BQ212" s="282"/>
      <c r="BR212" s="282"/>
      <c r="BS212" s="282"/>
      <c r="BT212" s="282"/>
      <c r="BU212" s="282"/>
      <c r="BV212" s="281"/>
      <c r="BW212" s="281"/>
      <c r="BX212" s="281"/>
      <c r="BY212" s="281"/>
      <c r="BZ212" s="281"/>
      <c r="CA212" s="281"/>
      <c r="CB212" s="281" t="s">
        <v>444</v>
      </c>
      <c r="CC212" s="281"/>
      <c r="CD212" s="281"/>
      <c r="CE212" s="281"/>
      <c r="CF212" s="281"/>
      <c r="CG212" s="281"/>
      <c r="CH212" s="281"/>
      <c r="CI212" s="281"/>
    </row>
    <row r="213" spans="1:87" ht="15" customHeight="1">
      <c r="A213" s="274"/>
      <c r="B213" s="142" t="s">
        <v>26</v>
      </c>
      <c r="C213" s="138" t="s">
        <v>34</v>
      </c>
      <c r="D213" s="134"/>
      <c r="E213" s="241" t="s">
        <v>2013</v>
      </c>
      <c r="F213" s="239" t="s">
        <v>1975</v>
      </c>
      <c r="G213" s="255" t="s">
        <v>1954</v>
      </c>
      <c r="H213" s="275" t="s">
        <v>2016</v>
      </c>
      <c r="I213" s="278">
        <v>45604</v>
      </c>
      <c r="J213" s="278">
        <v>45630</v>
      </c>
      <c r="K213" s="278">
        <v>45631</v>
      </c>
      <c r="L213" s="279">
        <f t="array" ref="L213">MIN(IF(W213:CI213&gt;0,$W$16:$CI$16))</f>
        <v>45665</v>
      </c>
      <c r="M213" s="310">
        <f t="array" ref="M213">MAX(IF(W213:CI213&gt;0,$W$16:$CI$16))</f>
        <v>45667</v>
      </c>
      <c r="N213" s="324">
        <f t="array" ref="N213">MAX(IF(W213:CI213&gt;0,$W$16:$CI$16))</f>
        <v>45667</v>
      </c>
      <c r="O213" s="317">
        <v>0</v>
      </c>
      <c r="P213" s="317">
        <v>0</v>
      </c>
      <c r="Q213" s="247">
        <f>O213-P213</f>
        <v>0</v>
      </c>
      <c r="R213" s="382" t="s">
        <v>2012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3"/>
      <c r="AX213" s="281"/>
      <c r="AY213" s="281"/>
      <c r="AZ213" s="281"/>
      <c r="BA213" s="283"/>
      <c r="BB213" s="269"/>
      <c r="BC213" s="281"/>
      <c r="BD213" s="281"/>
      <c r="BE213" s="281"/>
      <c r="BF213" s="281"/>
      <c r="BG213" s="281"/>
      <c r="BH213" s="281"/>
      <c r="BI213" s="281"/>
      <c r="BJ213" s="281"/>
      <c r="BK213" s="281"/>
      <c r="BL213" s="281"/>
      <c r="BM213" s="281"/>
      <c r="BN213" s="281"/>
      <c r="BO213" s="282"/>
      <c r="BP213" s="282"/>
      <c r="BQ213" s="282"/>
      <c r="BR213" s="282"/>
      <c r="BS213" s="282"/>
      <c r="BT213" s="282"/>
      <c r="BU213" s="282"/>
      <c r="BV213" s="281"/>
      <c r="BW213" s="281"/>
      <c r="BX213" s="281"/>
      <c r="BY213" s="281"/>
      <c r="BZ213" s="281">
        <v>1</v>
      </c>
      <c r="CA213" s="281">
        <v>1</v>
      </c>
      <c r="CB213" s="281" t="s">
        <v>444</v>
      </c>
      <c r="CC213" s="281"/>
      <c r="CD213" s="281"/>
      <c r="CE213" s="281"/>
      <c r="CF213" s="281"/>
      <c r="CG213" s="281"/>
      <c r="CH213" s="281"/>
      <c r="CI213" s="281"/>
    </row>
    <row r="214" spans="1:87" ht="15" customHeight="1">
      <c r="A214" s="274"/>
      <c r="B214" s="142" t="s">
        <v>26</v>
      </c>
      <c r="C214" s="138" t="s">
        <v>311</v>
      </c>
      <c r="D214" s="134"/>
      <c r="E214" s="239" t="s">
        <v>312</v>
      </c>
      <c r="F214" s="239" t="s">
        <v>1996</v>
      </c>
      <c r="G214" s="332">
        <f>COUNTA(G215:G218)</f>
        <v>4</v>
      </c>
      <c r="H214" s="298" t="s">
        <v>2017</v>
      </c>
      <c r="I214" s="276" t="s">
        <v>38</v>
      </c>
      <c r="J214" s="277">
        <f>MIN(J215:J218)</f>
        <v>45631</v>
      </c>
      <c r="K214" s="277">
        <f>MIN(K215:K218)</f>
        <v>45631</v>
      </c>
      <c r="L214" s="277">
        <f>MIN(L215:L218)</f>
        <v>45663</v>
      </c>
      <c r="M214" s="278">
        <f>MAX(M215:M218)</f>
        <v>45664</v>
      </c>
      <c r="N214" s="324">
        <f t="array" ref="N214">MAX(IF(W214:CI214&gt;0,$W$16:$CI$16))</f>
        <v>45674</v>
      </c>
      <c r="O214" s="250">
        <f>SUMPRODUCT(O215:O218,U215:U218)/SUM(U215:U218)</f>
        <v>0.25</v>
      </c>
      <c r="P214" s="250">
        <f ca="1">SUMPRODUCT(P215:P218,U215:U218)/SUM(U215:U218)</f>
        <v>0</v>
      </c>
      <c r="Q214" s="247">
        <f t="shared" ref="Q214:Q219" ca="1" si="110">O214-P214</f>
        <v>0.25</v>
      </c>
      <c r="R214" s="382" t="s">
        <v>2070</v>
      </c>
      <c r="S214" s="280"/>
      <c r="T214" s="270"/>
      <c r="U214" s="270"/>
      <c r="V214" s="270"/>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3"/>
      <c r="AU214" s="281"/>
      <c r="AV214" s="281"/>
      <c r="AW214" s="281"/>
      <c r="AX214" s="281"/>
      <c r="AY214" s="281"/>
      <c r="AZ214" s="281"/>
      <c r="BA214" s="281"/>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t="s">
        <v>444</v>
      </c>
      <c r="CH214" s="281"/>
      <c r="CI214" s="281"/>
    </row>
    <row r="215" spans="1:87" ht="16.2" hidden="1" outlineLevel="1">
      <c r="A215" s="274" t="str">
        <f>E215&amp;G215</f>
        <v>modesg_out_bens_imoveisflg_rsc_fsc_agd</v>
      </c>
      <c r="B215" s="142" t="s">
        <v>26</v>
      </c>
      <c r="C215" s="138" t="s">
        <v>311</v>
      </c>
      <c r="D215" s="235" t="s">
        <v>40</v>
      </c>
      <c r="E215" s="236" t="s">
        <v>312</v>
      </c>
      <c r="F215" s="236"/>
      <c r="G215" s="333" t="s">
        <v>283</v>
      </c>
      <c r="H215" s="235" t="str">
        <f>VLOOKUP(A215,'2. Status Detalhe Campos'!$A$7:$G$574,7,0)</f>
        <v>2.1 Em Teste</v>
      </c>
      <c r="I215" s="276" t="s">
        <v>38</v>
      </c>
      <c r="J215" s="285">
        <v>45631</v>
      </c>
      <c r="K215" s="285">
        <v>45631</v>
      </c>
      <c r="L215" s="290">
        <f t="array" ref="L215">MIN(IF(W215:CI215&gt;0,$W$16:$CI$16))</f>
        <v>45663</v>
      </c>
      <c r="M215" s="291">
        <f t="array" ref="M215">MAX(IF(W215:CI215&gt;0,$W$16:$CI$16))</f>
        <v>45663</v>
      </c>
      <c r="N215" s="291"/>
      <c r="O215" s="248">
        <f>VLOOKUP(H215,Auxiliar!$B$16:$E$24,4,0)</f>
        <v>0.25</v>
      </c>
      <c r="P215" s="248">
        <f t="shared" ref="P215:P218" ca="1" si="111">IF(TODAY()&lt;=L215,0,MIN((TODAY()-L215)/(M215-L215+1),100%))</f>
        <v>0</v>
      </c>
      <c r="Q215" s="247">
        <f t="shared" ca="1" si="110"/>
        <v>0.25</v>
      </c>
      <c r="R215" s="382" t="s">
        <v>38</v>
      </c>
      <c r="S215" s="280"/>
      <c r="T215" s="270">
        <v>16.100000000000001</v>
      </c>
      <c r="U215" s="270">
        <f>ROUND(T215/8,1)</f>
        <v>2</v>
      </c>
      <c r="V215" s="270">
        <f>SUM(W215:CI215)-U215</f>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v>2</v>
      </c>
      <c r="BY215" s="281"/>
      <c r="BZ215" s="281"/>
      <c r="CA215" s="281"/>
      <c r="CB215" s="281"/>
      <c r="CC215" s="281"/>
      <c r="CD215" s="281"/>
      <c r="CE215" s="281"/>
      <c r="CF215" s="281"/>
      <c r="CG215" s="281"/>
      <c r="CH215" s="281"/>
      <c r="CI215" s="281"/>
    </row>
    <row r="216" spans="1:87" ht="16.2" hidden="1" outlineLevel="1">
      <c r="A216" s="274" t="str">
        <f>E216&amp;G216</f>
        <v>modesg_out_bens_imoveisflg_rsc_fsc_crnc</v>
      </c>
      <c r="B216" s="142" t="s">
        <v>26</v>
      </c>
      <c r="C216" s="138" t="s">
        <v>311</v>
      </c>
      <c r="D216" s="235" t="s">
        <v>40</v>
      </c>
      <c r="E216" s="236" t="s">
        <v>312</v>
      </c>
      <c r="F216" s="236"/>
      <c r="G216" s="333" t="s">
        <v>284</v>
      </c>
      <c r="H216" s="235" t="str">
        <f>VLOOKUP(A216,'2. Status Detalhe Campos'!$A$7:$G$574,7,0)</f>
        <v>2.1 Em Teste</v>
      </c>
      <c r="I216" s="276" t="s">
        <v>38</v>
      </c>
      <c r="J216" s="285">
        <v>45631</v>
      </c>
      <c r="K216" s="285">
        <v>45631</v>
      </c>
      <c r="L216" s="290">
        <f t="array" ref="L216">MIN(IF(W216:CI216&gt;0,$W$16:$CI$16))</f>
        <v>45663</v>
      </c>
      <c r="M216" s="291">
        <f t="array" ref="M216">MAX(IF(W216:CI216&gt;0,$W$16:$CI$16))</f>
        <v>45664</v>
      </c>
      <c r="N216" s="291"/>
      <c r="O216" s="248">
        <f>VLOOKUP(H216,Auxiliar!$B$16:$E$24,4,0)</f>
        <v>0.25</v>
      </c>
      <c r="P216" s="248">
        <f t="shared" ca="1" si="111"/>
        <v>0</v>
      </c>
      <c r="Q216" s="247">
        <f t="shared" ca="1" si="110"/>
        <v>0.25</v>
      </c>
      <c r="R216" s="382"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1</v>
      </c>
      <c r="BY216" s="281">
        <v>1</v>
      </c>
      <c r="BZ216" s="281"/>
      <c r="CA216" s="281"/>
      <c r="CB216" s="281"/>
      <c r="CC216" s="281"/>
      <c r="CD216" s="281"/>
      <c r="CE216" s="281"/>
      <c r="CF216" s="281"/>
      <c r="CG216" s="281"/>
      <c r="CH216" s="281"/>
      <c r="CI216" s="281"/>
    </row>
    <row r="217" spans="1:87" ht="16.2" hidden="1" outlineLevel="1">
      <c r="A217" s="274" t="str">
        <f>E217&amp;G217</f>
        <v>modesg_out_bens_imoveisorigem_flg_rsc_fsc_agd</v>
      </c>
      <c r="B217" s="142" t="s">
        <v>26</v>
      </c>
      <c r="C217" s="138" t="s">
        <v>311</v>
      </c>
      <c r="D217" s="235" t="s">
        <v>40</v>
      </c>
      <c r="E217" s="236" t="s">
        <v>312</v>
      </c>
      <c r="F217" s="236"/>
      <c r="G217" s="333" t="s">
        <v>318</v>
      </c>
      <c r="H217" s="235" t="str">
        <f>VLOOKUP(A217,'2. Status Detalhe Campos'!$A$7:$G$574,7,0)</f>
        <v>2.1 Em Teste</v>
      </c>
      <c r="I217" s="276" t="s">
        <v>38</v>
      </c>
      <c r="J217" s="285">
        <v>45631</v>
      </c>
      <c r="K217" s="285">
        <v>45631</v>
      </c>
      <c r="L217" s="290">
        <f t="array" ref="L217">MIN(IF(W217:CI217&gt;0,$W$16:$CI$16))</f>
        <v>45664</v>
      </c>
      <c r="M217" s="291">
        <f t="array" ref="M217">MAX(IF(W217:CI217&gt;0,$W$16:$CI$16))</f>
        <v>45664</v>
      </c>
      <c r="N217" s="291"/>
      <c r="O217" s="248">
        <f>VLOOKUP(H217,Auxiliar!$B$16:$E$24,4,0)</f>
        <v>0.25</v>
      </c>
      <c r="P217" s="248">
        <f t="shared" ca="1" si="111"/>
        <v>0</v>
      </c>
      <c r="Q217" s="247">
        <f t="shared" ca="1" si="110"/>
        <v>0.25</v>
      </c>
      <c r="R217" s="382" t="s">
        <v>38</v>
      </c>
      <c r="S217" s="280"/>
      <c r="T217" s="270">
        <v>4.0999999999999996</v>
      </c>
      <c r="U217" s="270">
        <f>ROUND(T217/8,1)</f>
        <v>0.5</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v>0.5</v>
      </c>
      <c r="BZ217" s="281"/>
      <c r="CA217" s="281"/>
      <c r="CB217" s="281"/>
      <c r="CC217" s="281"/>
      <c r="CD217" s="281"/>
      <c r="CE217" s="281"/>
      <c r="CF217" s="281"/>
      <c r="CG217" s="281"/>
      <c r="CH217" s="281"/>
      <c r="CI217" s="281"/>
    </row>
    <row r="218" spans="1:87" ht="16.2" hidden="1" outlineLevel="1">
      <c r="A218" s="274" t="str">
        <f>E218&amp;G218</f>
        <v>modesg_out_bens_imoveisorigem_flg_rsc_fsc_crnc</v>
      </c>
      <c r="B218" s="142" t="s">
        <v>26</v>
      </c>
      <c r="C218" s="138" t="s">
        <v>311</v>
      </c>
      <c r="D218" s="235" t="s">
        <v>40</v>
      </c>
      <c r="E218" s="236" t="s">
        <v>312</v>
      </c>
      <c r="F218" s="236"/>
      <c r="G218" s="333" t="s">
        <v>319</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1"/>
        <v>0</v>
      </c>
      <c r="Q218" s="247">
        <f t="shared" ca="1" si="110"/>
        <v>0.25</v>
      </c>
      <c r="R218" s="382"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5" customHeight="1" collapsed="1">
      <c r="A219" s="274" t="str">
        <f t="shared" ref="A219:A222" si="112">E219&amp;G219</f>
        <v>lt002_instrument3</v>
      </c>
      <c r="B219" s="142" t="s">
        <v>26</v>
      </c>
      <c r="C219" s="138" t="s">
        <v>26</v>
      </c>
      <c r="D219" s="235"/>
      <c r="E219" s="377" t="s">
        <v>380</v>
      </c>
      <c r="F219" s="241" t="s">
        <v>1998</v>
      </c>
      <c r="G219" s="255">
        <v>3</v>
      </c>
      <c r="H219" s="298" t="s">
        <v>2017</v>
      </c>
      <c r="I219" s="276" t="s">
        <v>38</v>
      </c>
      <c r="J219" s="277">
        <f>MIN(J220:J222)</f>
        <v>45631</v>
      </c>
      <c r="K219" s="277">
        <f>MIN(K220:K222)</f>
        <v>45631</v>
      </c>
      <c r="L219" s="277">
        <f>MIN(L220)</f>
        <v>45664</v>
      </c>
      <c r="M219" s="278">
        <f>MAX(M220)</f>
        <v>45664</v>
      </c>
      <c r="N219" s="324">
        <f t="array" ref="N219">MAX(IF(W219:CI219&gt;0,$W$16:$CI$16))</f>
        <v>45674</v>
      </c>
      <c r="O219" s="250">
        <f>SUMPRODUCT(O220:O222,U220:U222)/SUM(U220:U222)</f>
        <v>0.25</v>
      </c>
      <c r="P219" s="250">
        <f ca="1">SUMPRODUCT(P220:P222,U220:U222)/SUM(U220:U222)</f>
        <v>0</v>
      </c>
      <c r="Q219" s="247">
        <f t="shared" ca="1" si="110"/>
        <v>0.25</v>
      </c>
      <c r="R219" s="382" t="s">
        <v>2021</v>
      </c>
      <c r="S219" s="280"/>
      <c r="T219" s="309"/>
      <c r="U219" s="270"/>
      <c r="V219" s="270"/>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c r="CA219" s="281"/>
      <c r="CB219" s="281"/>
      <c r="CC219" s="281"/>
      <c r="CD219" s="281"/>
      <c r="CE219" s="281"/>
      <c r="CF219" s="281"/>
      <c r="CG219" s="281" t="s">
        <v>444</v>
      </c>
      <c r="CH219" s="281"/>
      <c r="CI219" s="281"/>
    </row>
    <row r="220" spans="1:87" ht="16.2" hidden="1" outlineLevel="1">
      <c r="A220" s="274" t="str">
        <f t="shared" si="112"/>
        <v>lt002_instrumentgrss_intrst_incm</v>
      </c>
      <c r="B220" s="142" t="s">
        <v>26</v>
      </c>
      <c r="C220" s="138" t="s">
        <v>26</v>
      </c>
      <c r="D220" s="235"/>
      <c r="E220" s="238" t="s">
        <v>380</v>
      </c>
      <c r="F220" s="238"/>
      <c r="G220" s="334" t="s">
        <v>421</v>
      </c>
      <c r="H220" s="235" t="str">
        <f>VLOOKUP(A220,'2. Status Detalhe Campos'!$A$7:$G$574,7,0)</f>
        <v>2.1 Em Teste</v>
      </c>
      <c r="I220" s="276"/>
      <c r="J220" s="285">
        <v>45631</v>
      </c>
      <c r="K220" s="285">
        <v>45631</v>
      </c>
      <c r="L220" s="290">
        <f t="array" ref="L220">MIN(IF(W220:CI220&gt;0,$W$16:$CI$16))</f>
        <v>45664</v>
      </c>
      <c r="M220" s="291">
        <f t="array" ref="M220">MAX(IF(W220:CI220&gt;0,$W$16:$CI$16))</f>
        <v>45664</v>
      </c>
      <c r="N220" s="291"/>
      <c r="O220" s="248">
        <f>VLOOKUP(H220,Auxiliar!$B$16:$E$24,4,0)</f>
        <v>0.25</v>
      </c>
      <c r="P220" s="248">
        <f t="shared" ref="P220:P222" ca="1" si="113">IF(TODAY()&lt;=L220,0,MIN((TODAY()-L220)/(M220-L220+1),100%))</f>
        <v>0</v>
      </c>
      <c r="Q220" s="248">
        <f t="shared" ref="Q220:Q222" ca="1" si="114">O220-P220</f>
        <v>0.25</v>
      </c>
      <c r="R220" s="383"/>
      <c r="S220" s="280"/>
      <c r="T220" s="306">
        <v>8</v>
      </c>
      <c r="U220" s="270">
        <f>ROUND(T220/8,1)</f>
        <v>1</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v>1</v>
      </c>
      <c r="BZ220" s="281"/>
      <c r="CA220" s="281"/>
      <c r="CB220" s="281"/>
      <c r="CC220" s="281"/>
      <c r="CD220" s="281"/>
      <c r="CE220" s="281"/>
      <c r="CF220" s="281"/>
      <c r="CG220" s="281"/>
      <c r="CH220" s="281"/>
      <c r="CI220" s="281"/>
    </row>
    <row r="221" spans="1:87" ht="16.2" hidden="1" outlineLevel="1">
      <c r="A221" s="274" t="str">
        <f t="shared" si="112"/>
        <v>lt002_instrumentgrss_cmmssn_incm</v>
      </c>
      <c r="B221" s="142" t="s">
        <v>26</v>
      </c>
      <c r="C221" s="138" t="s">
        <v>26</v>
      </c>
      <c r="D221" s="235"/>
      <c r="E221" s="238" t="s">
        <v>380</v>
      </c>
      <c r="F221" s="238"/>
      <c r="G221" s="334" t="s">
        <v>422</v>
      </c>
      <c r="H221" s="235" t="str">
        <f>VLOOKUP(A221,'2. Status Detalhe Campos'!$A$7:$G$574,7,0)</f>
        <v>2.1 Em Teste</v>
      </c>
      <c r="I221" s="276"/>
      <c r="J221" s="285">
        <v>45631</v>
      </c>
      <c r="K221" s="285">
        <v>45631</v>
      </c>
      <c r="L221" s="290">
        <f t="array" ref="L221">MIN(IF(W221:CI221&gt;0,$W$16:$CI$16))</f>
        <v>45665</v>
      </c>
      <c r="M221" s="291">
        <f t="array" ref="M221">MAX(IF(W221:CI221&gt;0,$W$16:$CI$16))</f>
        <v>45665</v>
      </c>
      <c r="N221" s="291"/>
      <c r="O221" s="248">
        <f>VLOOKUP(H221,Auxiliar!$B$16:$E$24,4,0)</f>
        <v>0.25</v>
      </c>
      <c r="P221" s="248">
        <f t="shared" ca="1" si="113"/>
        <v>0</v>
      </c>
      <c r="Q221" s="248">
        <f t="shared" ca="1" si="114"/>
        <v>0.25</v>
      </c>
      <c r="R221" s="383"/>
      <c r="S221" s="280"/>
      <c r="T221" s="306">
        <v>4</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c r="BZ221" s="281">
        <v>0.5</v>
      </c>
      <c r="CA221" s="281"/>
      <c r="CB221" s="281"/>
      <c r="CC221" s="281"/>
      <c r="CD221" s="281"/>
      <c r="CE221" s="281"/>
      <c r="CF221" s="281"/>
      <c r="CG221" s="281"/>
      <c r="CH221" s="281"/>
      <c r="CI221" s="281"/>
    </row>
    <row r="222" spans="1:87" ht="16.2" hidden="1" outlineLevel="1">
      <c r="A222" s="274" t="str">
        <f t="shared" si="112"/>
        <v>lt002_instrumentgrss_cmmssn_incm_off_blnc</v>
      </c>
      <c r="B222" s="142" t="s">
        <v>26</v>
      </c>
      <c r="C222" s="138" t="s">
        <v>26</v>
      </c>
      <c r="D222" s="235"/>
      <c r="E222" s="238" t="s">
        <v>380</v>
      </c>
      <c r="F222" s="238"/>
      <c r="G222" s="334" t="s">
        <v>423</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3"/>
        <v>0</v>
      </c>
      <c r="Q222" s="248">
        <f t="shared" ca="1" si="114"/>
        <v>0.25</v>
      </c>
      <c r="R222" s="383"/>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5" customHeight="1" collapsed="1">
      <c r="A223" s="274"/>
      <c r="B223" s="142" t="s">
        <v>26</v>
      </c>
      <c r="C223" s="138" t="s">
        <v>54</v>
      </c>
      <c r="D223" s="134"/>
      <c r="E223" s="239" t="s">
        <v>123</v>
      </c>
      <c r="F223" s="239" t="s">
        <v>1999</v>
      </c>
      <c r="G223" s="332">
        <f>COUNTA(G224:G245)</f>
        <v>22</v>
      </c>
      <c r="H223" s="275" t="s">
        <v>2016</v>
      </c>
      <c r="I223" s="276" t="s">
        <v>38</v>
      </c>
      <c r="J223" s="277">
        <f>MIN(J224:J245)</f>
        <v>45638</v>
      </c>
      <c r="K223" s="278"/>
      <c r="L223" s="279">
        <f>MIN(L224:L245)</f>
        <v>45639</v>
      </c>
      <c r="M223" s="279">
        <f>MAX(M224:M245)</f>
        <v>45639</v>
      </c>
      <c r="N223" s="324">
        <f t="array" ref="N223">MAX(IF(W223:CI223&gt;0,$W$16:$CI$16))</f>
        <v>45639</v>
      </c>
      <c r="O223" s="250">
        <f>SUMPRODUCT(O224:O245,U224:U245)/SUM(U224:U245)</f>
        <v>1</v>
      </c>
      <c r="P223" s="251">
        <f ca="1">SUMPRODUCT(P224:P245,U224:U245)/SUM(U224:U245)</f>
        <v>1</v>
      </c>
      <c r="Q223" s="247">
        <f t="shared" ca="1" si="105"/>
        <v>0</v>
      </c>
      <c r="R223" s="382" t="s">
        <v>2014</v>
      </c>
      <c r="S223" s="280"/>
      <c r="T223" s="270"/>
      <c r="U223" s="270"/>
      <c r="V223" s="270"/>
      <c r="W223" s="281"/>
      <c r="X223" s="281"/>
      <c r="Y223" s="281"/>
      <c r="Z223" s="288"/>
      <c r="AA223" s="281"/>
      <c r="AB223" s="281"/>
      <c r="AC223" s="281"/>
      <c r="AD223" s="282"/>
      <c r="AE223" s="288"/>
      <c r="AF223" s="281"/>
      <c r="AG223" s="281"/>
      <c r="AH223" s="281"/>
      <c r="AI223" s="289"/>
      <c r="AJ223" s="281"/>
      <c r="AK223" s="281"/>
      <c r="AL223" s="281"/>
      <c r="AM223" s="281"/>
      <c r="AN223" s="327"/>
      <c r="AO223" s="281"/>
      <c r="AP223" s="281"/>
      <c r="AQ223" s="289"/>
      <c r="AR223" s="281"/>
      <c r="AS223" s="281"/>
      <c r="AT223" s="281"/>
      <c r="AU223" s="281"/>
      <c r="AV223" s="281"/>
      <c r="AW223" s="281"/>
      <c r="AX223" s="281"/>
      <c r="AY223" s="281"/>
      <c r="AZ223" s="281"/>
      <c r="BA223" s="281"/>
      <c r="BB223" s="281"/>
      <c r="BC223" s="281"/>
      <c r="BD223" s="281"/>
      <c r="BE223" s="281"/>
      <c r="BF223" s="281"/>
      <c r="BG223" s="283"/>
      <c r="BH223" s="281" t="s">
        <v>444</v>
      </c>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c r="CH223" s="281"/>
      <c r="CI223" s="281"/>
    </row>
    <row r="224" spans="1:87" ht="16.2" hidden="1" outlineLevel="1">
      <c r="A224" s="274" t="str">
        <f t="shared" si="104"/>
        <v>PROPERTY_ENERGY_CERTIFICATELAND_REGISTRY_OFFICE_CODE</v>
      </c>
      <c r="B224" s="142" t="s">
        <v>26</v>
      </c>
      <c r="C224" s="138" t="s">
        <v>54</v>
      </c>
      <c r="D224" s="235" t="s">
        <v>40</v>
      </c>
      <c r="E224" s="236" t="s">
        <v>123</v>
      </c>
      <c r="F224" s="236"/>
      <c r="G224" s="333" t="s">
        <v>125</v>
      </c>
      <c r="H224" s="235" t="str">
        <f>VLOOKUP(A224,'2. Status Detalhe Campos'!$A$7:$G$574,7,0)</f>
        <v>1. Concluído</v>
      </c>
      <c r="I224" s="276" t="s">
        <v>38</v>
      </c>
      <c r="J224" s="285">
        <v>45638</v>
      </c>
      <c r="K224" s="285"/>
      <c r="L224" s="290">
        <f t="array" ref="L224">MIN(IF(W224:CI224&gt;0,$W$16:$CI$16))</f>
        <v>45639</v>
      </c>
      <c r="M224" s="291">
        <f t="array" ref="M224">MAX(IF(W224:CI224&gt;0,$W$16:$CI$16))</f>
        <v>45639</v>
      </c>
      <c r="N224" s="291"/>
      <c r="O224" s="248">
        <f>VLOOKUP(H224,Auxiliar!$B$16:$E$24,4,0)</f>
        <v>1</v>
      </c>
      <c r="P224" s="316">
        <f t="shared" ca="1" si="108"/>
        <v>1</v>
      </c>
      <c r="Q224" s="247">
        <f t="shared" ca="1" si="105"/>
        <v>0</v>
      </c>
      <c r="R224" s="383"/>
      <c r="S224" s="292" t="s">
        <v>1947</v>
      </c>
      <c r="T224" s="270">
        <v>4.0999999999999996</v>
      </c>
      <c r="U224" s="270">
        <f t="shared" si="106"/>
        <v>0.5</v>
      </c>
      <c r="V224" s="270">
        <f t="shared" ref="V224:V245" si="115">SUM(W224:CI224)-U224</f>
        <v>-0.5</v>
      </c>
      <c r="W224" s="281"/>
      <c r="X224" s="281"/>
      <c r="Y224" s="281"/>
      <c r="Z224" s="288"/>
      <c r="AA224" s="281"/>
      <c r="AB224" s="281"/>
      <c r="AC224" s="281"/>
      <c r="AD224" s="282"/>
      <c r="AE224" s="288"/>
      <c r="AF224" s="281"/>
      <c r="AG224" s="281"/>
      <c r="AH224" s="281"/>
      <c r="AI224" s="289"/>
      <c r="AJ224" s="281"/>
      <c r="AK224" s="281"/>
      <c r="AL224" s="281"/>
      <c r="AM224" s="281"/>
      <c r="AN224" s="281"/>
      <c r="AO224" s="281"/>
      <c r="AP224" s="281"/>
      <c r="AQ224" s="289"/>
      <c r="AR224" s="281"/>
      <c r="AS224" s="281"/>
      <c r="AT224" s="281"/>
      <c r="AU224" s="281"/>
      <c r="AV224" s="281"/>
      <c r="AW224" s="281"/>
      <c r="AX224" s="281"/>
      <c r="AY224" s="281"/>
      <c r="AZ224" s="281"/>
      <c r="BA224" s="281"/>
      <c r="BB224" s="281"/>
      <c r="BC224" s="281"/>
      <c r="BD224" s="281"/>
      <c r="BE224" s="281"/>
      <c r="BF224" s="281"/>
      <c r="BG224" s="283"/>
      <c r="BH224" s="281"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04"/>
        <v>PROPERTY_ENERGY_CERTIFICATEPROPERTY_IDENTIFICATION_CODE</v>
      </c>
      <c r="B225" s="142" t="s">
        <v>26</v>
      </c>
      <c r="C225" s="138" t="s">
        <v>54</v>
      </c>
      <c r="D225" s="235" t="s">
        <v>40</v>
      </c>
      <c r="E225" s="236" t="s">
        <v>123</v>
      </c>
      <c r="F225" s="236"/>
      <c r="G225" s="333" t="s">
        <v>126</v>
      </c>
      <c r="H225" s="235" t="str">
        <f>VLOOKUP(A225,'2. Status Detalhe Campos'!$A$7:$G$574,7,0)</f>
        <v>1. Concluído</v>
      </c>
      <c r="I225" s="276" t="s">
        <v>38</v>
      </c>
      <c r="J225" s="285">
        <v>45638</v>
      </c>
      <c r="K225" s="285"/>
      <c r="L225" s="290">
        <f t="array" ref="L225">MIN(IF(W225:CI225&gt;0,$W$16:$CI$16))</f>
        <v>45639</v>
      </c>
      <c r="M225" s="291">
        <f t="array" ref="M225">MAX(IF(W225:CI225&gt;0,$W$16:$CI$16))</f>
        <v>45639</v>
      </c>
      <c r="N225" s="291"/>
      <c r="O225" s="248">
        <f>VLOOKUP(H225,Auxiliar!$B$16:$E$24,4,0)</f>
        <v>1</v>
      </c>
      <c r="P225" s="316">
        <f t="shared" ca="1" si="108"/>
        <v>1</v>
      </c>
      <c r="Q225" s="247">
        <f t="shared" ca="1" si="105"/>
        <v>0</v>
      </c>
      <c r="R225" s="383"/>
      <c r="S225" s="292" t="s">
        <v>1947</v>
      </c>
      <c r="T225" s="270">
        <v>4.0999999999999996</v>
      </c>
      <c r="U225" s="270">
        <f t="shared" si="106"/>
        <v>0.5</v>
      </c>
      <c r="V225" s="270">
        <f t="shared" si="115"/>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1"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04"/>
        <v>PROPERTY_ENERGY_CERTIFICATEENERGY_CERTIFICATION_SYSTEM_CODE</v>
      </c>
      <c r="B226" s="142" t="s">
        <v>26</v>
      </c>
      <c r="C226" s="138" t="s">
        <v>54</v>
      </c>
      <c r="D226" s="235" t="s">
        <v>40</v>
      </c>
      <c r="E226" s="236" t="s">
        <v>123</v>
      </c>
      <c r="F226" s="236"/>
      <c r="G226" s="333" t="s">
        <v>127</v>
      </c>
      <c r="H226" s="235" t="str">
        <f>VLOOKUP(A226,'2. Status Detalhe Campos'!$A$7:$G$574,7,0)</f>
        <v>1. Concluído</v>
      </c>
      <c r="I226" s="276" t="s">
        <v>38</v>
      </c>
      <c r="J226" s="285">
        <v>45638</v>
      </c>
      <c r="K226" s="285"/>
      <c r="L226" s="290">
        <f t="array" ref="L226">MIN(IF(W226:CI226&gt;0,$W$16:$CI$16))</f>
        <v>45639</v>
      </c>
      <c r="M226" s="291">
        <f t="array" ref="M226">MAX(IF(W226:CI226&gt;0,$W$16:$CI$16))</f>
        <v>45639</v>
      </c>
      <c r="N226" s="291"/>
      <c r="O226" s="248">
        <f>VLOOKUP(H226,Auxiliar!$B$16:$E$24,4,0)</f>
        <v>1</v>
      </c>
      <c r="P226" s="316">
        <f t="shared" ca="1" si="108"/>
        <v>1</v>
      </c>
      <c r="Q226" s="247">
        <f t="shared" ca="1" si="105"/>
        <v>0</v>
      </c>
      <c r="R226" s="383"/>
      <c r="S226" s="292" t="s">
        <v>1947</v>
      </c>
      <c r="T226" s="270">
        <v>4.0999999999999996</v>
      </c>
      <c r="U226" s="270">
        <f t="shared" si="106"/>
        <v>0.5</v>
      </c>
      <c r="V226" s="270">
        <f t="shared" si="115"/>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1"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04"/>
        <v>PROPERTY_ENERGY_CERTIFICATEEPC_ISSUING_DATE</v>
      </c>
      <c r="B227" s="142" t="s">
        <v>26</v>
      </c>
      <c r="C227" s="138" t="s">
        <v>54</v>
      </c>
      <c r="D227" s="235" t="s">
        <v>40</v>
      </c>
      <c r="E227" s="236" t="s">
        <v>123</v>
      </c>
      <c r="F227" s="236"/>
      <c r="G227" s="333" t="s">
        <v>128</v>
      </c>
      <c r="H227" s="235" t="str">
        <f>VLOOKUP(A227,'2. Status Detalhe Campos'!$A$7:$G$574,7,0)</f>
        <v>1. Concluído</v>
      </c>
      <c r="I227" s="276" t="s">
        <v>38</v>
      </c>
      <c r="J227" s="285">
        <v>45638</v>
      </c>
      <c r="K227" s="285"/>
      <c r="L227" s="290">
        <f t="array" ref="L227">MIN(IF(W227:CI227&gt;0,$W$16:$CI$16))</f>
        <v>45639</v>
      </c>
      <c r="M227" s="291">
        <f t="array" ref="M227">MAX(IF(W227:CI227&gt;0,$W$16:$CI$16))</f>
        <v>45639</v>
      </c>
      <c r="N227" s="291"/>
      <c r="O227" s="248">
        <f>VLOOKUP(H227,Auxiliar!$B$16:$E$24,4,0)</f>
        <v>1</v>
      </c>
      <c r="P227" s="316">
        <f t="shared" ca="1" si="108"/>
        <v>1</v>
      </c>
      <c r="Q227" s="247">
        <f t="shared" ca="1" si="105"/>
        <v>0</v>
      </c>
      <c r="R227" s="383"/>
      <c r="S227" s="292" t="s">
        <v>1947</v>
      </c>
      <c r="T227" s="270">
        <v>4.0999999999999996</v>
      </c>
      <c r="U227" s="270">
        <f t="shared" si="106"/>
        <v>0.5</v>
      </c>
      <c r="V227" s="270">
        <f t="shared" si="115"/>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1"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04"/>
        <v>PROPERTY_ENERGY_CERTIFICATEEPC_EXPIRATION_DATE</v>
      </c>
      <c r="B228" s="142" t="s">
        <v>26</v>
      </c>
      <c r="C228" s="138" t="s">
        <v>54</v>
      </c>
      <c r="D228" s="235" t="s">
        <v>40</v>
      </c>
      <c r="E228" s="236" t="s">
        <v>123</v>
      </c>
      <c r="F228" s="236"/>
      <c r="G228" s="333" t="s">
        <v>129</v>
      </c>
      <c r="H228" s="235" t="str">
        <f>VLOOKUP(A228,'2. Status Detalhe Campos'!$A$7:$G$574,7,0)</f>
        <v>1. Concluído</v>
      </c>
      <c r="I228" s="276" t="s">
        <v>38</v>
      </c>
      <c r="J228" s="285">
        <v>45638</v>
      </c>
      <c r="K228" s="285"/>
      <c r="L228" s="290">
        <f t="array" ref="L228">MIN(IF(W228:CI228&gt;0,$W$16:$CI$16))</f>
        <v>45639</v>
      </c>
      <c r="M228" s="291">
        <f t="array" ref="M228">MAX(IF(W228:CI228&gt;0,$W$16:$CI$16))</f>
        <v>45639</v>
      </c>
      <c r="N228" s="291"/>
      <c r="O228" s="248">
        <f>VLOOKUP(H228,Auxiliar!$B$16:$E$24,4,0)</f>
        <v>1</v>
      </c>
      <c r="P228" s="316">
        <f t="shared" ca="1" si="108"/>
        <v>1</v>
      </c>
      <c r="Q228" s="247">
        <f t="shared" ca="1" si="105"/>
        <v>0</v>
      </c>
      <c r="R228" s="383"/>
      <c r="S228" s="292" t="s">
        <v>1947</v>
      </c>
      <c r="T228" s="270">
        <v>4.0999999999999996</v>
      </c>
      <c r="U228" s="270">
        <f t="shared" si="106"/>
        <v>0.5</v>
      </c>
      <c r="V228" s="270">
        <f t="shared" si="115"/>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1"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04"/>
        <v>PROPERTY_ENERGY_CERTIFICATEEPC</v>
      </c>
      <c r="B229" s="142" t="s">
        <v>26</v>
      </c>
      <c r="C229" s="138" t="s">
        <v>54</v>
      </c>
      <c r="D229" s="235" t="s">
        <v>40</v>
      </c>
      <c r="E229" s="236" t="s">
        <v>123</v>
      </c>
      <c r="F229" s="236"/>
      <c r="G229" s="333" t="s">
        <v>47</v>
      </c>
      <c r="H229" s="235" t="str">
        <f>VLOOKUP(A229,'2. Status Detalhe Campos'!$A$7:$G$574,7,0)</f>
        <v>1. Concluído</v>
      </c>
      <c r="I229" s="276" t="s">
        <v>38</v>
      </c>
      <c r="J229" s="285">
        <v>45638</v>
      </c>
      <c r="K229" s="285"/>
      <c r="L229" s="290">
        <f t="array" ref="L229">MIN(IF(W229:CI229&gt;0,$W$16:$CI$16))</f>
        <v>45639</v>
      </c>
      <c r="M229" s="291">
        <f t="array" ref="M229">MAX(IF(W229:CI229&gt;0,$W$16:$CI$16))</f>
        <v>45639</v>
      </c>
      <c r="N229" s="291"/>
      <c r="O229" s="248">
        <f>VLOOKUP(H229,Auxiliar!$B$16:$E$24,4,0)</f>
        <v>1</v>
      </c>
      <c r="P229" s="316">
        <f t="shared" ca="1" si="108"/>
        <v>1</v>
      </c>
      <c r="Q229" s="247">
        <f t="shared" ca="1" si="105"/>
        <v>0</v>
      </c>
      <c r="R229" s="383"/>
      <c r="S229" s="292" t="s">
        <v>1947</v>
      </c>
      <c r="T229" s="270">
        <v>4.0999999999999996</v>
      </c>
      <c r="U229" s="270">
        <f t="shared" si="106"/>
        <v>0.5</v>
      </c>
      <c r="V229" s="270">
        <f t="shared" si="115"/>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1"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04"/>
        <v>PROPERTY_ENERGY_CERTIFICATEENERGY_EFFICIENCY_IND</v>
      </c>
      <c r="B230" s="142" t="s">
        <v>26</v>
      </c>
      <c r="C230" s="138" t="s">
        <v>54</v>
      </c>
      <c r="D230" s="235" t="s">
        <v>40</v>
      </c>
      <c r="E230" s="236" t="s">
        <v>123</v>
      </c>
      <c r="F230" s="236"/>
      <c r="G230" s="333" t="s">
        <v>132</v>
      </c>
      <c r="H230" s="235" t="str">
        <f>VLOOKUP(A230,'2. Status Detalhe Campos'!$A$7:$G$574,7,0)</f>
        <v>1. Concluído</v>
      </c>
      <c r="I230" s="276" t="s">
        <v>38</v>
      </c>
      <c r="J230" s="285">
        <v>45638</v>
      </c>
      <c r="K230" s="285"/>
      <c r="L230" s="290">
        <f t="array" ref="L230">MIN(IF(W230:CI230&gt;0,$W$16:$CI$16))</f>
        <v>45639</v>
      </c>
      <c r="M230" s="291">
        <f t="array" ref="M230">MAX(IF(W230:CI230&gt;0,$W$16:$CI$16))</f>
        <v>45639</v>
      </c>
      <c r="N230" s="291"/>
      <c r="O230" s="248">
        <f>VLOOKUP(H230,Auxiliar!$B$16:$E$24,4,0)</f>
        <v>1</v>
      </c>
      <c r="P230" s="316">
        <f t="shared" ca="1" si="108"/>
        <v>1</v>
      </c>
      <c r="Q230" s="247">
        <f t="shared" ca="1" si="105"/>
        <v>0</v>
      </c>
      <c r="R230" s="383"/>
      <c r="S230" s="292" t="s">
        <v>1947</v>
      </c>
      <c r="T230" s="270">
        <v>4.0999999999999996</v>
      </c>
      <c r="U230" s="270">
        <f t="shared" si="106"/>
        <v>0.5</v>
      </c>
      <c r="V230" s="270">
        <f t="shared" si="115"/>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1"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04"/>
        <v>PROPERTY_ENERGY_CERTIFICATENZEB_IND</v>
      </c>
      <c r="B231" s="142" t="s">
        <v>26</v>
      </c>
      <c r="C231" s="138" t="s">
        <v>54</v>
      </c>
      <c r="D231" s="235" t="s">
        <v>40</v>
      </c>
      <c r="E231" s="236" t="s">
        <v>123</v>
      </c>
      <c r="F231" s="236"/>
      <c r="G231" s="333" t="s">
        <v>134</v>
      </c>
      <c r="H231" s="235" t="str">
        <f>VLOOKUP(A231,'2. Status Detalhe Campos'!$A$7:$G$574,7,0)</f>
        <v>1. Concluído</v>
      </c>
      <c r="I231" s="276" t="s">
        <v>38</v>
      </c>
      <c r="J231" s="285">
        <v>45638</v>
      </c>
      <c r="K231" s="285"/>
      <c r="L231" s="290">
        <f t="array" ref="L231">MIN(IF(W231:CI231&gt;0,$W$16:$CI$16))</f>
        <v>45639</v>
      </c>
      <c r="M231" s="291">
        <f t="array" ref="M231">MAX(IF(W231:CI231&gt;0,$W$16:$CI$16))</f>
        <v>45639</v>
      </c>
      <c r="N231" s="291"/>
      <c r="O231" s="248">
        <f>VLOOKUP(H231,Auxiliar!$B$16:$E$24,4,0)</f>
        <v>1</v>
      </c>
      <c r="P231" s="316">
        <f t="shared" ca="1" si="108"/>
        <v>1</v>
      </c>
      <c r="Q231" s="247">
        <f t="shared" ca="1" si="105"/>
        <v>0</v>
      </c>
      <c r="R231" s="383"/>
      <c r="S231" s="292" t="s">
        <v>1947</v>
      </c>
      <c r="T231" s="270">
        <v>4.0999999999999996</v>
      </c>
      <c r="U231" s="270">
        <f t="shared" si="106"/>
        <v>0.5</v>
      </c>
      <c r="V231" s="270">
        <f t="shared" si="115"/>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1"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04"/>
        <v>PROPERTY_ENERGY_CERTIFICATEACTUAL_VALUE_IND</v>
      </c>
      <c r="B232" s="142" t="s">
        <v>26</v>
      </c>
      <c r="C232" s="138" t="s">
        <v>54</v>
      </c>
      <c r="D232" s="235" t="s">
        <v>40</v>
      </c>
      <c r="E232" s="236" t="s">
        <v>123</v>
      </c>
      <c r="F232" s="236"/>
      <c r="G232" s="333" t="s">
        <v>49</v>
      </c>
      <c r="H232" s="235" t="str">
        <f>VLOOKUP(A232,'2. Status Detalhe Campos'!$A$7:$G$574,7,0)</f>
        <v>1. Concluído</v>
      </c>
      <c r="I232" s="276" t="s">
        <v>38</v>
      </c>
      <c r="J232" s="285">
        <v>45638</v>
      </c>
      <c r="K232" s="285"/>
      <c r="L232" s="290">
        <f t="array" ref="L232">MIN(IF(W232:CI232&gt;0,$W$16:$CI$16))</f>
        <v>45639</v>
      </c>
      <c r="M232" s="291">
        <f t="array" ref="M232">MAX(IF(W232:CI232&gt;0,$W$16:$CI$16))</f>
        <v>45639</v>
      </c>
      <c r="N232" s="291"/>
      <c r="O232" s="248">
        <f>VLOOKUP(H232,Auxiliar!$B$16:$E$24,4,0)</f>
        <v>1</v>
      </c>
      <c r="P232" s="316">
        <f t="shared" ca="1" si="108"/>
        <v>1</v>
      </c>
      <c r="Q232" s="247">
        <f t="shared" ca="1" si="105"/>
        <v>0</v>
      </c>
      <c r="R232" s="383"/>
      <c r="S232" s="292" t="s">
        <v>1947</v>
      </c>
      <c r="T232" s="270">
        <v>4.0999999999999996</v>
      </c>
      <c r="U232" s="270">
        <f t="shared" si="106"/>
        <v>0.5</v>
      </c>
      <c r="V232" s="270">
        <f t="shared" si="115"/>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1"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04"/>
        <v>PROPERTY_ENERGY_CERTIFICATESOURCE_CODE</v>
      </c>
      <c r="B233" s="142" t="s">
        <v>26</v>
      </c>
      <c r="C233" s="138" t="s">
        <v>54</v>
      </c>
      <c r="D233" s="235" t="s">
        <v>40</v>
      </c>
      <c r="E233" s="236" t="s">
        <v>123</v>
      </c>
      <c r="F233" s="236"/>
      <c r="G233" s="333" t="s">
        <v>87</v>
      </c>
      <c r="H233" s="235" t="str">
        <f>VLOOKUP(A233,'2. Status Detalhe Campos'!$A$7:$G$574,7,0)</f>
        <v>1. Concluído</v>
      </c>
      <c r="I233" s="276" t="s">
        <v>38</v>
      </c>
      <c r="J233" s="285">
        <v>45638</v>
      </c>
      <c r="K233" s="285"/>
      <c r="L233" s="290">
        <f t="array" ref="L233">MIN(IF(W233:CI233&gt;0,$W$16:$CI$16))</f>
        <v>45639</v>
      </c>
      <c r="M233" s="291">
        <f t="array" ref="M233">MAX(IF(W233:CI233&gt;0,$W$16:$CI$16))</f>
        <v>45639</v>
      </c>
      <c r="N233" s="291"/>
      <c r="O233" s="248">
        <f>VLOOKUP(H233,Auxiliar!$B$16:$E$24,4,0)</f>
        <v>1</v>
      </c>
      <c r="P233" s="316">
        <f t="shared" ca="1" si="108"/>
        <v>1</v>
      </c>
      <c r="Q233" s="247">
        <f t="shared" ca="1" si="105"/>
        <v>0</v>
      </c>
      <c r="R233" s="383"/>
      <c r="S233" s="292" t="s">
        <v>1947</v>
      </c>
      <c r="T233" s="270">
        <v>4.0999999999999996</v>
      </c>
      <c r="U233" s="270">
        <f t="shared" si="106"/>
        <v>0.5</v>
      </c>
      <c r="V233" s="270">
        <f t="shared" si="115"/>
        <v>-0.5</v>
      </c>
      <c r="W233" s="281"/>
      <c r="X233" s="281"/>
      <c r="Y233" s="281"/>
      <c r="Z233" s="288"/>
      <c r="AA233" s="281"/>
      <c r="AB233" s="281"/>
      <c r="AC233" s="281"/>
      <c r="AD233" s="282"/>
      <c r="AE233" s="288"/>
      <c r="AF233" s="293"/>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1"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04"/>
        <v>PROPERTY_ENERGY_CERTIFICATECERTIFICATE_TYPE</v>
      </c>
      <c r="B234" s="142" t="s">
        <v>26</v>
      </c>
      <c r="C234" s="138" t="s">
        <v>54</v>
      </c>
      <c r="D234" s="235" t="s">
        <v>40</v>
      </c>
      <c r="E234" s="236" t="s">
        <v>123</v>
      </c>
      <c r="F234" s="236"/>
      <c r="G234" s="333" t="s">
        <v>136</v>
      </c>
      <c r="H234" s="235" t="str">
        <f>VLOOKUP(A234,'2. Status Detalhe Campos'!$A$7:$G$574,7,0)</f>
        <v>1. Concluído</v>
      </c>
      <c r="I234" s="276" t="s">
        <v>38</v>
      </c>
      <c r="J234" s="285">
        <v>45638</v>
      </c>
      <c r="K234" s="285"/>
      <c r="L234" s="290">
        <f t="array" ref="L234">MIN(IF(W234:CI234&gt;0,$W$16:$CI$16))</f>
        <v>45639</v>
      </c>
      <c r="M234" s="291">
        <f t="array" ref="M234">MAX(IF(W234:CI234&gt;0,$W$16:$CI$16))</f>
        <v>45639</v>
      </c>
      <c r="N234" s="291"/>
      <c r="O234" s="248">
        <f>VLOOKUP(H234,Auxiliar!$B$16:$E$24,4,0)</f>
        <v>1</v>
      </c>
      <c r="P234" s="316">
        <f t="shared" ca="1" si="108"/>
        <v>1</v>
      </c>
      <c r="Q234" s="247">
        <f t="shared" ca="1" si="105"/>
        <v>0</v>
      </c>
      <c r="R234" s="383"/>
      <c r="S234" s="292" t="s">
        <v>1947</v>
      </c>
      <c r="T234" s="270">
        <v>4.0999999999999996</v>
      </c>
      <c r="U234" s="270">
        <f t="shared" si="106"/>
        <v>0.5</v>
      </c>
      <c r="V234" s="270">
        <f t="shared" si="115"/>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1"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04"/>
        <v>PROPERTY_ENERGY_CERTIFICATEENERGY_CONSUMPTION_VALUE_YEAR</v>
      </c>
      <c r="B235" s="142" t="s">
        <v>26</v>
      </c>
      <c r="C235" s="138" t="s">
        <v>54</v>
      </c>
      <c r="D235" s="235" t="s">
        <v>40</v>
      </c>
      <c r="E235" s="236" t="s">
        <v>123</v>
      </c>
      <c r="F235" s="236"/>
      <c r="G235" s="333" t="s">
        <v>51</v>
      </c>
      <c r="H235" s="235" t="str">
        <f>VLOOKUP(A235,'2. Status Detalhe Campos'!$A$7:$G$574,7,0)</f>
        <v>1. Concluído</v>
      </c>
      <c r="I235" s="276" t="s">
        <v>38</v>
      </c>
      <c r="J235" s="285">
        <v>45638</v>
      </c>
      <c r="K235" s="285"/>
      <c r="L235" s="290">
        <f t="array" ref="L235">MIN(IF(W235:CI235&gt;0,$W$16:$CI$16))</f>
        <v>45639</v>
      </c>
      <c r="M235" s="291">
        <f t="array" ref="M235">MAX(IF(W235:CI235&gt;0,$W$16:$CI$16))</f>
        <v>45639</v>
      </c>
      <c r="N235" s="291"/>
      <c r="O235" s="248">
        <f>VLOOKUP(H235,Auxiliar!$B$16:$E$24,4,0)</f>
        <v>1</v>
      </c>
      <c r="P235" s="316">
        <f t="shared" ca="1" si="108"/>
        <v>1</v>
      </c>
      <c r="Q235" s="247">
        <f t="shared" ca="1" si="105"/>
        <v>0</v>
      </c>
      <c r="R235" s="383"/>
      <c r="S235" s="292" t="s">
        <v>1947</v>
      </c>
      <c r="T235" s="270">
        <v>4.0999999999999996</v>
      </c>
      <c r="U235" s="270">
        <f t="shared" si="106"/>
        <v>0.5</v>
      </c>
      <c r="V235" s="270">
        <f t="shared" si="115"/>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1"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04"/>
        <v>PROPERTY_ENERGY_CERTIFICATECARBON_EMISSION_VALUE_YEAR</v>
      </c>
      <c r="B236" s="142" t="s">
        <v>26</v>
      </c>
      <c r="C236" s="138" t="s">
        <v>54</v>
      </c>
      <c r="D236" s="235" t="s">
        <v>40</v>
      </c>
      <c r="E236" s="236" t="s">
        <v>123</v>
      </c>
      <c r="F236" s="236"/>
      <c r="G236" s="333" t="s">
        <v>52</v>
      </c>
      <c r="H236" s="235" t="str">
        <f>VLOOKUP(A236,'2. Status Detalhe Campos'!$A$7:$G$574,7,0)</f>
        <v>1. Concluído</v>
      </c>
      <c r="I236" s="276" t="s">
        <v>38</v>
      </c>
      <c r="J236" s="285">
        <v>45638</v>
      </c>
      <c r="K236" s="285"/>
      <c r="L236" s="290">
        <f t="array" ref="L236">MIN(IF(W236:CI236&gt;0,$W$16:$CI$16))</f>
        <v>45639</v>
      </c>
      <c r="M236" s="291">
        <f t="array" ref="M236">MAX(IF(W236:CI236&gt;0,$W$16:$CI$16))</f>
        <v>45639</v>
      </c>
      <c r="N236" s="291"/>
      <c r="O236" s="248">
        <f>VLOOKUP(H236,Auxiliar!$B$16:$E$24,4,0)</f>
        <v>1</v>
      </c>
      <c r="P236" s="316">
        <f t="shared" ca="1" si="108"/>
        <v>1</v>
      </c>
      <c r="Q236" s="247">
        <f t="shared" ca="1" si="105"/>
        <v>0</v>
      </c>
      <c r="R236" s="383"/>
      <c r="S236" s="292" t="s">
        <v>1947</v>
      </c>
      <c r="T236" s="270">
        <v>4.0999999999999996</v>
      </c>
      <c r="U236" s="270">
        <f t="shared" si="106"/>
        <v>0.5</v>
      </c>
      <c r="V236" s="270">
        <f t="shared" si="115"/>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1"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04"/>
        <v>PROPERTY_ENERGY_CERTIFICATEREN_ENERGY_PRODUCED_VALUE</v>
      </c>
      <c r="B237" s="142" t="s">
        <v>26</v>
      </c>
      <c r="C237" s="138" t="s">
        <v>54</v>
      </c>
      <c r="D237" s="235" t="s">
        <v>40</v>
      </c>
      <c r="E237" s="236" t="s">
        <v>123</v>
      </c>
      <c r="F237" s="236"/>
      <c r="G237" s="333" t="s">
        <v>160</v>
      </c>
      <c r="H237" s="235" t="str">
        <f>VLOOKUP(A237,'2. Status Detalhe Campos'!$A$7:$G$574,7,0)</f>
        <v>1. Concluído</v>
      </c>
      <c r="I237" s="276" t="s">
        <v>38</v>
      </c>
      <c r="J237" s="285">
        <v>45638</v>
      </c>
      <c r="K237" s="285"/>
      <c r="L237" s="290">
        <f t="array" ref="L237">MIN(IF(W237:CI237&gt;0,$W$16:$CI$16))</f>
        <v>45639</v>
      </c>
      <c r="M237" s="291">
        <f t="array" ref="M237">MAX(IF(W237:CI237&gt;0,$W$16:$CI$16))</f>
        <v>45639</v>
      </c>
      <c r="N237" s="291"/>
      <c r="O237" s="248">
        <f>VLOOKUP(H237,Auxiliar!$B$16:$E$24,4,0)</f>
        <v>1</v>
      </c>
      <c r="P237" s="316">
        <f t="shared" ca="1" si="108"/>
        <v>1</v>
      </c>
      <c r="Q237" s="247">
        <f t="shared" ca="1" si="105"/>
        <v>0</v>
      </c>
      <c r="R237" s="383"/>
      <c r="S237" s="292" t="s">
        <v>1947</v>
      </c>
      <c r="T237" s="270">
        <v>4.0999999999999996</v>
      </c>
      <c r="U237" s="270">
        <f t="shared" si="106"/>
        <v>0.5</v>
      </c>
      <c r="V237" s="270">
        <f t="shared" si="115"/>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1"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04"/>
        <v>PROPERTY_ENERGY_CERTIFICATEPRIMARY_ENERGY_REQ_VALUE</v>
      </c>
      <c r="B238" s="142" t="s">
        <v>26</v>
      </c>
      <c r="C238" s="138" t="s">
        <v>54</v>
      </c>
      <c r="D238" s="235" t="s">
        <v>40</v>
      </c>
      <c r="E238" s="236" t="s">
        <v>123</v>
      </c>
      <c r="F238" s="236"/>
      <c r="G238" s="333" t="s">
        <v>164</v>
      </c>
      <c r="H238" s="235" t="str">
        <f>VLOOKUP(A238,'2. Status Detalhe Campos'!$A$7:$G$574,7,0)</f>
        <v>1. Concluído</v>
      </c>
      <c r="I238" s="276" t="s">
        <v>38</v>
      </c>
      <c r="J238" s="285">
        <v>45638</v>
      </c>
      <c r="K238" s="285"/>
      <c r="L238" s="290">
        <f t="array" ref="L238">MIN(IF(W238:CI238&gt;0,$W$16:$CI$16))</f>
        <v>45639</v>
      </c>
      <c r="M238" s="291">
        <f t="array" ref="M238">MAX(IF(W238:CI238&gt;0,$W$16:$CI$16))</f>
        <v>45639</v>
      </c>
      <c r="N238" s="291"/>
      <c r="O238" s="248">
        <f>VLOOKUP(H238,Auxiliar!$B$16:$E$24,4,0)</f>
        <v>1</v>
      </c>
      <c r="P238" s="316">
        <f t="shared" ca="1" si="108"/>
        <v>1</v>
      </c>
      <c r="Q238" s="247">
        <f t="shared" ca="1" si="105"/>
        <v>0</v>
      </c>
      <c r="R238" s="383"/>
      <c r="S238" s="292" t="s">
        <v>1947</v>
      </c>
      <c r="T238" s="270">
        <v>4.0999999999999996</v>
      </c>
      <c r="U238" s="270">
        <f t="shared" si="106"/>
        <v>0.5</v>
      </c>
      <c r="V238" s="270">
        <f t="shared" si="115"/>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1"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04"/>
        <v>PROPERTY_ENERGY_CERTIFICATENET_FLOOR_AREA</v>
      </c>
      <c r="B239" s="142" t="s">
        <v>26</v>
      </c>
      <c r="C239" s="138" t="s">
        <v>54</v>
      </c>
      <c r="D239" s="235" t="s">
        <v>40</v>
      </c>
      <c r="E239" s="236" t="s">
        <v>123</v>
      </c>
      <c r="F239" s="236"/>
      <c r="G239" s="333" t="s">
        <v>97</v>
      </c>
      <c r="H239" s="235" t="str">
        <f>VLOOKUP(A239,'2. Status Detalhe Campos'!$A$7:$G$574,7,0)</f>
        <v>1. Concluído</v>
      </c>
      <c r="I239" s="276" t="s">
        <v>38</v>
      </c>
      <c r="J239" s="285">
        <v>45638</v>
      </c>
      <c r="K239" s="285"/>
      <c r="L239" s="290">
        <f t="array" ref="L239">MIN(IF(W239:CI239&gt;0,$W$16:$CI$16))</f>
        <v>45639</v>
      </c>
      <c r="M239" s="291">
        <f t="array" ref="M239">MAX(IF(W239:CI239&gt;0,$W$16:$CI$16))</f>
        <v>45639</v>
      </c>
      <c r="N239" s="291"/>
      <c r="O239" s="248">
        <f>VLOOKUP(H239,Auxiliar!$B$16:$E$24,4,0)</f>
        <v>1</v>
      </c>
      <c r="P239" s="316">
        <f t="shared" ca="1" si="108"/>
        <v>1</v>
      </c>
      <c r="Q239" s="247">
        <f t="shared" ca="1" si="105"/>
        <v>0</v>
      </c>
      <c r="R239" s="383"/>
      <c r="S239" s="292" t="s">
        <v>1947</v>
      </c>
      <c r="T239" s="270">
        <v>4.0999999999999996</v>
      </c>
      <c r="U239" s="270">
        <f t="shared" si="106"/>
        <v>0.5</v>
      </c>
      <c r="V239" s="270">
        <f t="shared" si="115"/>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1"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04"/>
        <v>PROPERTY_ENERGY_CERTIFICATECADASTRAL_REGISTER_CODE</v>
      </c>
      <c r="B240" s="142" t="s">
        <v>26</v>
      </c>
      <c r="C240" s="138" t="s">
        <v>54</v>
      </c>
      <c r="D240" s="235" t="s">
        <v>40</v>
      </c>
      <c r="E240" s="236" t="s">
        <v>123</v>
      </c>
      <c r="F240" s="236"/>
      <c r="G240" s="333" t="s">
        <v>98</v>
      </c>
      <c r="H240" s="235" t="str">
        <f>VLOOKUP(A240,'2. Status Detalhe Campos'!$A$7:$G$574,7,0)</f>
        <v>1. Concluído</v>
      </c>
      <c r="I240" s="276" t="s">
        <v>38</v>
      </c>
      <c r="J240" s="285">
        <v>45638</v>
      </c>
      <c r="K240" s="285"/>
      <c r="L240" s="290">
        <f t="array" ref="L240">MIN(IF(W240:CI240&gt;0,$W$16:$CI$16))</f>
        <v>45639</v>
      </c>
      <c r="M240" s="291">
        <f t="array" ref="M240">MAX(IF(W240:CI240&gt;0,$W$16:$CI$16))</f>
        <v>45639</v>
      </c>
      <c r="N240" s="291"/>
      <c r="O240" s="248">
        <f>VLOOKUP(H240,Auxiliar!$B$16:$E$24,4,0)</f>
        <v>1</v>
      </c>
      <c r="P240" s="316">
        <f t="shared" ca="1" si="108"/>
        <v>1</v>
      </c>
      <c r="Q240" s="247">
        <f t="shared" ca="1" si="105"/>
        <v>0</v>
      </c>
      <c r="R240" s="383"/>
      <c r="S240" s="292" t="s">
        <v>1947</v>
      </c>
      <c r="T240" s="270">
        <v>4.0999999999999996</v>
      </c>
      <c r="U240" s="270">
        <f t="shared" si="106"/>
        <v>0.5</v>
      </c>
      <c r="V240" s="270">
        <f t="shared" si="115"/>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1"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04"/>
        <v>PROPERTY_ENERGY_CERTIFICATEDISTRICT_MUNICIP_PARISH_CODE</v>
      </c>
      <c r="B241" s="142" t="s">
        <v>26</v>
      </c>
      <c r="C241" s="138" t="s">
        <v>54</v>
      </c>
      <c r="D241" s="235" t="s">
        <v>40</v>
      </c>
      <c r="E241" s="236" t="s">
        <v>123</v>
      </c>
      <c r="F241" s="236"/>
      <c r="G241" s="333" t="s">
        <v>101</v>
      </c>
      <c r="H241" s="235" t="str">
        <f>VLOOKUP(A241,'2. Status Detalhe Campos'!$A$7:$G$574,7,0)</f>
        <v>1. Concluído</v>
      </c>
      <c r="I241" s="276" t="s">
        <v>38</v>
      </c>
      <c r="J241" s="285">
        <v>45638</v>
      </c>
      <c r="K241" s="285"/>
      <c r="L241" s="290">
        <f t="array" ref="L241">MIN(IF(W241:CI241&gt;0,$W$16:$CI$16))</f>
        <v>45639</v>
      </c>
      <c r="M241" s="291">
        <f t="array" ref="M241">MAX(IF(W241:CI241&gt;0,$W$16:$CI$16))</f>
        <v>45639</v>
      </c>
      <c r="N241" s="291"/>
      <c r="O241" s="248">
        <f>VLOOKUP(H241,Auxiliar!$B$16:$E$24,4,0)</f>
        <v>1</v>
      </c>
      <c r="P241" s="316">
        <f t="shared" ca="1" si="108"/>
        <v>1</v>
      </c>
      <c r="Q241" s="247">
        <f t="shared" ca="1" si="105"/>
        <v>0</v>
      </c>
      <c r="R241" s="383"/>
      <c r="S241" s="292" t="s">
        <v>1947</v>
      </c>
      <c r="T241" s="270">
        <v>4.0999999999999996</v>
      </c>
      <c r="U241" s="270">
        <f t="shared" si="106"/>
        <v>0.5</v>
      </c>
      <c r="V241" s="270">
        <f t="shared" si="115"/>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1"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04"/>
        <v>PROPERTY_ENERGY_CERTIFICATEPROPERTY_PURPOSE_CODE</v>
      </c>
      <c r="B242" s="142" t="s">
        <v>26</v>
      </c>
      <c r="C242" s="138" t="s">
        <v>54</v>
      </c>
      <c r="D242" s="235" t="s">
        <v>40</v>
      </c>
      <c r="E242" s="236" t="s">
        <v>123</v>
      </c>
      <c r="F242" s="236"/>
      <c r="G242" s="333" t="s">
        <v>102</v>
      </c>
      <c r="H242" s="235" t="str">
        <f>VLOOKUP(A242,'2. Status Detalhe Campos'!$A$7:$G$574,7,0)</f>
        <v>1. Concluído</v>
      </c>
      <c r="I242" s="276" t="s">
        <v>38</v>
      </c>
      <c r="J242" s="285">
        <v>45638</v>
      </c>
      <c r="K242" s="285"/>
      <c r="L242" s="290">
        <f t="array" ref="L242">MIN(IF(W242:CI242&gt;0,$W$16:$CI$16))</f>
        <v>45639</v>
      </c>
      <c r="M242" s="291">
        <f t="array" ref="M242">MAX(IF(W242:CI242&gt;0,$W$16:$CI$16))</f>
        <v>45639</v>
      </c>
      <c r="N242" s="291"/>
      <c r="O242" s="248">
        <f>VLOOKUP(H242,Auxiliar!$B$16:$E$24,4,0)</f>
        <v>1</v>
      </c>
      <c r="P242" s="316">
        <f t="shared" ca="1" si="108"/>
        <v>1</v>
      </c>
      <c r="Q242" s="247">
        <f t="shared" ca="1" si="105"/>
        <v>0</v>
      </c>
      <c r="R242" s="383"/>
      <c r="S242" s="292" t="s">
        <v>1947</v>
      </c>
      <c r="T242" s="270">
        <v>4.0999999999999996</v>
      </c>
      <c r="U242" s="270">
        <f t="shared" si="106"/>
        <v>0.5</v>
      </c>
      <c r="V242" s="270">
        <f t="shared" si="115"/>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1"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04"/>
        <v>PROPERTY_ENERGY_CERTIFICATEADDRESS_CODE</v>
      </c>
      <c r="B243" s="142" t="s">
        <v>26</v>
      </c>
      <c r="C243" s="138" t="s">
        <v>54</v>
      </c>
      <c r="D243" s="235" t="s">
        <v>40</v>
      </c>
      <c r="E243" s="236" t="s">
        <v>123</v>
      </c>
      <c r="F243" s="236"/>
      <c r="G243" s="333" t="s">
        <v>104</v>
      </c>
      <c r="H243" s="235" t="str">
        <f>VLOOKUP(A243,'2. Status Detalhe Campos'!$A$7:$G$574,7,0)</f>
        <v>1. Concluído</v>
      </c>
      <c r="I243" s="276" t="s">
        <v>38</v>
      </c>
      <c r="J243" s="285">
        <v>45638</v>
      </c>
      <c r="K243" s="285"/>
      <c r="L243" s="290">
        <f t="array" ref="L243">MIN(IF(W243:CI243&gt;0,$W$16:$CI$16))</f>
        <v>45639</v>
      </c>
      <c r="M243" s="291">
        <f t="array" ref="M243">MAX(IF(W243:CI243&gt;0,$W$16:$CI$16))</f>
        <v>45639</v>
      </c>
      <c r="N243" s="291"/>
      <c r="O243" s="248">
        <f>VLOOKUP(H243,Auxiliar!$B$16:$E$24,4,0)</f>
        <v>1</v>
      </c>
      <c r="P243" s="316">
        <f t="shared" ca="1" si="108"/>
        <v>1</v>
      </c>
      <c r="Q243" s="247">
        <f t="shared" ca="1" si="105"/>
        <v>0</v>
      </c>
      <c r="R243" s="383"/>
      <c r="S243" s="292" t="s">
        <v>1947</v>
      </c>
      <c r="T243" s="270">
        <v>4.0999999999999996</v>
      </c>
      <c r="U243" s="270">
        <f t="shared" si="106"/>
        <v>0.5</v>
      </c>
      <c r="V243" s="270">
        <f t="shared" si="115"/>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1"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04"/>
        <v>PROPERTY_ENERGY_CERTIFICATEFLOOR_NUMBER</v>
      </c>
      <c r="B244" s="142" t="s">
        <v>26</v>
      </c>
      <c r="C244" s="138" t="s">
        <v>54</v>
      </c>
      <c r="D244" s="235" t="s">
        <v>40</v>
      </c>
      <c r="E244" s="236" t="s">
        <v>123</v>
      </c>
      <c r="F244" s="236"/>
      <c r="G244" s="333" t="s">
        <v>111</v>
      </c>
      <c r="H244" s="235" t="str">
        <f>VLOOKUP(A244,'2. Status Detalhe Campos'!$A$7:$G$574,7,0)</f>
        <v>1. Concluído</v>
      </c>
      <c r="I244" s="276" t="s">
        <v>38</v>
      </c>
      <c r="J244" s="285">
        <v>45638</v>
      </c>
      <c r="K244" s="285"/>
      <c r="L244" s="290">
        <f t="array" ref="L244">MIN(IF(W244:CI244&gt;0,$W$16:$CI$16))</f>
        <v>45639</v>
      </c>
      <c r="M244" s="291">
        <f t="array" ref="M244">MAX(IF(W244:CI244&gt;0,$W$16:$CI$16))</f>
        <v>45639</v>
      </c>
      <c r="N244" s="291"/>
      <c r="O244" s="248">
        <f>VLOOKUP(H244,Auxiliar!$B$16:$E$24,4,0)</f>
        <v>1</v>
      </c>
      <c r="P244" s="316">
        <f t="shared" ca="1" si="108"/>
        <v>1</v>
      </c>
      <c r="Q244" s="247">
        <f t="shared" ca="1" si="105"/>
        <v>0</v>
      </c>
      <c r="R244" s="383"/>
      <c r="S244" s="292" t="s">
        <v>1947</v>
      </c>
      <c r="T244" s="270">
        <v>4.0999999999999996</v>
      </c>
      <c r="U244" s="270">
        <f t="shared" si="106"/>
        <v>0.5</v>
      </c>
      <c r="V244" s="270">
        <f t="shared" si="115"/>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1"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04"/>
        <v>PROPERTY_ENERGY_CERTIFICATELOCALITY</v>
      </c>
      <c r="B245" s="142" t="s">
        <v>26</v>
      </c>
      <c r="C245" s="138" t="s">
        <v>54</v>
      </c>
      <c r="D245" s="235" t="s">
        <v>40</v>
      </c>
      <c r="E245" s="236" t="s">
        <v>123</v>
      </c>
      <c r="F245" s="236"/>
      <c r="G245" s="333" t="s">
        <v>112</v>
      </c>
      <c r="H245" s="235" t="str">
        <f>VLOOKUP(A245,'2. Status Detalhe Campos'!$A$7:$G$574,7,0)</f>
        <v>1. Concluído</v>
      </c>
      <c r="I245" s="276" t="s">
        <v>38</v>
      </c>
      <c r="J245" s="285">
        <v>45638</v>
      </c>
      <c r="K245" s="285"/>
      <c r="L245" s="290">
        <f t="array" ref="L245">MIN(IF(W245:CI245&gt;0,$W$16:$CI$16))</f>
        <v>45639</v>
      </c>
      <c r="M245" s="291">
        <f t="array" ref="M245">MAX(IF(W245:CI245&gt;0,$W$16:$CI$16))</f>
        <v>45639</v>
      </c>
      <c r="N245" s="291"/>
      <c r="O245" s="248">
        <f>VLOOKUP(H245,Auxiliar!$B$16:$E$24,4,0)</f>
        <v>1</v>
      </c>
      <c r="P245" s="316">
        <f t="shared" ca="1" si="108"/>
        <v>1</v>
      </c>
      <c r="Q245" s="247">
        <f t="shared" ca="1" si="105"/>
        <v>0</v>
      </c>
      <c r="R245" s="383"/>
      <c r="S245" s="292" t="s">
        <v>1947</v>
      </c>
      <c r="T245" s="270">
        <v>4.0999999999999996</v>
      </c>
      <c r="U245" s="270">
        <f t="shared" si="106"/>
        <v>0.5</v>
      </c>
      <c r="V245" s="270">
        <f t="shared" si="115"/>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1"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5" customHeight="1" collapsed="1">
      <c r="A246" s="274"/>
      <c r="B246" s="142" t="s">
        <v>26</v>
      </c>
      <c r="C246" s="138" t="s">
        <v>34</v>
      </c>
      <c r="D246" s="134"/>
      <c r="E246" s="241" t="s">
        <v>2015</v>
      </c>
      <c r="F246" s="239" t="s">
        <v>1975</v>
      </c>
      <c r="G246" s="255" t="s">
        <v>1954</v>
      </c>
      <c r="H246" s="275" t="s">
        <v>2016</v>
      </c>
      <c r="I246" s="278" t="s">
        <v>38</v>
      </c>
      <c r="J246" s="278">
        <v>45645</v>
      </c>
      <c r="K246" s="276"/>
      <c r="L246" s="279">
        <f t="array" ref="L246">MIN(IF(W246:CI246&gt;0,$W$16:$CI$16))</f>
        <v>45671</v>
      </c>
      <c r="M246" s="310">
        <f t="array" ref="M246">MAX(IF(W246:CI246&gt;0,$W$16:$CI$16))</f>
        <v>45674</v>
      </c>
      <c r="N246" s="324">
        <f t="array" ref="N246">MAX(IF(W246:CI246&gt;0,$W$16:$CI$16))</f>
        <v>45674</v>
      </c>
      <c r="O246" s="317">
        <v>0</v>
      </c>
      <c r="P246" s="317">
        <v>0</v>
      </c>
      <c r="Q246" s="247">
        <f t="shared" ref="Q246" si="116">O246-P246</f>
        <v>0</v>
      </c>
      <c r="R246" s="382" t="s">
        <v>2025</v>
      </c>
      <c r="S246" s="280"/>
      <c r="T246" s="270"/>
      <c r="U246" s="270"/>
      <c r="V246" s="270"/>
      <c r="W246" s="281"/>
      <c r="X246" s="281"/>
      <c r="Y246" s="281"/>
      <c r="Z246" s="281"/>
      <c r="AA246" s="281"/>
      <c r="AB246" s="281"/>
      <c r="AC246" s="281"/>
      <c r="AD246" s="282"/>
      <c r="AE246" s="281"/>
      <c r="AF246" s="281"/>
      <c r="AG246" s="281"/>
      <c r="AH246" s="281"/>
      <c r="AI246" s="289"/>
      <c r="AJ246" s="281"/>
      <c r="AK246" s="281"/>
      <c r="AL246" s="281"/>
      <c r="AM246" s="281"/>
      <c r="AN246" s="281"/>
      <c r="AO246" s="281"/>
      <c r="AP246" s="281"/>
      <c r="AQ246" s="281"/>
      <c r="AR246" s="281"/>
      <c r="AS246" s="281"/>
      <c r="AT246" s="281"/>
      <c r="AU246" s="281"/>
      <c r="AV246" s="281"/>
      <c r="AW246" s="283"/>
      <c r="AX246" s="281"/>
      <c r="AY246" s="281"/>
      <c r="AZ246" s="281"/>
      <c r="BA246" s="283"/>
      <c r="BB246" s="281"/>
      <c r="BC246" s="281"/>
      <c r="BD246" s="281"/>
      <c r="BE246" s="281"/>
      <c r="BF246" s="281"/>
      <c r="BG246" s="281"/>
      <c r="BH246" s="281"/>
      <c r="BI246" s="281"/>
      <c r="BJ246" s="281"/>
      <c r="BK246" s="281"/>
      <c r="BL246" s="283"/>
      <c r="BM246" s="281"/>
      <c r="BN246" s="281"/>
      <c r="BO246" s="282"/>
      <c r="BP246" s="282"/>
      <c r="BQ246" s="282"/>
      <c r="BR246" s="282"/>
      <c r="BS246" s="282"/>
      <c r="BT246" s="282"/>
      <c r="BU246" s="282"/>
      <c r="BV246" s="281"/>
      <c r="BW246" s="281"/>
      <c r="BX246" s="281"/>
      <c r="BY246" s="281"/>
      <c r="BZ246" s="281"/>
      <c r="CA246" s="281"/>
      <c r="CB246" s="281"/>
      <c r="CC246" s="281"/>
      <c r="CD246" s="281">
        <v>1</v>
      </c>
      <c r="CE246" s="281">
        <v>1</v>
      </c>
      <c r="CF246" s="281"/>
      <c r="CG246" s="281" t="s">
        <v>444</v>
      </c>
      <c r="CH246" s="281"/>
      <c r="CI246" s="281"/>
    </row>
    <row r="247" spans="1:87" ht="15" customHeight="1">
      <c r="A247" s="274" t="str">
        <f>E247&amp;G247</f>
        <v>munichRetbd</v>
      </c>
      <c r="B247" s="142" t="s">
        <v>26</v>
      </c>
      <c r="C247" s="138" t="s">
        <v>181</v>
      </c>
      <c r="D247" s="134" t="s">
        <v>40</v>
      </c>
      <c r="E247" s="241" t="s">
        <v>1953</v>
      </c>
      <c r="F247" s="239" t="s">
        <v>1975</v>
      </c>
      <c r="G247" s="255" t="s">
        <v>1954</v>
      </c>
      <c r="H247" s="275" t="s">
        <v>2016</v>
      </c>
      <c r="I247" s="278">
        <v>45574</v>
      </c>
      <c r="J247" s="380">
        <v>45631</v>
      </c>
      <c r="K247" s="276"/>
      <c r="L247" s="279">
        <f t="array" ref="L247">MIN(IF(W247:CI247&gt;0,$W$16:$CI$16))</f>
        <v>45677</v>
      </c>
      <c r="M247" s="310">
        <f t="array" ref="M247">MAX(IF(W247:CI247&gt;0,$W$16:$CI$16))</f>
        <v>45678</v>
      </c>
      <c r="N247" s="324">
        <f t="array" ref="N247">MAX(IF(W247:CI247&gt;0,$W$16:$CI$16))</f>
        <v>45678</v>
      </c>
      <c r="O247" s="317">
        <v>0</v>
      </c>
      <c r="P247" s="317">
        <f t="shared" ref="P247" ca="1" si="117">IF(TODAY()&lt;=L247,0,MIN((TODAY()-L247)/(M247-L247+1),100%))</f>
        <v>0</v>
      </c>
      <c r="Q247" s="247">
        <f t="shared" ref="Q247" ca="1" si="118">O247-P247</f>
        <v>0</v>
      </c>
      <c r="R247" s="262" t="s">
        <v>2071</v>
      </c>
      <c r="S247" s="280"/>
      <c r="T247" s="270"/>
      <c r="U247" s="270"/>
      <c r="V247" s="270"/>
      <c r="W247" s="281"/>
      <c r="X247" s="281"/>
      <c r="Y247" s="281"/>
      <c r="Z247" s="281"/>
      <c r="AA247" s="281"/>
      <c r="AB247" s="281"/>
      <c r="AC247" s="281"/>
      <c r="AD247" s="282"/>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c r="BA247" s="297"/>
      <c r="BB247" s="283"/>
      <c r="BC247" s="281"/>
      <c r="BD247" s="281"/>
      <c r="BE247" s="281"/>
      <c r="BF247" s="281"/>
      <c r="BG247" s="281"/>
      <c r="BH247" s="281"/>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v>1</v>
      </c>
      <c r="CI247" s="281">
        <v>1</v>
      </c>
    </row>
    <row r="248" spans="1:87" ht="15" customHeight="1">
      <c r="A248" s="274"/>
      <c r="B248" s="142" t="s">
        <v>26</v>
      </c>
      <c r="C248" s="138" t="s">
        <v>1973</v>
      </c>
      <c r="D248" s="134"/>
      <c r="E248" s="241" t="s">
        <v>1955</v>
      </c>
      <c r="F248" s="137"/>
      <c r="G248" s="335"/>
      <c r="H248" s="134"/>
      <c r="I248" s="276"/>
      <c r="J248" s="285"/>
      <c r="K248" s="276"/>
      <c r="L248" s="311"/>
      <c r="M248" s="311"/>
      <c r="N248" s="311"/>
      <c r="O248" s="247"/>
      <c r="P248" s="247"/>
      <c r="Q248" s="247"/>
      <c r="R248" s="261"/>
      <c r="S248" s="280"/>
      <c r="T248" s="270">
        <f>SUM(T200:T247)*0.3</f>
        <v>46.139999999999965</v>
      </c>
      <c r="U248" s="270">
        <f t="shared" ref="U248" si="119">ROUND(T248/8,1)</f>
        <v>5.8</v>
      </c>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81"/>
      <c r="BB248" s="281"/>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sheetData>
  <autoFilter ref="A16:CO248"/>
  <conditionalFormatting sqref="V17:V83 V94 V88:V92 V96:V101 V137:V248 V106:V133">
    <cfRule type="cellIs" dxfId="37" priority="87" operator="notEqual">
      <formula>0</formula>
    </cfRule>
  </conditionalFormatting>
  <conditionalFormatting sqref="W94:CI94 W17:CI82 BI83:CI83 W88:CI92 W83:BG83 W96:CI101 W106:CI133 W137:CI248">
    <cfRule type="cellIs" dxfId="36" priority="74" operator="greaterThan">
      <formula>0</formula>
    </cfRule>
  </conditionalFormatting>
  <conditionalFormatting sqref="Y6:CI6 Y9:CI10">
    <cfRule type="cellIs" dxfId="35" priority="86" operator="notEqual">
      <formula>0</formula>
    </cfRule>
  </conditionalFormatting>
  <conditionalFormatting sqref="AO50:BT50">
    <cfRule type="cellIs" dxfId="34" priority="76" operator="greaterThan">
      <formula>0</formula>
    </cfRule>
  </conditionalFormatting>
  <conditionalFormatting sqref="AO70:BT73 BU70:CI75 AP74:AT74">
    <cfRule type="cellIs" dxfId="33" priority="31" operator="greaterThan">
      <formula>0</formula>
    </cfRule>
  </conditionalFormatting>
  <conditionalFormatting sqref="AO88:CI88">
    <cfRule type="cellIs" dxfId="32" priority="73" operator="greaterThan">
      <formula>0</formula>
    </cfRule>
  </conditionalFormatting>
  <conditionalFormatting sqref="BB212">
    <cfRule type="cellIs" dxfId="31" priority="39" operator="greaterThan">
      <formula>0</formula>
    </cfRule>
  </conditionalFormatting>
  <conditionalFormatting sqref="BU89:CI90">
    <cfRule type="cellIs" dxfId="30" priority="85" operator="greaterThan">
      <formula>0</formula>
    </cfRule>
  </conditionalFormatting>
  <conditionalFormatting sqref="V84 V86:V87">
    <cfRule type="cellIs" dxfId="29" priority="28" operator="notEqual">
      <formula>0</formula>
    </cfRule>
  </conditionalFormatting>
  <conditionalFormatting sqref="W84:BD84 BF84:CI84 W87:CI87">
    <cfRule type="cellIs" dxfId="28" priority="27" operator="greaterThan">
      <formula>0</formula>
    </cfRule>
  </conditionalFormatting>
  <conditionalFormatting sqref="V85">
    <cfRule type="cellIs" dxfId="27" priority="26" operator="notEqual">
      <formula>0</formula>
    </cfRule>
  </conditionalFormatting>
  <conditionalFormatting sqref="W85:BD85 BF85:CI85">
    <cfRule type="cellIs" dxfId="26" priority="25" operator="greaterThan">
      <formula>0</formula>
    </cfRule>
  </conditionalFormatting>
  <conditionalFormatting sqref="V93">
    <cfRule type="cellIs" dxfId="25" priority="24" operator="notEqual">
      <formula>0</formula>
    </cfRule>
  </conditionalFormatting>
  <conditionalFormatting sqref="W93:BG93 BI93:CI93">
    <cfRule type="cellIs" dxfId="24" priority="23" operator="greaterThan">
      <formula>0</formula>
    </cfRule>
  </conditionalFormatting>
  <conditionalFormatting sqref="V95">
    <cfRule type="cellIs" dxfId="23" priority="22" operator="notEqual">
      <formula>0</formula>
    </cfRule>
  </conditionalFormatting>
  <conditionalFormatting sqref="W95:BD95 BF95:BG95 BI95:CI95">
    <cfRule type="cellIs" dxfId="22" priority="21" operator="greaterThan">
      <formula>0</formula>
    </cfRule>
  </conditionalFormatting>
  <conditionalFormatting sqref="BE84">
    <cfRule type="cellIs" dxfId="21" priority="20" operator="greaterThan">
      <formula>0</formula>
    </cfRule>
  </conditionalFormatting>
  <conditionalFormatting sqref="BE85">
    <cfRule type="cellIs" dxfId="20" priority="19" operator="greaterThan">
      <formula>0</formula>
    </cfRule>
  </conditionalFormatting>
  <conditionalFormatting sqref="BE95">
    <cfRule type="cellIs" dxfId="19" priority="18" operator="greaterThan">
      <formula>0</formula>
    </cfRule>
  </conditionalFormatting>
  <conditionalFormatting sqref="BH93">
    <cfRule type="cellIs" dxfId="18" priority="17" operator="greaterThan">
      <formula>0</formula>
    </cfRule>
  </conditionalFormatting>
  <conditionalFormatting sqref="BH95">
    <cfRule type="cellIs" dxfId="17" priority="16" operator="greaterThan">
      <formula>0</formula>
    </cfRule>
  </conditionalFormatting>
  <conditionalFormatting sqref="W86:CI86">
    <cfRule type="cellIs" dxfId="16" priority="15" operator="greaterThan">
      <formula>0</formula>
    </cfRule>
  </conditionalFormatting>
  <conditionalFormatting sqref="BH83">
    <cfRule type="cellIs" dxfId="15" priority="14" operator="greaterThan">
      <formula>0</formula>
    </cfRule>
  </conditionalFormatting>
  <conditionalFormatting sqref="W103:BG103 BI103:CI103">
    <cfRule type="cellIs" dxfId="14" priority="12" operator="greaterThan">
      <formula>0</formula>
    </cfRule>
  </conditionalFormatting>
  <conditionalFormatting sqref="V103">
    <cfRule type="cellIs" dxfId="13" priority="13" operator="notEqual">
      <formula>0</formula>
    </cfRule>
  </conditionalFormatting>
  <conditionalFormatting sqref="V105">
    <cfRule type="cellIs" dxfId="12" priority="11" operator="notEqual">
      <formula>0</formula>
    </cfRule>
  </conditionalFormatting>
  <conditionalFormatting sqref="W105:CI105">
    <cfRule type="cellIs" dxfId="11" priority="10" operator="greaterThan">
      <formula>0</formula>
    </cfRule>
  </conditionalFormatting>
  <conditionalFormatting sqref="V102">
    <cfRule type="cellIs" dxfId="10" priority="9" operator="notEqual">
      <formula>0</formula>
    </cfRule>
  </conditionalFormatting>
  <conditionalFormatting sqref="W102:CI102">
    <cfRule type="cellIs" dxfId="9" priority="8" operator="greaterThan">
      <formula>0</formula>
    </cfRule>
  </conditionalFormatting>
  <conditionalFormatting sqref="V104">
    <cfRule type="cellIs" dxfId="8" priority="7" operator="notEqual">
      <formula>0</formula>
    </cfRule>
  </conditionalFormatting>
  <conditionalFormatting sqref="W104:CI104">
    <cfRule type="cellIs" dxfId="7" priority="6" operator="greaterThan">
      <formula>0</formula>
    </cfRule>
  </conditionalFormatting>
  <conditionalFormatting sqref="BH103">
    <cfRule type="cellIs" dxfId="6" priority="5" operator="greaterThan">
      <formula>0</formula>
    </cfRule>
  </conditionalFormatting>
  <conditionalFormatting sqref="V135:V136">
    <cfRule type="cellIs" dxfId="5" priority="4" operator="notEqual">
      <formula>0</formula>
    </cfRule>
  </conditionalFormatting>
  <conditionalFormatting sqref="W135:CI136">
    <cfRule type="cellIs" dxfId="4" priority="3" operator="greaterThan">
      <formula>0</formula>
    </cfRule>
  </conditionalFormatting>
  <conditionalFormatting sqref="V134">
    <cfRule type="cellIs" dxfId="3" priority="2" operator="notEqual">
      <formula>0</formula>
    </cfRule>
  </conditionalFormatting>
  <conditionalFormatting sqref="W134:CI134">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D2914048-45AA-4F8B-B3F8-C1C70117D19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6ea7b29d-57ec-408d-9ea9-cf73b04f66d5"/>
    <ds:schemaRef ds:uri="http://schemas.microsoft.com/office/2006/documentManagement/types"/>
    <ds:schemaRef ds:uri="http://purl.org/dc/elements/1.1/"/>
    <ds:schemaRef ds:uri="http://schemas.openxmlformats.org/package/2006/metadata/core-properties"/>
    <ds:schemaRef ds:uri="http://purl.org/dc/dcmitype/"/>
    <ds:schemaRef ds:uri="http://schemas.microsoft.com/sharepoint/v3"/>
    <ds:schemaRef ds:uri="http://purl.org/dc/terms/"/>
    <ds:schemaRef ds:uri="http://www.w3.org/XML/1998/namespace"/>
    <ds:schemaRef ds:uri="0683c779-04fc-4b63-89c9-6c25ffa1c0a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2024-12-16T11:35:07Z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