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3"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Campos'!$A$6:$J$605</definedName>
    <definedName name="_xlnm._FilterDatabase" localSheetId="7" hidden="1">'Caderno Testes'!$B$908:$M$1126</definedName>
    <definedName name="_xlnm._FilterDatabase" localSheetId="2" hidden="1">Plano_V1!$B$13:$K$636</definedName>
    <definedName name="_xlnm._FilterDatabase" localSheetId="1" hidden="1">Plano_V3!$B$13:$N$573</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06" r:id="rId11"/>
    <pivotCache cacheId="209" r:id="rId12"/>
    <pivotCache cacheId="212" r:id="rId13"/>
    <pivotCache cacheId="215" r:id="rId14"/>
    <pivotCache cacheId="218" r:id="rId15"/>
    <pivotCache cacheId="221" r:id="rId16"/>
    <pivotCache cacheId="224" r:id="rId17"/>
    <pivotCache cacheId="227" r:id="rId18"/>
    <pivotCache cacheId="230"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84" i="1" l="1"/>
  <c r="W984" i="1" s="1"/>
  <c r="H984" i="1"/>
  <c r="J984" i="1"/>
  <c r="U25" i="15" l="1"/>
  <c r="T58" i="15" l="1"/>
  <c r="U115"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2" i="20" s="1"/>
  <c r="L572" i="20" s="1"/>
  <c r="W1407" i="1"/>
  <c r="K571" i="20" s="1"/>
  <c r="L571" i="20" s="1"/>
  <c r="W1406" i="1"/>
  <c r="K570" i="20" s="1"/>
  <c r="L570" i="20" s="1"/>
  <c r="W1405" i="1"/>
  <c r="K569" i="20" s="1"/>
  <c r="L569" i="20" s="1"/>
  <c r="W1404" i="1"/>
  <c r="K568" i="20" s="1"/>
  <c r="L568" i="20" s="1"/>
  <c r="W1403" i="1"/>
  <c r="K567" i="20" s="1"/>
  <c r="L567" i="20" s="1"/>
  <c r="W1402" i="1"/>
  <c r="K566" i="20" s="1"/>
  <c r="L566" i="20" s="1"/>
  <c r="W1401" i="1"/>
  <c r="K565" i="20" s="1"/>
  <c r="L565" i="20" s="1"/>
  <c r="W1400" i="1"/>
  <c r="K564" i="20" s="1"/>
  <c r="L564" i="20" s="1"/>
  <c r="W1399" i="1"/>
  <c r="K563" i="20" s="1"/>
  <c r="L563" i="20" s="1"/>
  <c r="W1398" i="1"/>
  <c r="K562" i="20" s="1"/>
  <c r="L562" i="20" s="1"/>
  <c r="W1397" i="1"/>
  <c r="K561" i="20" s="1"/>
  <c r="L561" i="20" s="1"/>
  <c r="W1396" i="1"/>
  <c r="K560" i="20" s="1"/>
  <c r="L560" i="20" s="1"/>
  <c r="W1395" i="1"/>
  <c r="K559" i="20" s="1"/>
  <c r="L559" i="20" s="1"/>
  <c r="W1394" i="1"/>
  <c r="K558" i="20" s="1"/>
  <c r="L558" i="20" s="1"/>
  <c r="W1393" i="1"/>
  <c r="K557" i="20" s="1"/>
  <c r="L557" i="20" s="1"/>
  <c r="W1392" i="1"/>
  <c r="K556" i="20" s="1"/>
  <c r="L556" i="20" s="1"/>
  <c r="W1391" i="1"/>
  <c r="K555" i="20" s="1"/>
  <c r="L555" i="20" s="1"/>
  <c r="W1390" i="1"/>
  <c r="K554" i="20" s="1"/>
  <c r="L554" i="20" s="1"/>
  <c r="W1389" i="1"/>
  <c r="K553" i="20" s="1"/>
  <c r="L553" i="20" s="1"/>
  <c r="W1388" i="1"/>
  <c r="K552" i="20" s="1"/>
  <c r="L552" i="20" s="1"/>
  <c r="W1387" i="1"/>
  <c r="K551" i="20" s="1"/>
  <c r="L551" i="20" s="1"/>
  <c r="W1386" i="1"/>
  <c r="K550" i="20" s="1"/>
  <c r="L550" i="20" s="1"/>
  <c r="W1385" i="1"/>
  <c r="K549" i="20" s="1"/>
  <c r="L549" i="20" s="1"/>
  <c r="W1384" i="1"/>
  <c r="K548" i="20" s="1"/>
  <c r="L548" i="20" s="1"/>
  <c r="W1383" i="1"/>
  <c r="K547" i="20" s="1"/>
  <c r="L547" i="20" s="1"/>
  <c r="W1382" i="1"/>
  <c r="K546" i="20" s="1"/>
  <c r="L546" i="20" s="1"/>
  <c r="W1381" i="1"/>
  <c r="K545" i="20" s="1"/>
  <c r="L545" i="20" s="1"/>
  <c r="W1380" i="1"/>
  <c r="K544" i="20" s="1"/>
  <c r="L544" i="20" s="1"/>
  <c r="W1379" i="1"/>
  <c r="K543" i="20" s="1"/>
  <c r="L543" i="20" s="1"/>
  <c r="W1378" i="1"/>
  <c r="K542" i="20" s="1"/>
  <c r="L542" i="20" s="1"/>
  <c r="W1377" i="1"/>
  <c r="K541" i="20" s="1"/>
  <c r="L541" i="20" s="1"/>
  <c r="W1376" i="1"/>
  <c r="K540" i="20" s="1"/>
  <c r="L540" i="20" s="1"/>
  <c r="W1375" i="1"/>
  <c r="K539" i="20" s="1"/>
  <c r="L539" i="20" s="1"/>
  <c r="W1374" i="1"/>
  <c r="K538" i="20" s="1"/>
  <c r="L538" i="20" s="1"/>
  <c r="W1373" i="1"/>
  <c r="K537" i="20" s="1"/>
  <c r="L537" i="20" s="1"/>
  <c r="W1372" i="1"/>
  <c r="K536" i="20" s="1"/>
  <c r="L536" i="20" s="1"/>
  <c r="W1371" i="1"/>
  <c r="K535" i="20" s="1"/>
  <c r="L535" i="20" s="1"/>
  <c r="W1370" i="1"/>
  <c r="K534" i="20" s="1"/>
  <c r="L534" i="20" s="1"/>
  <c r="W1369" i="1"/>
  <c r="K533" i="20" s="1"/>
  <c r="L533" i="20" s="1"/>
  <c r="W1368" i="1"/>
  <c r="K532" i="20" s="1"/>
  <c r="L532" i="20" s="1"/>
  <c r="W1367" i="1"/>
  <c r="K531" i="20" s="1"/>
  <c r="L531" i="20" s="1"/>
  <c r="W1366" i="1"/>
  <c r="K530" i="20" s="1"/>
  <c r="L530" i="20" s="1"/>
  <c r="W1365" i="1"/>
  <c r="K529" i="20" s="1"/>
  <c r="L529" i="20" s="1"/>
  <c r="W1364" i="1"/>
  <c r="K528" i="20" s="1"/>
  <c r="L528" i="20" s="1"/>
  <c r="W1363" i="1"/>
  <c r="K527" i="20" s="1"/>
  <c r="L527" i="20" s="1"/>
  <c r="W1362" i="1"/>
  <c r="K526" i="20" s="1"/>
  <c r="L526" i="20" s="1"/>
  <c r="W1361" i="1"/>
  <c r="K525" i="20" s="1"/>
  <c r="L525" i="20" s="1"/>
  <c r="W1360" i="1"/>
  <c r="K524" i="20" s="1"/>
  <c r="L524" i="20" s="1"/>
  <c r="W1359" i="1"/>
  <c r="K523" i="20" s="1"/>
  <c r="L523" i="20" s="1"/>
  <c r="W1358" i="1"/>
  <c r="K522" i="20" s="1"/>
  <c r="L522" i="20" s="1"/>
  <c r="W1357" i="1"/>
  <c r="K521" i="20" s="1"/>
  <c r="L521" i="20" s="1"/>
  <c r="W1356" i="1"/>
  <c r="K520" i="20" s="1"/>
  <c r="L520" i="20" s="1"/>
  <c r="W1355" i="1"/>
  <c r="K519" i="20" s="1"/>
  <c r="L51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97" i="15" l="1"/>
  <c r="K23" i="17"/>
  <c r="K87" i="17"/>
  <c r="K151" i="17"/>
  <c r="K207" i="17"/>
  <c r="K263" i="17"/>
  <c r="K327" i="17"/>
  <c r="K407" i="17"/>
  <c r="K487" i="17"/>
  <c r="J584" i="17"/>
  <c r="J600" i="17"/>
  <c r="K111" i="17"/>
  <c r="K167" i="17"/>
  <c r="K231" i="17"/>
  <c r="K287" i="17"/>
  <c r="K319" i="17"/>
  <c r="K359" i="17"/>
  <c r="K399" i="17"/>
  <c r="K455" i="17"/>
  <c r="K479" i="17"/>
  <c r="K527" i="17"/>
  <c r="K559" i="17"/>
  <c r="K591" i="17"/>
  <c r="K25" i="17"/>
  <c r="K521" i="17"/>
  <c r="K529" i="17"/>
  <c r="K537" i="17"/>
  <c r="K545" i="17"/>
  <c r="K553" i="17"/>
  <c r="K561" i="17"/>
  <c r="K569" i="17"/>
  <c r="K577" i="17"/>
  <c r="K585" i="17"/>
  <c r="K593" i="17"/>
  <c r="K601" i="17"/>
  <c r="K103" i="17"/>
  <c r="K159" i="17"/>
  <c r="K199" i="17"/>
  <c r="K279" i="17"/>
  <c r="K335" i="17"/>
  <c r="K415" i="17"/>
  <c r="K495" i="17"/>
  <c r="K522" i="17"/>
  <c r="K530" i="17"/>
  <c r="K538" i="17"/>
  <c r="K546" i="17"/>
  <c r="K554" i="17"/>
  <c r="K562" i="17"/>
  <c r="K570" i="17"/>
  <c r="K578" i="17"/>
  <c r="K586" i="17"/>
  <c r="K594" i="17"/>
  <c r="K602" i="17"/>
  <c r="K47" i="17"/>
  <c r="K95" i="17"/>
  <c r="K143" i="17"/>
  <c r="K183" i="17"/>
  <c r="K223" i="17"/>
  <c r="K247" i="17"/>
  <c r="K295" i="17"/>
  <c r="K343" i="17"/>
  <c r="K375" i="17"/>
  <c r="K431" i="17"/>
  <c r="K463" i="17"/>
  <c r="K519" i="17"/>
  <c r="K551" i="17"/>
  <c r="K583" i="17"/>
  <c r="K49" i="17"/>
  <c r="K65" i="17"/>
  <c r="J395" i="17"/>
  <c r="J427" i="17"/>
  <c r="K435" i="17"/>
  <c r="K443" i="17"/>
  <c r="K451" i="17"/>
  <c r="K459" i="17"/>
  <c r="K467" i="17"/>
  <c r="K475" i="17"/>
  <c r="K483" i="17"/>
  <c r="J491" i="17"/>
  <c r="K499" i="17"/>
  <c r="K507" i="17"/>
  <c r="K515" i="17"/>
  <c r="J523" i="17"/>
  <c r="K531" i="17"/>
  <c r="K539" i="17"/>
  <c r="K547" i="17"/>
  <c r="K555" i="17"/>
  <c r="K563" i="17"/>
  <c r="K571" i="17"/>
  <c r="K579" i="17"/>
  <c r="K587" i="17"/>
  <c r="K595" i="17"/>
  <c r="J603" i="17"/>
  <c r="K135" i="17"/>
  <c r="K271" i="17"/>
  <c r="K391" i="17"/>
  <c r="K588" i="17"/>
  <c r="K596" i="17"/>
  <c r="K604" i="17"/>
  <c r="K127" i="17"/>
  <c r="K175" i="17"/>
  <c r="K215" i="17"/>
  <c r="K255" i="17"/>
  <c r="K303" i="17"/>
  <c r="K351" i="17"/>
  <c r="K383" i="17"/>
  <c r="K439" i="17"/>
  <c r="K503" i="17"/>
  <c r="K543" i="17"/>
  <c r="K575" i="17"/>
  <c r="K413" i="17"/>
  <c r="K421" i="17"/>
  <c r="K429" i="17"/>
  <c r="K437" i="17"/>
  <c r="K445" i="17"/>
  <c r="K453" i="17"/>
  <c r="K461" i="17"/>
  <c r="K469" i="17"/>
  <c r="K477" i="17"/>
  <c r="K485" i="17"/>
  <c r="K493" i="17"/>
  <c r="K501" i="17"/>
  <c r="K509" i="17"/>
  <c r="K517" i="17"/>
  <c r="K525" i="17"/>
  <c r="K533" i="17"/>
  <c r="K541" i="17"/>
  <c r="K549" i="17"/>
  <c r="K557" i="17"/>
  <c r="K565" i="17"/>
  <c r="K573" i="17"/>
  <c r="K581" i="17"/>
  <c r="K589" i="17"/>
  <c r="K597" i="17"/>
  <c r="K605" i="17"/>
  <c r="K71" i="17"/>
  <c r="K119" i="17"/>
  <c r="K191" i="17"/>
  <c r="K239" i="17"/>
  <c r="K311" i="17"/>
  <c r="K367" i="17"/>
  <c r="K423" i="17"/>
  <c r="K447" i="17"/>
  <c r="K471" i="17"/>
  <c r="K511" i="17"/>
  <c r="K535" i="17"/>
  <c r="K567" i="17"/>
  <c r="K599"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6" i="17"/>
  <c r="K254" i="17"/>
  <c r="K262" i="17"/>
  <c r="J270" i="17"/>
  <c r="K278" i="17"/>
  <c r="K286" i="17"/>
  <c r="K294" i="17"/>
  <c r="K302" i="17"/>
  <c r="K310" i="17"/>
  <c r="K318" i="17"/>
  <c r="K326" i="17"/>
  <c r="J334" i="17"/>
  <c r="K342" i="17"/>
  <c r="K350" i="17"/>
  <c r="J358" i="17"/>
  <c r="K366" i="17"/>
  <c r="K374" i="17"/>
  <c r="K382" i="17"/>
  <c r="K390" i="17"/>
  <c r="J398" i="17"/>
  <c r="K406" i="17"/>
  <c r="K414" i="17"/>
  <c r="J422" i="17"/>
  <c r="J430" i="17"/>
  <c r="K438" i="17"/>
  <c r="K446" i="17"/>
  <c r="J454" i="17"/>
  <c r="K462" i="17"/>
  <c r="K470" i="17"/>
  <c r="K478" i="17"/>
  <c r="J486" i="17"/>
  <c r="K494" i="17"/>
  <c r="K502" i="17"/>
  <c r="K510" i="17"/>
  <c r="J518" i="17"/>
  <c r="J526" i="17"/>
  <c r="K534" i="17"/>
  <c r="K542" i="17"/>
  <c r="K550" i="17"/>
  <c r="K558" i="17"/>
  <c r="K566" i="17"/>
  <c r="K574" i="17"/>
  <c r="J582" i="17"/>
  <c r="K590" i="17"/>
  <c r="K598"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3" i="17"/>
  <c r="K261" i="17"/>
  <c r="K269" i="17"/>
  <c r="K277" i="17"/>
  <c r="K285" i="17"/>
  <c r="K293" i="17"/>
  <c r="K301" i="17"/>
  <c r="K309" i="17"/>
  <c r="K317" i="17"/>
  <c r="K325" i="17"/>
  <c r="K333" i="17"/>
  <c r="K341" i="17"/>
  <c r="K349" i="17"/>
  <c r="K357" i="17"/>
  <c r="K365" i="17"/>
  <c r="K373" i="17"/>
  <c r="K381" i="17"/>
  <c r="K389" i="17"/>
  <c r="K397" i="17"/>
  <c r="K405" i="17"/>
  <c r="J43" i="17"/>
  <c r="J171" i="17"/>
  <c r="J203" i="17"/>
  <c r="J235" i="17"/>
  <c r="J267" i="17"/>
  <c r="J299" i="17"/>
  <c r="J331" i="17"/>
  <c r="J363" i="17"/>
  <c r="K28" i="17"/>
  <c r="J11" i="17"/>
  <c r="U55" i="15"/>
  <c r="J485" i="17"/>
  <c r="K526" i="17"/>
  <c r="J590" i="17"/>
  <c r="J581" i="17"/>
  <c r="J538" i="17"/>
  <c r="J415" i="17"/>
  <c r="J327" i="17"/>
  <c r="J222" i="17"/>
  <c r="J118" i="17"/>
  <c r="K102" i="17"/>
  <c r="J579" i="17"/>
  <c r="J537" i="17"/>
  <c r="J483" i="17"/>
  <c r="J414" i="17"/>
  <c r="J310" i="17"/>
  <c r="J205" i="17"/>
  <c r="J95" i="17"/>
  <c r="K523" i="17"/>
  <c r="K14" i="17"/>
  <c r="J570" i="17"/>
  <c r="J527" i="17"/>
  <c r="J469" i="17"/>
  <c r="J397" i="17"/>
  <c r="J287" i="17"/>
  <c r="J199" i="17"/>
  <c r="J94" i="17"/>
  <c r="K454" i="17"/>
  <c r="J569" i="17"/>
  <c r="J467" i="17"/>
  <c r="J391" i="17"/>
  <c r="J286" i="17"/>
  <c r="J182" i="17"/>
  <c r="J65" i="17"/>
  <c r="K430" i="17"/>
  <c r="J559" i="17"/>
  <c r="J517" i="17"/>
  <c r="J453" i="17"/>
  <c r="J374" i="17"/>
  <c r="J269" i="17"/>
  <c r="J159" i="17"/>
  <c r="J49" i="17"/>
  <c r="K358" i="17"/>
  <c r="J599" i="17"/>
  <c r="J558" i="17"/>
  <c r="J515" i="17"/>
  <c r="J451" i="17"/>
  <c r="J351" i="17"/>
  <c r="J263" i="17"/>
  <c r="J158" i="17"/>
  <c r="K603" i="17"/>
  <c r="K270" i="17"/>
  <c r="J598" i="17"/>
  <c r="J549" i="17"/>
  <c r="J501" i="17"/>
  <c r="J437" i="17"/>
  <c r="J350" i="17"/>
  <c r="J246" i="17"/>
  <c r="J141" i="17"/>
  <c r="K600" i="17"/>
  <c r="K198" i="17"/>
  <c r="J547" i="17"/>
  <c r="J499" i="17"/>
  <c r="J435" i="17"/>
  <c r="J333" i="17"/>
  <c r="J223" i="17"/>
  <c r="J135" i="17"/>
  <c r="K584" i="17"/>
  <c r="K174" i="17"/>
  <c r="K363" i="17"/>
  <c r="J37" i="17"/>
  <c r="K37" i="17"/>
  <c r="J117" i="17"/>
  <c r="K267" i="17"/>
  <c r="J22" i="17"/>
  <c r="K22" i="17"/>
  <c r="J605" i="17"/>
  <c r="J597" i="17"/>
  <c r="J588" i="17"/>
  <c r="J578" i="17"/>
  <c r="J567" i="17"/>
  <c r="J557" i="17"/>
  <c r="J546" i="17"/>
  <c r="J535" i="17"/>
  <c r="J525" i="17"/>
  <c r="J511" i="17"/>
  <c r="J495" i="17"/>
  <c r="J479" i="17"/>
  <c r="J463" i="17"/>
  <c r="J447" i="17"/>
  <c r="J431" i="17"/>
  <c r="J413" i="17"/>
  <c r="J390" i="17"/>
  <c r="J367" i="17"/>
  <c r="J349" i="17"/>
  <c r="J326" i="17"/>
  <c r="J303" i="17"/>
  <c r="J285" i="17"/>
  <c r="J262" i="17"/>
  <c r="J239" i="17"/>
  <c r="J221" i="17"/>
  <c r="J175" i="17"/>
  <c r="J157" i="17"/>
  <c r="J134" i="17"/>
  <c r="J111" i="17"/>
  <c r="J93" i="17"/>
  <c r="J47" i="17"/>
  <c r="K518" i="17"/>
  <c r="K427" i="17"/>
  <c r="K334" i="17"/>
  <c r="K171" i="17"/>
  <c r="K78" i="17"/>
  <c r="K115" i="17"/>
  <c r="J115" i="17"/>
  <c r="K123" i="17"/>
  <c r="J123" i="17"/>
  <c r="J131" i="17"/>
  <c r="K131" i="17"/>
  <c r="K179" i="17"/>
  <c r="J179" i="17"/>
  <c r="K243" i="17"/>
  <c r="J243" i="17"/>
  <c r="J259" i="17"/>
  <c r="K259" i="17"/>
  <c r="K379" i="17"/>
  <c r="J379" i="17"/>
  <c r="K60" i="17"/>
  <c r="J60" i="17"/>
  <c r="K92" i="17"/>
  <c r="J92" i="17"/>
  <c r="K124" i="17"/>
  <c r="J124" i="17"/>
  <c r="K164" i="17"/>
  <c r="J164" i="17"/>
  <c r="K188" i="17"/>
  <c r="J188" i="17"/>
  <c r="K220" i="17"/>
  <c r="J220" i="17"/>
  <c r="K252" i="17"/>
  <c r="J252" i="17"/>
  <c r="K292" i="17"/>
  <c r="J292" i="17"/>
  <c r="K324" i="17"/>
  <c r="J324" i="17"/>
  <c r="K348" i="17"/>
  <c r="J348" i="17"/>
  <c r="K380" i="17"/>
  <c r="J380" i="17"/>
  <c r="K404" i="17"/>
  <c r="J404" i="17"/>
  <c r="K444" i="17"/>
  <c r="J444" i="17"/>
  <c r="K476" i="17"/>
  <c r="J476" i="17"/>
  <c r="K508" i="17"/>
  <c r="J508" i="17"/>
  <c r="K540" i="17"/>
  <c r="J540" i="17"/>
  <c r="J29" i="17"/>
  <c r="K29" i="17"/>
  <c r="J53" i="17"/>
  <c r="K53" i="17"/>
  <c r="J77" i="17"/>
  <c r="K77" i="17"/>
  <c r="K55" i="17"/>
  <c r="J55" i="17"/>
  <c r="K63" i="17"/>
  <c r="J63" i="17"/>
  <c r="J604" i="17"/>
  <c r="J596" i="17"/>
  <c r="J587" i="17"/>
  <c r="J577" i="17"/>
  <c r="J566" i="17"/>
  <c r="J555" i="17"/>
  <c r="J545" i="17"/>
  <c r="J534" i="17"/>
  <c r="J510" i="17"/>
  <c r="J494" i="17"/>
  <c r="J478" i="17"/>
  <c r="J462" i="17"/>
  <c r="J446" i="17"/>
  <c r="J407" i="17"/>
  <c r="J389" i="17"/>
  <c r="J366" i="17"/>
  <c r="J343" i="17"/>
  <c r="J325" i="17"/>
  <c r="J302" i="17"/>
  <c r="J279" i="17"/>
  <c r="J261" i="17"/>
  <c r="J238" i="17"/>
  <c r="J215" i="17"/>
  <c r="J197" i="17"/>
  <c r="J151" i="17"/>
  <c r="J133" i="17"/>
  <c r="J110" i="17"/>
  <c r="J87" i="17"/>
  <c r="J44" i="17"/>
  <c r="K582" i="17"/>
  <c r="K422" i="17"/>
  <c r="K331" i="17"/>
  <c r="K166" i="17"/>
  <c r="K75" i="17"/>
  <c r="J99" i="17"/>
  <c r="K99" i="17"/>
  <c r="K52" i="17"/>
  <c r="J52" i="17"/>
  <c r="K84" i="17"/>
  <c r="J84" i="17"/>
  <c r="K108" i="17"/>
  <c r="J108" i="17"/>
  <c r="K140" i="17"/>
  <c r="J140" i="17"/>
  <c r="K172" i="17"/>
  <c r="J172" i="17"/>
  <c r="K212" i="17"/>
  <c r="J212" i="17"/>
  <c r="K260" i="17"/>
  <c r="J260" i="17"/>
  <c r="K284" i="17"/>
  <c r="J284" i="17"/>
  <c r="K316" i="17"/>
  <c r="J316" i="17"/>
  <c r="K356" i="17"/>
  <c r="J356" i="17"/>
  <c r="K388" i="17"/>
  <c r="J388" i="17"/>
  <c r="K412" i="17"/>
  <c r="J412" i="17"/>
  <c r="K436" i="17"/>
  <c r="J436" i="17"/>
  <c r="K468" i="17"/>
  <c r="J468" i="17"/>
  <c r="K492" i="17"/>
  <c r="J492" i="17"/>
  <c r="K524" i="17"/>
  <c r="J524" i="17"/>
  <c r="K532" i="17"/>
  <c r="J532" i="17"/>
  <c r="K556" i="17"/>
  <c r="J556" i="17"/>
  <c r="K572" i="17"/>
  <c r="J572" i="17"/>
  <c r="K580" i="17"/>
  <c r="J580" i="17"/>
  <c r="J13" i="17"/>
  <c r="K13" i="17"/>
  <c r="J61" i="17"/>
  <c r="K61" i="17"/>
  <c r="J37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8" i="17"/>
  <c r="J248" i="17"/>
  <c r="K256" i="17"/>
  <c r="J256" i="17"/>
  <c r="K264" i="17"/>
  <c r="J264" i="17"/>
  <c r="K272" i="17"/>
  <c r="J272" i="17"/>
  <c r="K280" i="17"/>
  <c r="J280" i="17"/>
  <c r="K288" i="17"/>
  <c r="J288" i="17"/>
  <c r="K296" i="17"/>
  <c r="J296" i="17"/>
  <c r="K304" i="17"/>
  <c r="J304" i="17"/>
  <c r="K312" i="17"/>
  <c r="J312" i="17"/>
  <c r="K320" i="17"/>
  <c r="J320" i="17"/>
  <c r="K328" i="17"/>
  <c r="J328" i="17"/>
  <c r="K336" i="17"/>
  <c r="J336" i="17"/>
  <c r="K344" i="17"/>
  <c r="J344" i="17"/>
  <c r="K352" i="17"/>
  <c r="J352" i="17"/>
  <c r="K360" i="17"/>
  <c r="J360" i="17"/>
  <c r="K368" i="17"/>
  <c r="J368" i="17"/>
  <c r="K376" i="17"/>
  <c r="J376" i="17"/>
  <c r="K384" i="17"/>
  <c r="J384" i="17"/>
  <c r="K392" i="17"/>
  <c r="J392" i="17"/>
  <c r="K400" i="17"/>
  <c r="J400" i="17"/>
  <c r="K408" i="17"/>
  <c r="J408" i="17"/>
  <c r="K416" i="17"/>
  <c r="J416" i="17"/>
  <c r="K424" i="17"/>
  <c r="J424" i="17"/>
  <c r="K432" i="17"/>
  <c r="J432" i="17"/>
  <c r="K440" i="17"/>
  <c r="J440" i="17"/>
  <c r="K448" i="17"/>
  <c r="J448" i="17"/>
  <c r="K456" i="17"/>
  <c r="J456" i="17"/>
  <c r="K464" i="17"/>
  <c r="J464" i="17"/>
  <c r="K472" i="17"/>
  <c r="J472" i="17"/>
  <c r="K480" i="17"/>
  <c r="J480" i="17"/>
  <c r="K488" i="17"/>
  <c r="J488" i="17"/>
  <c r="K496" i="17"/>
  <c r="J496" i="17"/>
  <c r="K504" i="17"/>
  <c r="J504" i="17"/>
  <c r="K512" i="17"/>
  <c r="J512" i="17"/>
  <c r="K520" i="17"/>
  <c r="J520" i="17"/>
  <c r="K528" i="17"/>
  <c r="J528" i="17"/>
  <c r="K536" i="17"/>
  <c r="J536" i="17"/>
  <c r="K544" i="17"/>
  <c r="J544" i="17"/>
  <c r="K552" i="17"/>
  <c r="J552" i="17"/>
  <c r="K560" i="17"/>
  <c r="J560" i="17"/>
  <c r="K568" i="17"/>
  <c r="J568" i="17"/>
  <c r="J576" i="17"/>
  <c r="K576" i="17"/>
  <c r="J592" i="17"/>
  <c r="K592" i="17"/>
  <c r="J595" i="17"/>
  <c r="J586" i="17"/>
  <c r="J575" i="17"/>
  <c r="J565" i="17"/>
  <c r="J554" i="17"/>
  <c r="J543" i="17"/>
  <c r="J533" i="17"/>
  <c r="J522" i="17"/>
  <c r="J509" i="17"/>
  <c r="J493" i="17"/>
  <c r="J477" i="17"/>
  <c r="J461" i="17"/>
  <c r="J445" i="17"/>
  <c r="J429" i="17"/>
  <c r="J406" i="17"/>
  <c r="J383" i="17"/>
  <c r="J365" i="17"/>
  <c r="J342" i="17"/>
  <c r="J319" i="17"/>
  <c r="J301" i="17"/>
  <c r="J278" i="17"/>
  <c r="J255" i="17"/>
  <c r="J237" i="17"/>
  <c r="J214" i="17"/>
  <c r="J191" i="17"/>
  <c r="J173" i="17"/>
  <c r="J150" i="17"/>
  <c r="J127" i="17"/>
  <c r="J109" i="17"/>
  <c r="J86" i="17"/>
  <c r="J28" i="17"/>
  <c r="K491" i="17"/>
  <c r="K398" i="17"/>
  <c r="K235" i="17"/>
  <c r="K142" i="17"/>
  <c r="K70" i="17"/>
  <c r="K275" i="17"/>
  <c r="J275" i="17"/>
  <c r="K283" i="17"/>
  <c r="J283" i="17"/>
  <c r="J291" i="17"/>
  <c r="K291" i="17"/>
  <c r="K307" i="17"/>
  <c r="J307" i="17"/>
  <c r="J323" i="17"/>
  <c r="K323" i="17"/>
  <c r="K347" i="17"/>
  <c r="J347" i="17"/>
  <c r="J355" i="17"/>
  <c r="K355" i="17"/>
  <c r="J387" i="17"/>
  <c r="K387" i="17"/>
  <c r="K12" i="17"/>
  <c r="J12" i="17"/>
  <c r="K20" i="17"/>
  <c r="J20" i="17"/>
  <c r="K36" i="17"/>
  <c r="J36" i="17"/>
  <c r="K76" i="17"/>
  <c r="J76" i="17"/>
  <c r="K116" i="17"/>
  <c r="J116" i="17"/>
  <c r="K148" i="17"/>
  <c r="J148" i="17"/>
  <c r="K196" i="17"/>
  <c r="J196" i="17"/>
  <c r="K236" i="17"/>
  <c r="J236" i="17"/>
  <c r="K268" i="17"/>
  <c r="J268" i="17"/>
  <c r="K308" i="17"/>
  <c r="J308" i="17"/>
  <c r="K340" i="17"/>
  <c r="J340" i="17"/>
  <c r="K372" i="17"/>
  <c r="J372" i="17"/>
  <c r="K428" i="17"/>
  <c r="J428" i="17"/>
  <c r="K460" i="17"/>
  <c r="J460" i="17"/>
  <c r="K500" i="17"/>
  <c r="J500" i="17"/>
  <c r="K564" i="17"/>
  <c r="J564"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J602" i="17"/>
  <c r="J594" i="17"/>
  <c r="J585" i="17"/>
  <c r="J574" i="17"/>
  <c r="J563" i="17"/>
  <c r="J553" i="17"/>
  <c r="J542" i="17"/>
  <c r="J531" i="17"/>
  <c r="J521" i="17"/>
  <c r="J507" i="17"/>
  <c r="J475" i="17"/>
  <c r="J459" i="17"/>
  <c r="J443" i="17"/>
  <c r="J423" i="17"/>
  <c r="J405" i="17"/>
  <c r="J382" i="17"/>
  <c r="J359" i="17"/>
  <c r="J341" i="17"/>
  <c r="J318" i="17"/>
  <c r="J295" i="17"/>
  <c r="J277" i="17"/>
  <c r="J254" i="17"/>
  <c r="J231" i="17"/>
  <c r="J213" i="17"/>
  <c r="J190" i="17"/>
  <c r="J167" i="17"/>
  <c r="J149" i="17"/>
  <c r="J126" i="17"/>
  <c r="J103" i="17"/>
  <c r="J85" i="17"/>
  <c r="J25" i="17"/>
  <c r="K486" i="17"/>
  <c r="K395"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1" i="17"/>
  <c r="J251" i="17"/>
  <c r="K315" i="17"/>
  <c r="J315" i="17"/>
  <c r="K339" i="17"/>
  <c r="J339" i="17"/>
  <c r="K371" i="17"/>
  <c r="J371" i="17"/>
  <c r="K100" i="17"/>
  <c r="J100" i="17"/>
  <c r="K132" i="17"/>
  <c r="J132" i="17"/>
  <c r="K156" i="17"/>
  <c r="J156" i="17"/>
  <c r="K180" i="17"/>
  <c r="J180" i="17"/>
  <c r="K204" i="17"/>
  <c r="J204" i="17"/>
  <c r="K228" i="17"/>
  <c r="J228" i="17"/>
  <c r="K244" i="17"/>
  <c r="J244" i="17"/>
  <c r="K276" i="17"/>
  <c r="J276" i="17"/>
  <c r="K300" i="17"/>
  <c r="J300" i="17"/>
  <c r="K332" i="17"/>
  <c r="J332" i="17"/>
  <c r="K364" i="17"/>
  <c r="J364" i="17"/>
  <c r="K396" i="17"/>
  <c r="J396" i="17"/>
  <c r="K420" i="17"/>
  <c r="J420" i="17"/>
  <c r="K452" i="17"/>
  <c r="J452" i="17"/>
  <c r="K484" i="17"/>
  <c r="J484" i="17"/>
  <c r="K516" i="17"/>
  <c r="J516" i="17"/>
  <c r="K548" i="17"/>
  <c r="J548" i="17"/>
  <c r="J21" i="17"/>
  <c r="K21" i="17"/>
  <c r="J45" i="17"/>
  <c r="K45" i="17"/>
  <c r="J69" i="17"/>
  <c r="K69" i="17"/>
  <c r="J589" i="17"/>
  <c r="J309"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1" i="17"/>
  <c r="J593" i="17"/>
  <c r="J583" i="17"/>
  <c r="J573" i="17"/>
  <c r="J562" i="17"/>
  <c r="J551" i="17"/>
  <c r="J541" i="17"/>
  <c r="J530" i="17"/>
  <c r="J519" i="17"/>
  <c r="J503" i="17"/>
  <c r="J487" i="17"/>
  <c r="J471" i="17"/>
  <c r="J455" i="17"/>
  <c r="J439" i="17"/>
  <c r="J399" i="17"/>
  <c r="J381" i="17"/>
  <c r="J335" i="17"/>
  <c r="J317" i="17"/>
  <c r="J294" i="17"/>
  <c r="J271" i="17"/>
  <c r="J253" i="17"/>
  <c r="J207" i="17"/>
  <c r="J189" i="17"/>
  <c r="J143" i="17"/>
  <c r="J125" i="17"/>
  <c r="J71" i="17"/>
  <c r="J23" i="17"/>
  <c r="K299" i="17"/>
  <c r="K206" i="17"/>
  <c r="K43" i="17"/>
  <c r="K403" i="17"/>
  <c r="J403" i="17"/>
  <c r="K411" i="17"/>
  <c r="J411" i="17"/>
  <c r="J419" i="17"/>
  <c r="K419" i="17"/>
  <c r="J591" i="17"/>
  <c r="J571" i="17"/>
  <c r="J561" i="17"/>
  <c r="J550" i="17"/>
  <c r="J539" i="17"/>
  <c r="J529" i="17"/>
  <c r="J502" i="17"/>
  <c r="J470" i="17"/>
  <c r="J438" i="17"/>
  <c r="J421" i="17"/>
  <c r="J375" i="17"/>
  <c r="J357" i="17"/>
  <c r="J311" i="17"/>
  <c r="J293" i="17"/>
  <c r="J247" i="17"/>
  <c r="J229" i="17"/>
  <c r="J183" i="17"/>
  <c r="J165" i="17"/>
  <c r="J119" i="17"/>
  <c r="J101" i="17"/>
  <c r="J68" i="17"/>
  <c r="K203" i="17"/>
  <c r="K38" i="17"/>
  <c r="T105" i="15" l="1"/>
  <c r="T104" i="15"/>
  <c r="T103" i="15"/>
  <c r="T102" i="15"/>
  <c r="T101" i="15"/>
  <c r="T100" i="15"/>
  <c r="T99" i="15"/>
  <c r="T98" i="15"/>
  <c r="A573" i="20"/>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I519" i="20"/>
  <c r="J519" i="20" s="1"/>
  <c r="M519"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A445" i="20"/>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O360" i="20"/>
  <c r="I360" i="20"/>
  <c r="A360" i="20"/>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H27" i="20" s="1"/>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46" i="20" l="1"/>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6" i="15"/>
  <c r="T57" i="15"/>
  <c r="T59" i="15"/>
  <c r="T60" i="15"/>
  <c r="T61" i="15"/>
  <c r="T62" i="15"/>
  <c r="T63" i="15"/>
  <c r="T26" i="15"/>
  <c r="T27" i="15"/>
  <c r="T28" i="15"/>
  <c r="T29" i="15"/>
  <c r="T30" i="15"/>
  <c r="T31" i="15"/>
  <c r="T32" i="15"/>
  <c r="T33" i="15"/>
  <c r="T123" i="15"/>
  <c r="T122" i="15"/>
  <c r="T121" i="15"/>
  <c r="T120" i="15"/>
  <c r="T119" i="15"/>
  <c r="T118" i="15"/>
  <c r="T117" i="15"/>
  <c r="T116" i="15"/>
  <c r="W13" i="20" l="1"/>
  <c r="V12" i="20"/>
  <c r="U13" i="19"/>
  <c r="T12" i="19"/>
  <c r="T124" i="15"/>
  <c r="T97" i="15"/>
  <c r="T55" i="15"/>
  <c r="T115" i="15" s="1"/>
  <c r="T106" i="15"/>
  <c r="T64"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C21" i="3"/>
  <c r="J1032" i="1" s="1"/>
  <c r="C20" i="3"/>
  <c r="C19" i="3"/>
  <c r="J74" i="1" s="1"/>
  <c r="C18" i="3"/>
  <c r="J1168" i="1" s="1"/>
  <c r="C17" i="3"/>
  <c r="J671" i="1" s="1"/>
  <c r="C16" i="3"/>
  <c r="J15" i="1" s="1"/>
  <c r="J320" i="1"/>
  <c r="J404" i="1"/>
  <c r="J503" i="1"/>
  <c r="J771" i="1"/>
  <c r="J837" i="1"/>
  <c r="J939" i="1"/>
  <c r="J940" i="1"/>
  <c r="J991" i="1"/>
  <c r="J1033" i="1"/>
  <c r="J1072" i="1"/>
  <c r="J1112" i="1"/>
  <c r="J1169"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7" i="20" s="1"/>
  <c r="L357" i="20" s="1"/>
  <c r="O1120" i="1"/>
  <c r="W1120" i="1" s="1"/>
  <c r="K356" i="20" s="1"/>
  <c r="L356" i="20" s="1"/>
  <c r="O1119" i="1"/>
  <c r="W1119" i="1" s="1"/>
  <c r="K355" i="20" s="1"/>
  <c r="L355" i="20" s="1"/>
  <c r="O1118" i="1"/>
  <c r="W1118" i="1" s="1"/>
  <c r="K354" i="20" s="1"/>
  <c r="L354" i="20" s="1"/>
  <c r="O1117" i="1"/>
  <c r="W1117" i="1" s="1"/>
  <c r="K353" i="20" s="1"/>
  <c r="L353" i="20" s="1"/>
  <c r="O1116" i="1"/>
  <c r="W1116" i="1" s="1"/>
  <c r="K352" i="20" s="1"/>
  <c r="L352" i="20" s="1"/>
  <c r="O1115" i="1"/>
  <c r="W1115" i="1" s="1"/>
  <c r="K351" i="20" s="1"/>
  <c r="L351" i="20" s="1"/>
  <c r="O1114" i="1"/>
  <c r="W1114" i="1" s="1"/>
  <c r="K350" i="20" s="1"/>
  <c r="L350" i="20" s="1"/>
  <c r="O1113" i="1"/>
  <c r="W1113" i="1" s="1"/>
  <c r="K349" i="20" s="1"/>
  <c r="L349" i="20" s="1"/>
  <c r="O1112" i="1"/>
  <c r="W1112" i="1" s="1"/>
  <c r="K348" i="20" s="1"/>
  <c r="L348" i="20" s="1"/>
  <c r="O1111" i="1"/>
  <c r="W1111" i="1" s="1"/>
  <c r="K347" i="20" s="1"/>
  <c r="L347" i="20" s="1"/>
  <c r="O1110" i="1"/>
  <c r="W1110" i="1" s="1"/>
  <c r="K346" i="20" s="1"/>
  <c r="L346" i="20" s="1"/>
  <c r="O1109" i="1"/>
  <c r="W1109" i="1" s="1"/>
  <c r="K345" i="20" s="1"/>
  <c r="L345" i="20" s="1"/>
  <c r="O1108" i="1"/>
  <c r="W1108" i="1" s="1"/>
  <c r="K344" i="20" s="1"/>
  <c r="L344" i="20" s="1"/>
  <c r="O1107" i="1"/>
  <c r="W1107" i="1" s="1"/>
  <c r="K343" i="20" s="1"/>
  <c r="L343" i="20" s="1"/>
  <c r="O1106" i="1"/>
  <c r="W1106" i="1" s="1"/>
  <c r="K342" i="20" s="1"/>
  <c r="L342" i="20" s="1"/>
  <c r="O1105" i="1"/>
  <c r="W1105" i="1" s="1"/>
  <c r="O1104" i="1"/>
  <c r="W1104" i="1" s="1"/>
  <c r="O1103" i="1"/>
  <c r="W1103" i="1" s="1"/>
  <c r="O1102" i="1"/>
  <c r="W1102" i="1" s="1"/>
  <c r="O1101" i="1"/>
  <c r="W1101" i="1" s="1"/>
  <c r="O1100" i="1"/>
  <c r="W1100" i="1" s="1"/>
  <c r="O1099" i="1"/>
  <c r="W1099" i="1" s="1"/>
  <c r="K338" i="20" s="1"/>
  <c r="L338" i="20" s="1"/>
  <c r="O1098" i="1"/>
  <c r="W1098" i="1" s="1"/>
  <c r="K337" i="20" s="1"/>
  <c r="L337" i="20" s="1"/>
  <c r="O1097" i="1"/>
  <c r="W1097" i="1" s="1"/>
  <c r="O1096" i="1"/>
  <c r="W1096" i="1" s="1"/>
  <c r="O1095" i="1"/>
  <c r="W1095" i="1" s="1"/>
  <c r="K335" i="20" s="1"/>
  <c r="L335" i="20" s="1"/>
  <c r="O1094" i="1"/>
  <c r="W1094" i="1" s="1"/>
  <c r="K334" i="20" s="1"/>
  <c r="L334" i="20" s="1"/>
  <c r="O1093" i="1"/>
  <c r="W1093" i="1" s="1"/>
  <c r="K333" i="20" s="1"/>
  <c r="L333" i="20" s="1"/>
  <c r="O1092" i="1"/>
  <c r="W1092" i="1" s="1"/>
  <c r="K332" i="20" s="1"/>
  <c r="L332" i="20" s="1"/>
  <c r="O1091" i="1"/>
  <c r="W1091" i="1" s="1"/>
  <c r="O1090" i="1"/>
  <c r="W1090" i="1" s="1"/>
  <c r="O1089" i="1"/>
  <c r="W1089" i="1" s="1"/>
  <c r="K330" i="20" s="1"/>
  <c r="L330" i="20" s="1"/>
  <c r="O1088" i="1"/>
  <c r="W1088" i="1" s="1"/>
  <c r="K329" i="20" s="1"/>
  <c r="L329" i="20" s="1"/>
  <c r="O1087" i="1"/>
  <c r="W1087" i="1" s="1"/>
  <c r="K328" i="20" s="1"/>
  <c r="L328" i="20" s="1"/>
  <c r="O1086" i="1"/>
  <c r="W1086" i="1" s="1"/>
  <c r="K327" i="20" s="1"/>
  <c r="L327" i="20" s="1"/>
  <c r="O1085" i="1"/>
  <c r="W1085" i="1" s="1"/>
  <c r="K326" i="20" s="1"/>
  <c r="L326" i="20" s="1"/>
  <c r="O1084" i="1"/>
  <c r="W1084" i="1" s="1"/>
  <c r="K325" i="20" s="1"/>
  <c r="L325" i="20" s="1"/>
  <c r="O1083" i="1"/>
  <c r="W1083" i="1" s="1"/>
  <c r="K324" i="20" s="1"/>
  <c r="L324" i="20" s="1"/>
  <c r="O1082" i="1"/>
  <c r="W1082" i="1" s="1"/>
  <c r="K323" i="20" s="1"/>
  <c r="L323" i="20" s="1"/>
  <c r="O1081" i="1"/>
  <c r="W1081" i="1" s="1"/>
  <c r="K322" i="20" s="1"/>
  <c r="L322" i="20" s="1"/>
  <c r="O1080" i="1"/>
  <c r="W1080" i="1" s="1"/>
  <c r="K321" i="20" s="1"/>
  <c r="L321" i="20" s="1"/>
  <c r="O1079" i="1"/>
  <c r="W1079" i="1" s="1"/>
  <c r="K320" i="20" s="1"/>
  <c r="L320" i="20" s="1"/>
  <c r="O1078" i="1"/>
  <c r="W1078" i="1" s="1"/>
  <c r="K319" i="20" s="1"/>
  <c r="L319"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3" i="20" s="1"/>
  <c r="L313" i="20" s="1"/>
  <c r="O1066" i="1"/>
  <c r="W1066" i="1" s="1"/>
  <c r="O1065" i="1"/>
  <c r="W1065" i="1" s="1"/>
  <c r="O1064" i="1"/>
  <c r="W1064" i="1" s="1"/>
  <c r="K311" i="20" s="1"/>
  <c r="L311" i="20" s="1"/>
  <c r="O1063" i="1"/>
  <c r="W1063" i="1" s="1"/>
  <c r="O1062" i="1"/>
  <c r="W1062" i="1" s="1"/>
  <c r="O1061" i="1"/>
  <c r="W1061" i="1" s="1"/>
  <c r="O1060" i="1"/>
  <c r="W1060" i="1" s="1"/>
  <c r="O1059" i="1"/>
  <c r="W1059" i="1" s="1"/>
  <c r="O1058" i="1"/>
  <c r="W1058" i="1" s="1"/>
  <c r="O1057" i="1"/>
  <c r="W1057" i="1" s="1"/>
  <c r="K307" i="20" s="1"/>
  <c r="L307" i="20" s="1"/>
  <c r="O1056" i="1"/>
  <c r="W1056" i="1" s="1"/>
  <c r="O1055" i="1"/>
  <c r="W1055" i="1" s="1"/>
  <c r="O1054" i="1"/>
  <c r="W1054" i="1" s="1"/>
  <c r="K305" i="20" s="1"/>
  <c r="L305"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0" i="20" s="1"/>
  <c r="L270"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0" i="20" s="1"/>
  <c r="L430"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4" i="20" s="1"/>
  <c r="L414"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1" i="20" s="1"/>
  <c r="L381"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2"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061" i="1" l="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8" i="20"/>
  <c r="L358" i="20" s="1"/>
  <c r="K248" i="20"/>
  <c r="L248" i="20" s="1"/>
  <c r="K261" i="20"/>
  <c r="L261" i="20" s="1"/>
  <c r="K29" i="20"/>
  <c r="L29" i="20" s="1"/>
  <c r="K33" i="20"/>
  <c r="L33" i="20" s="1"/>
  <c r="K37" i="20"/>
  <c r="L37" i="20" s="1"/>
  <c r="K255" i="20"/>
  <c r="L255" i="20" s="1"/>
  <c r="K271" i="20"/>
  <c r="L271" i="20" s="1"/>
  <c r="K275" i="20"/>
  <c r="L275" i="20" s="1"/>
  <c r="K279" i="20"/>
  <c r="L279" i="20" s="1"/>
  <c r="K283" i="20"/>
  <c r="L283" i="20" s="1"/>
  <c r="K287" i="20"/>
  <c r="L287" i="20" s="1"/>
  <c r="K291" i="20"/>
  <c r="L291" i="20" s="1"/>
  <c r="K295" i="20"/>
  <c r="L295" i="20" s="1"/>
  <c r="K299" i="20"/>
  <c r="L299" i="20" s="1"/>
  <c r="K303" i="20"/>
  <c r="L303" i="20" s="1"/>
  <c r="K331" i="20"/>
  <c r="L331" i="20" s="1"/>
  <c r="K448" i="20"/>
  <c r="L448" i="20" s="1"/>
  <c r="K308" i="20"/>
  <c r="L308" i="20" s="1"/>
  <c r="K317" i="20"/>
  <c r="L317" i="20" s="1"/>
  <c r="K456" i="20"/>
  <c r="L456" i="20" s="1"/>
  <c r="K464" i="20"/>
  <c r="L464" i="20" s="1"/>
  <c r="K472" i="20"/>
  <c r="L472" i="20" s="1"/>
  <c r="K480" i="20"/>
  <c r="L480"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8" i="20"/>
  <c r="L488" i="20" s="1"/>
  <c r="K492" i="20"/>
  <c r="L492" i="20" s="1"/>
  <c r="K500" i="20"/>
  <c r="L500" i="20" s="1"/>
  <c r="K508" i="20"/>
  <c r="L508" i="20" s="1"/>
  <c r="K516" i="20"/>
  <c r="L516" i="20" s="1"/>
  <c r="K99" i="20"/>
  <c r="L99" i="20" s="1"/>
  <c r="K113" i="20"/>
  <c r="L113" i="20" s="1"/>
  <c r="K129" i="20"/>
  <c r="L129" i="20" s="1"/>
  <c r="K143" i="20"/>
  <c r="L143" i="20" s="1"/>
  <c r="K159" i="20"/>
  <c r="L159" i="20" s="1"/>
  <c r="K175" i="20"/>
  <c r="L175" i="20" s="1"/>
  <c r="K183" i="20"/>
  <c r="L183" i="20" s="1"/>
  <c r="K49" i="20"/>
  <c r="L49" i="20" s="1"/>
  <c r="K73" i="20"/>
  <c r="L73" i="20" s="1"/>
  <c r="K83" i="20"/>
  <c r="L83" i="20" s="1"/>
  <c r="K368" i="20"/>
  <c r="L368" i="20" s="1"/>
  <c r="K376" i="20"/>
  <c r="L376" i="20" s="1"/>
  <c r="K390" i="20"/>
  <c r="L390" i="20" s="1"/>
  <c r="K428" i="20"/>
  <c r="L428" i="20" s="1"/>
  <c r="K442" i="20"/>
  <c r="L442" i="20" s="1"/>
  <c r="K121" i="20"/>
  <c r="L121" i="20" s="1"/>
  <c r="K135" i="20"/>
  <c r="L135" i="20" s="1"/>
  <c r="K151" i="20"/>
  <c r="L151" i="20" s="1"/>
  <c r="K167" i="20"/>
  <c r="L167" i="20" s="1"/>
  <c r="K191" i="20"/>
  <c r="L191" i="20" s="1"/>
  <c r="K43" i="20"/>
  <c r="L43" i="20" s="1"/>
  <c r="K67" i="20"/>
  <c r="L67" i="20" s="1"/>
  <c r="K382" i="20"/>
  <c r="L382" i="20" s="1"/>
  <c r="K398" i="20"/>
  <c r="L398" i="20" s="1"/>
  <c r="K406" i="20"/>
  <c r="L406" i="20" s="1"/>
  <c r="K420" i="20"/>
  <c r="L420" i="20" s="1"/>
  <c r="K434" i="20"/>
  <c r="L434"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69" i="20"/>
  <c r="L369" i="20" s="1"/>
  <c r="K383" i="20"/>
  <c r="L383" i="20" s="1"/>
  <c r="K399" i="20"/>
  <c r="L399" i="20" s="1"/>
  <c r="K421" i="20"/>
  <c r="L421" i="20" s="1"/>
  <c r="K435" i="20"/>
  <c r="L435" i="20" s="1"/>
  <c r="K449" i="20"/>
  <c r="L449" i="20" s="1"/>
  <c r="K457" i="20"/>
  <c r="L457" i="20" s="1"/>
  <c r="K465" i="20"/>
  <c r="L465" i="20" s="1"/>
  <c r="K473" i="20"/>
  <c r="L473" i="20" s="1"/>
  <c r="K481" i="20"/>
  <c r="L481" i="20" s="1"/>
  <c r="K489" i="20"/>
  <c r="L489" i="20" s="1"/>
  <c r="K493" i="20"/>
  <c r="L493" i="20" s="1"/>
  <c r="K501" i="20"/>
  <c r="L501" i="20" s="1"/>
  <c r="K509" i="20"/>
  <c r="L509" i="20" s="1"/>
  <c r="K517" i="20"/>
  <c r="L517" i="20" s="1"/>
  <c r="K44" i="20"/>
  <c r="L44" i="20" s="1"/>
  <c r="K68" i="20"/>
  <c r="L68" i="20" s="1"/>
  <c r="K84" i="20"/>
  <c r="L84" i="20" s="1"/>
  <c r="K377" i="20"/>
  <c r="L377" i="20" s="1"/>
  <c r="K391" i="20"/>
  <c r="L391" i="20" s="1"/>
  <c r="K407" i="20"/>
  <c r="L407" i="20" s="1"/>
  <c r="K429" i="20"/>
  <c r="L429" i="20" s="1"/>
  <c r="K443" i="20"/>
  <c r="L44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0" i="20"/>
  <c r="L370" i="20" s="1"/>
  <c r="K378" i="20"/>
  <c r="L378" i="20" s="1"/>
  <c r="K384" i="20"/>
  <c r="L384" i="20" s="1"/>
  <c r="K392" i="20"/>
  <c r="L392" i="20" s="1"/>
  <c r="K400" i="20"/>
  <c r="L400" i="20" s="1"/>
  <c r="K408" i="20"/>
  <c r="L408" i="20" s="1"/>
  <c r="K422" i="20"/>
  <c r="L422" i="20" s="1"/>
  <c r="K436" i="20"/>
  <c r="L436" i="20" s="1"/>
  <c r="K444" i="20"/>
  <c r="L444" i="20" s="1"/>
  <c r="K237" i="20"/>
  <c r="L237" i="20" s="1"/>
  <c r="K254" i="20"/>
  <c r="L254" i="20" s="1"/>
  <c r="K274" i="20"/>
  <c r="L274" i="20" s="1"/>
  <c r="K278" i="20"/>
  <c r="L278" i="20" s="1"/>
  <c r="K282" i="20"/>
  <c r="L282" i="20" s="1"/>
  <c r="K286" i="20"/>
  <c r="L286" i="20" s="1"/>
  <c r="K290" i="20"/>
  <c r="L290" i="20" s="1"/>
  <c r="K294" i="20"/>
  <c r="L294" i="20" s="1"/>
  <c r="K298" i="20"/>
  <c r="L298" i="20" s="1"/>
  <c r="K302" i="20"/>
  <c r="L302" i="20" s="1"/>
  <c r="K316" i="20"/>
  <c r="L316" i="20" s="1"/>
  <c r="K336" i="20"/>
  <c r="L336" i="20" s="1"/>
  <c r="K341" i="20"/>
  <c r="L341" i="20" s="1"/>
  <c r="K458" i="20"/>
  <c r="L458" i="20" s="1"/>
  <c r="K466" i="20"/>
  <c r="L466" i="20" s="1"/>
  <c r="K474" i="20"/>
  <c r="L474" i="20" s="1"/>
  <c r="K482" i="20"/>
  <c r="L482" i="20" s="1"/>
  <c r="K490" i="20"/>
  <c r="L490" i="20" s="1"/>
  <c r="K494" i="20"/>
  <c r="L494" i="20" s="1"/>
  <c r="K502" i="20"/>
  <c r="L502" i="20" s="1"/>
  <c r="K510" i="20"/>
  <c r="L510" i="20" s="1"/>
  <c r="K518" i="20"/>
  <c r="L51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00" i="20"/>
  <c r="L200" i="20" s="1"/>
  <c r="K204" i="20"/>
  <c r="L204" i="20" s="1"/>
  <c r="K208" i="20"/>
  <c r="L208" i="20" s="1"/>
  <c r="K212" i="20"/>
  <c r="L212" i="20" s="1"/>
  <c r="K450" i="20"/>
  <c r="L450" i="20" s="1"/>
  <c r="K216" i="20"/>
  <c r="L216" i="20" s="1"/>
  <c r="K220" i="20"/>
  <c r="L220" i="20" s="1"/>
  <c r="K224" i="20"/>
  <c r="L224" i="20" s="1"/>
  <c r="K228" i="20"/>
  <c r="L228" i="20" s="1"/>
  <c r="K232" i="20"/>
  <c r="L232" i="20" s="1"/>
  <c r="K241" i="20"/>
  <c r="L241" i="20" s="1"/>
  <c r="K245" i="20"/>
  <c r="L245" i="20" s="1"/>
  <c r="K249" i="20"/>
  <c r="L249" i="20" s="1"/>
  <c r="K306" i="20"/>
  <c r="L306" i="20" s="1"/>
  <c r="K447" i="20"/>
  <c r="L447" i="20" s="1"/>
  <c r="K455" i="20"/>
  <c r="L455" i="20" s="1"/>
  <c r="K463" i="20"/>
  <c r="L463" i="20" s="1"/>
  <c r="K471" i="20"/>
  <c r="L471" i="20" s="1"/>
  <c r="K479" i="20"/>
  <c r="L479" i="20" s="1"/>
  <c r="K487" i="20"/>
  <c r="L487" i="20" s="1"/>
  <c r="K491" i="20"/>
  <c r="L491" i="20" s="1"/>
  <c r="K499" i="20"/>
  <c r="L499" i="20" s="1"/>
  <c r="K507" i="20"/>
  <c r="L507" i="20" s="1"/>
  <c r="K515" i="20"/>
  <c r="L515" i="20" s="1"/>
  <c r="K497" i="20"/>
  <c r="L497" i="20" s="1"/>
  <c r="K505" i="20"/>
  <c r="L50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36" i="20"/>
  <c r="L236" i="20" s="1"/>
  <c r="K253" i="20"/>
  <c r="L253" i="20" s="1"/>
  <c r="K257" i="20"/>
  <c r="L257" i="20" s="1"/>
  <c r="K273" i="20"/>
  <c r="L273" i="20" s="1"/>
  <c r="K277" i="20"/>
  <c r="L277" i="20" s="1"/>
  <c r="K281" i="20"/>
  <c r="L281" i="20" s="1"/>
  <c r="K285" i="20"/>
  <c r="L285" i="20" s="1"/>
  <c r="K289" i="20"/>
  <c r="L289" i="20" s="1"/>
  <c r="K293" i="20"/>
  <c r="L293" i="20" s="1"/>
  <c r="K297" i="20"/>
  <c r="L297" i="20" s="1"/>
  <c r="K301" i="20"/>
  <c r="L301" i="20" s="1"/>
  <c r="K310" i="20"/>
  <c r="L310" i="20" s="1"/>
  <c r="K315" i="20"/>
  <c r="L315" i="20" s="1"/>
  <c r="K340" i="20"/>
  <c r="L340" i="20" s="1"/>
  <c r="K452" i="20"/>
  <c r="L452" i="20" s="1"/>
  <c r="K460" i="20"/>
  <c r="L460" i="20" s="1"/>
  <c r="K468" i="20"/>
  <c r="L468" i="20" s="1"/>
  <c r="K476" i="20"/>
  <c r="L476" i="20" s="1"/>
  <c r="K484" i="20"/>
  <c r="L484" i="20" s="1"/>
  <c r="K496" i="20"/>
  <c r="L496" i="20" s="1"/>
  <c r="K504" i="20"/>
  <c r="L504" i="20" s="1"/>
  <c r="K512" i="20"/>
  <c r="L51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5" i="20"/>
  <c r="L365" i="20" s="1"/>
  <c r="K373" i="20"/>
  <c r="L373" i="20" s="1"/>
  <c r="K387" i="20"/>
  <c r="L387" i="20" s="1"/>
  <c r="K395" i="20"/>
  <c r="L395" i="20" s="1"/>
  <c r="K403" i="20"/>
  <c r="L403" i="20" s="1"/>
  <c r="K411" i="20"/>
  <c r="L411" i="20" s="1"/>
  <c r="K417" i="20"/>
  <c r="L417" i="20" s="1"/>
  <c r="K425" i="20"/>
  <c r="L425" i="20" s="1"/>
  <c r="K431" i="20"/>
  <c r="L431" i="20" s="1"/>
  <c r="K439" i="20"/>
  <c r="L439"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2" i="20"/>
  <c r="L312" i="20" s="1"/>
  <c r="K453" i="20"/>
  <c r="L453" i="20" s="1"/>
  <c r="K461" i="20"/>
  <c r="L461" i="20" s="1"/>
  <c r="K469" i="20"/>
  <c r="L469" i="20" s="1"/>
  <c r="K477" i="20"/>
  <c r="L477" i="20" s="1"/>
  <c r="K485" i="20"/>
  <c r="L485" i="20" s="1"/>
  <c r="K513" i="20"/>
  <c r="L513" i="20" s="1"/>
  <c r="L27" i="20"/>
  <c r="L36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3" i="20"/>
  <c r="L363" i="20" s="1"/>
  <c r="K371" i="20"/>
  <c r="L371" i="20" s="1"/>
  <c r="K379" i="20"/>
  <c r="L379" i="20" s="1"/>
  <c r="K385" i="20"/>
  <c r="L385" i="20" s="1"/>
  <c r="K393" i="20"/>
  <c r="L393" i="20" s="1"/>
  <c r="K401" i="20"/>
  <c r="L401" i="20" s="1"/>
  <c r="K409" i="20"/>
  <c r="L409" i="20" s="1"/>
  <c r="K415" i="20"/>
  <c r="L415" i="20" s="1"/>
  <c r="K423" i="20"/>
  <c r="L423" i="20" s="1"/>
  <c r="K437" i="20"/>
  <c r="L437"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1" i="20"/>
  <c r="L451" i="20" s="1"/>
  <c r="K459" i="20"/>
  <c r="L459" i="20" s="1"/>
  <c r="K467" i="20"/>
  <c r="L467" i="20" s="1"/>
  <c r="K475" i="20"/>
  <c r="L475" i="20" s="1"/>
  <c r="K483" i="20"/>
  <c r="L483" i="20" s="1"/>
  <c r="K495" i="20"/>
  <c r="L495" i="20" s="1"/>
  <c r="K503" i="20"/>
  <c r="L503" i="20" s="1"/>
  <c r="K511" i="20"/>
  <c r="L51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56" i="20"/>
  <c r="L256" i="20" s="1"/>
  <c r="K272" i="20"/>
  <c r="L272" i="20" s="1"/>
  <c r="K276" i="20"/>
  <c r="L276" i="20" s="1"/>
  <c r="K280" i="20"/>
  <c r="L280" i="20" s="1"/>
  <c r="K284" i="20"/>
  <c r="L284" i="20" s="1"/>
  <c r="K288" i="20"/>
  <c r="L288" i="20" s="1"/>
  <c r="K292" i="20"/>
  <c r="L292" i="20" s="1"/>
  <c r="K296" i="20"/>
  <c r="L296" i="20" s="1"/>
  <c r="K300" i="20"/>
  <c r="L300" i="20" s="1"/>
  <c r="K304" i="20"/>
  <c r="L304" i="20" s="1"/>
  <c r="K309" i="20"/>
  <c r="L309" i="20" s="1"/>
  <c r="K314" i="20"/>
  <c r="L314" i="20" s="1"/>
  <c r="K318" i="20"/>
  <c r="L318" i="20" s="1"/>
  <c r="K339" i="20"/>
  <c r="L339" i="20" s="1"/>
  <c r="K359" i="20"/>
  <c r="L359" i="20" s="1"/>
  <c r="K454" i="20"/>
  <c r="L454" i="20" s="1"/>
  <c r="K462" i="20"/>
  <c r="L462" i="20" s="1"/>
  <c r="K470" i="20"/>
  <c r="L470" i="20" s="1"/>
  <c r="K478" i="20"/>
  <c r="L478" i="20" s="1"/>
  <c r="K486" i="20"/>
  <c r="L486" i="20" s="1"/>
  <c r="K498" i="20"/>
  <c r="L498" i="20" s="1"/>
  <c r="K506" i="20"/>
  <c r="L506" i="20" s="1"/>
  <c r="K514" i="20"/>
  <c r="L51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7" i="17" s="1"/>
  <c r="G242" i="19"/>
  <c r="G542" i="19"/>
  <c r="G135" i="20"/>
  <c r="G113" i="17" s="1"/>
  <c r="G199" i="20"/>
  <c r="G175" i="17" s="1"/>
  <c r="G263" i="20"/>
  <c r="G239" i="17" s="1"/>
  <c r="G327" i="20"/>
  <c r="G303" i="17" s="1"/>
  <c r="G389" i="20"/>
  <c r="G363" i="17" s="1"/>
  <c r="G378" i="19"/>
  <c r="G177" i="19"/>
  <c r="G530" i="19"/>
  <c r="G92" i="19"/>
  <c r="G162" i="19"/>
  <c r="G227" i="19"/>
  <c r="G291" i="19"/>
  <c r="G355" i="19"/>
  <c r="G420" i="19"/>
  <c r="G485" i="19"/>
  <c r="G129" i="19"/>
  <c r="G526" i="19"/>
  <c r="G86" i="19"/>
  <c r="G155" i="19"/>
  <c r="G220" i="19"/>
  <c r="G284" i="19"/>
  <c r="G492" i="20"/>
  <c r="G464" i="17" s="1"/>
  <c r="G403" i="19"/>
  <c r="G140" i="19"/>
  <c r="G213" i="19"/>
  <c r="G277" i="19"/>
  <c r="G341" i="19"/>
  <c r="G406" i="19"/>
  <c r="G605" i="19"/>
  <c r="G566" i="17" s="1"/>
  <c r="G484" i="20"/>
  <c r="G456" i="17" s="1"/>
  <c r="G419" i="19"/>
  <c r="G132" i="19"/>
  <c r="G74" i="19"/>
  <c r="G133" i="19"/>
  <c r="G206" i="19"/>
  <c r="G270" i="19"/>
  <c r="G434" i="19"/>
  <c r="G31" i="20"/>
  <c r="G11" i="17" s="1"/>
  <c r="G218" i="19"/>
  <c r="G45" i="19"/>
  <c r="G60" i="19"/>
  <c r="G118" i="19"/>
  <c r="G182" i="19"/>
  <c r="G247" i="19"/>
  <c r="G311" i="19"/>
  <c r="G376" i="19"/>
  <c r="G440" i="19"/>
  <c r="G82" i="19"/>
  <c r="G143" i="19"/>
  <c r="G48" i="20"/>
  <c r="G26" i="17" s="1"/>
  <c r="G462" i="20"/>
  <c r="G434" i="17" s="1"/>
  <c r="G316" i="19"/>
  <c r="G381" i="19"/>
  <c r="G445" i="19"/>
  <c r="G510" i="19"/>
  <c r="G547" i="19"/>
  <c r="G106" i="20"/>
  <c r="G84" i="17" s="1"/>
  <c r="G169" i="20"/>
  <c r="G147" i="17" s="1"/>
  <c r="G233" i="20"/>
  <c r="G209" i="17" s="1"/>
  <c r="G297" i="20"/>
  <c r="G273" i="17" s="1"/>
  <c r="G367" i="20"/>
  <c r="G341" i="17" s="1"/>
  <c r="G431" i="20"/>
  <c r="G405" i="17" s="1"/>
  <c r="G64" i="20"/>
  <c r="G42" i="17" s="1"/>
  <c r="G480" i="20"/>
  <c r="G452" i="17" s="1"/>
  <c r="G334" i="19"/>
  <c r="G399" i="19"/>
  <c r="G464" i="19"/>
  <c r="G524" i="19"/>
  <c r="G556" i="19"/>
  <c r="G115" i="20"/>
  <c r="G93" i="17" s="1"/>
  <c r="G329" i="19"/>
  <c r="G112" i="19"/>
  <c r="G168" i="19"/>
  <c r="G217" i="19"/>
  <c r="G249" i="19"/>
  <c r="G370" i="19"/>
  <c r="G60" i="20"/>
  <c r="G38" i="17" s="1"/>
  <c r="G290" i="19"/>
  <c r="G550" i="19"/>
  <c r="G143" i="20"/>
  <c r="G121" i="17" s="1"/>
  <c r="G207" i="20"/>
  <c r="G183" i="17" s="1"/>
  <c r="G271" i="20"/>
  <c r="G247" i="17" s="1"/>
  <c r="G335" i="20"/>
  <c r="G311" i="17" s="1"/>
  <c r="G397" i="20"/>
  <c r="G371" i="17" s="1"/>
  <c r="G601" i="19"/>
  <c r="G56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0" i="20"/>
  <c r="G442" i="17" s="1"/>
  <c r="G324" i="19"/>
  <c r="G389" i="19"/>
  <c r="G454" i="19"/>
  <c r="G518" i="19"/>
  <c r="G551" i="19"/>
  <c r="G113" i="20"/>
  <c r="G91" i="17" s="1"/>
  <c r="G177" i="20"/>
  <c r="G155" i="17" s="1"/>
  <c r="G241" i="20"/>
  <c r="G217" i="17" s="1"/>
  <c r="G305" i="20"/>
  <c r="G281" i="17" s="1"/>
  <c r="G375" i="20"/>
  <c r="G349" i="17" s="1"/>
  <c r="G439" i="20"/>
  <c r="G413" i="17" s="1"/>
  <c r="G78" i="20"/>
  <c r="G56" i="17" s="1"/>
  <c r="G488" i="20"/>
  <c r="G460" i="17" s="1"/>
  <c r="G342" i="19"/>
  <c r="G407" i="19"/>
  <c r="G472" i="19"/>
  <c r="G528" i="19"/>
  <c r="G560" i="19"/>
  <c r="G123" i="20"/>
  <c r="G101" i="17" s="1"/>
  <c r="G56" i="19"/>
  <c r="G144" i="19"/>
  <c r="G225" i="19"/>
  <c r="G241" i="19"/>
  <c r="G305" i="19"/>
  <c r="G410" i="19"/>
  <c r="G103" i="20"/>
  <c r="G81" i="17" s="1"/>
  <c r="G338" i="19"/>
  <c r="G562" i="19"/>
  <c r="G151" i="20"/>
  <c r="G129" i="17" s="1"/>
  <c r="G215" i="20"/>
  <c r="G191" i="17" s="1"/>
  <c r="G279" i="20"/>
  <c r="G255" i="17" s="1"/>
  <c r="G343" i="20"/>
  <c r="G319" i="17" s="1"/>
  <c r="G405" i="20"/>
  <c r="G37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0" i="17" s="1"/>
  <c r="G137" i="19"/>
  <c r="G516" i="19"/>
  <c r="G29" i="19"/>
  <c r="G88" i="19"/>
  <c r="G149" i="19"/>
  <c r="G222" i="19"/>
  <c r="G286" i="19"/>
  <c r="G451" i="19"/>
  <c r="G468" i="20"/>
  <c r="G440" i="17" s="1"/>
  <c r="G298" i="19"/>
  <c r="G87" i="19"/>
  <c r="G75" i="19"/>
  <c r="G134" i="19"/>
  <c r="G199" i="19"/>
  <c r="G263" i="19"/>
  <c r="G327" i="19"/>
  <c r="G392" i="19"/>
  <c r="G31" i="19"/>
  <c r="G97" i="19"/>
  <c r="G159" i="19"/>
  <c r="G62" i="20"/>
  <c r="G40" i="17" s="1"/>
  <c r="G478" i="20"/>
  <c r="G450" i="17" s="1"/>
  <c r="G332" i="19"/>
  <c r="G397" i="19"/>
  <c r="G462" i="19"/>
  <c r="G523" i="19"/>
  <c r="G555" i="19"/>
  <c r="G121" i="20"/>
  <c r="G99" i="17" s="1"/>
  <c r="G98" i="19"/>
  <c r="G192" i="19"/>
  <c r="G273" i="19"/>
  <c r="G281" i="19"/>
  <c r="G32" i="19"/>
  <c r="G426" i="19"/>
  <c r="G508" i="20"/>
  <c r="G480" i="17" s="1"/>
  <c r="G387" i="19"/>
  <c r="G570" i="19"/>
  <c r="G159" i="20"/>
  <c r="G137" i="17" s="1"/>
  <c r="G223" i="20"/>
  <c r="G199" i="17" s="1"/>
  <c r="G287" i="20"/>
  <c r="G263" i="17" s="1"/>
  <c r="G351" i="20"/>
  <c r="G327" i="17" s="1"/>
  <c r="G413" i="20"/>
  <c r="G38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0" i="20"/>
  <c r="G472" i="17" s="1"/>
  <c r="G354" i="19"/>
  <c r="G124" i="19"/>
  <c r="G81" i="19"/>
  <c r="G142" i="19"/>
  <c r="G207" i="19"/>
  <c r="G271" i="19"/>
  <c r="G335" i="19"/>
  <c r="G400" i="19"/>
  <c r="G39" i="19"/>
  <c r="G104" i="19"/>
  <c r="G615" i="19"/>
  <c r="G576" i="17" s="1"/>
  <c r="G70" i="20"/>
  <c r="G48" i="17" s="1"/>
  <c r="G486" i="20"/>
  <c r="G458" i="17" s="1"/>
  <c r="G340" i="19"/>
  <c r="G405" i="19"/>
  <c r="G470" i="19"/>
  <c r="G527" i="19"/>
  <c r="G559" i="19"/>
  <c r="G129" i="20"/>
  <c r="G107" i="17" s="1"/>
  <c r="G193" i="20"/>
  <c r="G171" i="17" s="1"/>
  <c r="G257" i="20"/>
  <c r="G233" i="17" s="1"/>
  <c r="G321" i="20"/>
  <c r="G297" i="17" s="1"/>
  <c r="G391" i="20"/>
  <c r="G365" i="17" s="1"/>
  <c r="G455" i="20"/>
  <c r="G427" i="17" s="1"/>
  <c r="G92" i="20"/>
  <c r="G70" i="17" s="1"/>
  <c r="G504" i="20"/>
  <c r="G476" i="17" s="1"/>
  <c r="G358" i="19"/>
  <c r="G423" i="19"/>
  <c r="G488" i="19"/>
  <c r="G536" i="19"/>
  <c r="G568" i="19"/>
  <c r="G139" i="20"/>
  <c r="G117" i="17" s="1"/>
  <c r="G203" i="20"/>
  <c r="G179" i="17" s="1"/>
  <c r="G267" i="20"/>
  <c r="G243" i="17" s="1"/>
  <c r="G331" i="20"/>
  <c r="G307" i="17" s="1"/>
  <c r="G401" i="20"/>
  <c r="G375" i="17" s="1"/>
  <c r="G465" i="19"/>
  <c r="G611" i="19"/>
  <c r="G572" i="17" s="1"/>
  <c r="G152" i="19"/>
  <c r="G265" i="19"/>
  <c r="G345" i="19"/>
  <c r="G337" i="19"/>
  <c r="G77" i="19"/>
  <c r="G459" i="19"/>
  <c r="G49" i="19"/>
  <c r="G435" i="19"/>
  <c r="G627" i="19"/>
  <c r="G588" i="17" s="1"/>
  <c r="G167" i="20"/>
  <c r="G145" i="17" s="1"/>
  <c r="G231" i="20"/>
  <c r="G207" i="17" s="1"/>
  <c r="G295" i="20"/>
  <c r="G271" i="17" s="1"/>
  <c r="G359" i="20"/>
  <c r="G335" i="17" s="1"/>
  <c r="G421" i="20"/>
  <c r="G395" i="17" s="1"/>
  <c r="G476" i="20"/>
  <c r="G448" i="17" s="1"/>
  <c r="G363" i="19"/>
  <c r="G50" i="19"/>
  <c r="G130" i="19"/>
  <c r="G194" i="19"/>
  <c r="G259" i="19"/>
  <c r="G323" i="19"/>
  <c r="G388" i="19"/>
  <c r="G453" i="19"/>
  <c r="G517" i="19"/>
  <c r="G322" i="19"/>
  <c r="G51" i="19"/>
  <c r="G123" i="19"/>
  <c r="G187" i="19"/>
  <c r="G252" i="19"/>
  <c r="G622" i="19"/>
  <c r="G583" i="17" s="1"/>
  <c r="G202" i="19"/>
  <c r="G36" i="19"/>
  <c r="G180" i="19"/>
  <c r="G245" i="19"/>
  <c r="G309" i="19"/>
  <c r="G374" i="19"/>
  <c r="G438" i="19"/>
  <c r="G394" i="19"/>
  <c r="G234" i="19"/>
  <c r="G28" i="19"/>
  <c r="G46" i="19"/>
  <c r="G102" i="19"/>
  <c r="G165" i="19"/>
  <c r="G238" i="19"/>
  <c r="G302" i="19"/>
  <c r="G483" i="19"/>
  <c r="G516" i="20"/>
  <c r="G488" i="17" s="1"/>
  <c r="G395" i="19"/>
  <c r="G30" i="19"/>
  <c r="G89" i="19"/>
  <c r="G150" i="19"/>
  <c r="G215" i="19"/>
  <c r="G279" i="19"/>
  <c r="G343" i="19"/>
  <c r="G408" i="19"/>
  <c r="G55" i="19"/>
  <c r="G111" i="19"/>
  <c r="G607" i="19"/>
  <c r="G568" i="17" s="1"/>
  <c r="G77" i="20"/>
  <c r="G55" i="17" s="1"/>
  <c r="G494" i="20"/>
  <c r="G466" i="17" s="1"/>
  <c r="G348" i="19"/>
  <c r="G413" i="19"/>
  <c r="G478" i="19"/>
  <c r="G531" i="19"/>
  <c r="G563" i="19"/>
  <c r="G137" i="20"/>
  <c r="G115" i="17" s="1"/>
  <c r="G201" i="20"/>
  <c r="G177" i="17" s="1"/>
  <c r="G265" i="20"/>
  <c r="G241" i="17" s="1"/>
  <c r="G329" i="20"/>
  <c r="G305" i="17" s="1"/>
  <c r="G399" i="20"/>
  <c r="G373" i="17" s="1"/>
  <c r="G35" i="20"/>
  <c r="G15" i="17" s="1"/>
  <c r="G99" i="20"/>
  <c r="G77" i="17" s="1"/>
  <c r="G512" i="20"/>
  <c r="G484" i="17" s="1"/>
  <c r="G367" i="19"/>
  <c r="G431" i="19"/>
  <c r="G496" i="19"/>
  <c r="G540" i="19"/>
  <c r="G572" i="19"/>
  <c r="G147" i="20"/>
  <c r="G125" i="17" s="1"/>
  <c r="G211" i="20"/>
  <c r="G187" i="17" s="1"/>
  <c r="G275" i="20"/>
  <c r="G251" i="17" s="1"/>
  <c r="G339" i="20"/>
  <c r="G315" i="17" s="1"/>
  <c r="G409" i="20"/>
  <c r="G383" i="17" s="1"/>
  <c r="G473" i="19"/>
  <c r="G209" i="19"/>
  <c r="G321" i="19"/>
  <c r="G40" i="19"/>
  <c r="G62" i="19"/>
  <c r="G120" i="19"/>
  <c r="G475" i="19"/>
  <c r="G106" i="19"/>
  <c r="G484" i="19"/>
  <c r="G111" i="20"/>
  <c r="G89" i="17" s="1"/>
  <c r="G175" i="20"/>
  <c r="G153" i="17" s="1"/>
  <c r="G239" i="20"/>
  <c r="G215" i="17" s="1"/>
  <c r="G303" i="20"/>
  <c r="G279" i="17" s="1"/>
  <c r="G365" i="20"/>
  <c r="G339" i="17" s="1"/>
  <c r="G429" i="20"/>
  <c r="G40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4" i="17" s="1"/>
  <c r="G282" i="19"/>
  <c r="G52" i="19"/>
  <c r="G53" i="19"/>
  <c r="G109" i="19"/>
  <c r="G173" i="19"/>
  <c r="G246" i="19"/>
  <c r="G353" i="19"/>
  <c r="G499" i="19"/>
  <c r="G63" i="19"/>
  <c r="G443" i="19"/>
  <c r="G38" i="19"/>
  <c r="G96" i="19"/>
  <c r="G158" i="19"/>
  <c r="G223" i="19"/>
  <c r="G287" i="19"/>
  <c r="G351" i="19"/>
  <c r="G416" i="19"/>
  <c r="G61" i="19"/>
  <c r="G119" i="19"/>
  <c r="G599" i="19"/>
  <c r="G560" i="17" s="1"/>
  <c r="G83" i="20"/>
  <c r="G61" i="17" s="1"/>
  <c r="G502" i="20"/>
  <c r="G474" i="17" s="1"/>
  <c r="G356" i="19"/>
  <c r="G421" i="19"/>
  <c r="G486" i="19"/>
  <c r="G535" i="19"/>
  <c r="G567" i="19"/>
  <c r="G145" i="20"/>
  <c r="G123" i="17" s="1"/>
  <c r="G209" i="20"/>
  <c r="G185" i="17" s="1"/>
  <c r="G273" i="20"/>
  <c r="G249" i="17" s="1"/>
  <c r="G337" i="20"/>
  <c r="G313" i="17" s="1"/>
  <c r="G407" i="20"/>
  <c r="G381" i="17" s="1"/>
  <c r="G43" i="20"/>
  <c r="G21" i="17" s="1"/>
  <c r="G456" i="20"/>
  <c r="G428" i="17" s="1"/>
  <c r="G310" i="19"/>
  <c r="G375" i="19"/>
  <c r="G439" i="19"/>
  <c r="G504" i="19"/>
  <c r="G544" i="19"/>
  <c r="G630" i="19"/>
  <c r="G591" i="17" s="1"/>
  <c r="G155" i="20"/>
  <c r="G133" i="17" s="1"/>
  <c r="G219" i="20"/>
  <c r="G195" i="17" s="1"/>
  <c r="G283" i="20"/>
  <c r="G259" i="17" s="1"/>
  <c r="G347" i="20"/>
  <c r="G323" i="17" s="1"/>
  <c r="G417" i="20"/>
  <c r="G391" i="17" s="1"/>
  <c r="G481" i="19"/>
  <c r="G257" i="19"/>
  <c r="G184" i="19"/>
  <c r="G119" i="20"/>
  <c r="G97" i="17" s="1"/>
  <c r="G373" i="20"/>
  <c r="G347" i="17" s="1"/>
  <c r="G72" i="19"/>
  <c r="G339" i="19"/>
  <c r="G427" i="19"/>
  <c r="G268" i="19"/>
  <c r="G196" i="19"/>
  <c r="G619" i="19"/>
  <c r="G580" i="17" s="1"/>
  <c r="G59" i="19"/>
  <c r="G402" i="19"/>
  <c r="G47" i="19"/>
  <c r="G295" i="19"/>
  <c r="G127" i="19"/>
  <c r="G365" i="19"/>
  <c r="G571" i="19"/>
  <c r="G281" i="20"/>
  <c r="G257" i="17" s="1"/>
  <c r="G447" i="20"/>
  <c r="G419" i="17" s="1"/>
  <c r="G326" i="19"/>
  <c r="G512" i="19"/>
  <c r="G131" i="20"/>
  <c r="G109" i="17" s="1"/>
  <c r="G243" i="20"/>
  <c r="G219" i="17" s="1"/>
  <c r="G355" i="20"/>
  <c r="G331" i="17" s="1"/>
  <c r="G449" i="20"/>
  <c r="G421" i="17" s="1"/>
  <c r="G595" i="19"/>
  <c r="G556" i="17" s="1"/>
  <c r="G73" i="20"/>
  <c r="G51" i="17" s="1"/>
  <c r="G191" i="19"/>
  <c r="G256" i="19"/>
  <c r="G320" i="19"/>
  <c r="G385" i="19"/>
  <c r="G450" i="19"/>
  <c r="G514" i="19"/>
  <c r="G549" i="19"/>
  <c r="G109" i="20"/>
  <c r="G87" i="17" s="1"/>
  <c r="G463" i="19"/>
  <c r="G625" i="19"/>
  <c r="G586" i="17" s="1"/>
  <c r="G49" i="20"/>
  <c r="G27" i="17" s="1"/>
  <c r="G136" i="20"/>
  <c r="G114" i="17" s="1"/>
  <c r="G200" i="20"/>
  <c r="G176" i="17" s="1"/>
  <c r="G264" i="20"/>
  <c r="G240" i="17" s="1"/>
  <c r="G328" i="20"/>
  <c r="G304" i="17" s="1"/>
  <c r="G398" i="20"/>
  <c r="G372" i="17" s="1"/>
  <c r="G469" i="20"/>
  <c r="G441" i="17" s="1"/>
  <c r="G526" i="20"/>
  <c r="G498" i="17" s="1"/>
  <c r="G558" i="20"/>
  <c r="G530" i="17" s="1"/>
  <c r="G596" i="19"/>
  <c r="G557" i="17" s="1"/>
  <c r="G86" i="20"/>
  <c r="G64" i="17" s="1"/>
  <c r="G154" i="20"/>
  <c r="G132" i="17" s="1"/>
  <c r="G218" i="20"/>
  <c r="G194" i="17" s="1"/>
  <c r="G282" i="20"/>
  <c r="G258" i="17" s="1"/>
  <c r="G346" i="20"/>
  <c r="G322" i="17" s="1"/>
  <c r="G416" i="20"/>
  <c r="G390" i="17" s="1"/>
  <c r="G487" i="20"/>
  <c r="G459" i="17" s="1"/>
  <c r="G535" i="20"/>
  <c r="G507" i="17" s="1"/>
  <c r="G567" i="20"/>
  <c r="G539" i="17" s="1"/>
  <c r="G586" i="19"/>
  <c r="G547" i="17" s="1"/>
  <c r="G88" i="20"/>
  <c r="G66" i="17" s="1"/>
  <c r="G148" i="20"/>
  <c r="G126" i="17" s="1"/>
  <c r="G220" i="20"/>
  <c r="G196" i="17" s="1"/>
  <c r="G284" i="20"/>
  <c r="G260" i="17" s="1"/>
  <c r="G348" i="20"/>
  <c r="G324" i="17" s="1"/>
  <c r="G410" i="20"/>
  <c r="G384" i="17" s="1"/>
  <c r="G473" i="20"/>
  <c r="G445" i="17" s="1"/>
  <c r="G528" i="20"/>
  <c r="G500" i="17" s="1"/>
  <c r="G560" i="20"/>
  <c r="G532" i="17" s="1"/>
  <c r="G213" i="20"/>
  <c r="G189" i="17" s="1"/>
  <c r="G277" i="20"/>
  <c r="G253" i="17" s="1"/>
  <c r="G341" i="20"/>
  <c r="G317" i="17" s="1"/>
  <c r="G403" i="20"/>
  <c r="G377" i="17" s="1"/>
  <c r="G466" i="20"/>
  <c r="G438" i="17" s="1"/>
  <c r="G626" i="19"/>
  <c r="G587" i="17" s="1"/>
  <c r="G55" i="20"/>
  <c r="G33" i="17" s="1"/>
  <c r="G110" i="20"/>
  <c r="G88" i="17" s="1"/>
  <c r="G174" i="20"/>
  <c r="G152" i="17" s="1"/>
  <c r="G238" i="20"/>
  <c r="G214" i="17" s="1"/>
  <c r="G302" i="20"/>
  <c r="G278" i="17" s="1"/>
  <c r="G364" i="20"/>
  <c r="G338" i="17" s="1"/>
  <c r="G428" i="20"/>
  <c r="G402" i="17" s="1"/>
  <c r="G491" i="20"/>
  <c r="G463" i="17" s="1"/>
  <c r="G537" i="20"/>
  <c r="G509" i="17" s="1"/>
  <c r="G569" i="20"/>
  <c r="G541" i="17" s="1"/>
  <c r="G182" i="20"/>
  <c r="G160" i="17" s="1"/>
  <c r="G246" i="20"/>
  <c r="G222" i="17" s="1"/>
  <c r="G310" i="20"/>
  <c r="G286" i="17" s="1"/>
  <c r="G313" i="19"/>
  <c r="G233" i="19"/>
  <c r="G127" i="20"/>
  <c r="G105" i="17" s="1"/>
  <c r="G381" i="20"/>
  <c r="G355" i="17" s="1"/>
  <c r="G85" i="19"/>
  <c r="G347" i="19"/>
  <c r="G476" i="19"/>
  <c r="G276" i="19"/>
  <c r="G205" i="19"/>
  <c r="G613" i="19"/>
  <c r="G574" i="17" s="1"/>
  <c r="G67" i="19"/>
  <c r="G418" i="19"/>
  <c r="G54" i="19"/>
  <c r="G303" i="19"/>
  <c r="G135" i="19"/>
  <c r="G373" i="19"/>
  <c r="G631" i="19"/>
  <c r="G592" i="17" s="1"/>
  <c r="G289" i="20"/>
  <c r="G265" i="17" s="1"/>
  <c r="G50" i="20"/>
  <c r="G28" i="17" s="1"/>
  <c r="G350" i="19"/>
  <c r="G520" i="19"/>
  <c r="G163" i="20"/>
  <c r="G141" i="17" s="1"/>
  <c r="G251" i="20"/>
  <c r="G227" i="17" s="1"/>
  <c r="G369" i="20"/>
  <c r="G343" i="17" s="1"/>
  <c r="G457" i="19"/>
  <c r="G587" i="19"/>
  <c r="G548" i="17" s="1"/>
  <c r="G79" i="20"/>
  <c r="G57" i="17" s="1"/>
  <c r="G200" i="19"/>
  <c r="G264" i="19"/>
  <c r="G328" i="19"/>
  <c r="G393" i="19"/>
  <c r="G458" i="19"/>
  <c r="G521" i="19"/>
  <c r="G553" i="19"/>
  <c r="G117" i="20"/>
  <c r="G95" i="17" s="1"/>
  <c r="G471" i="19"/>
  <c r="G620" i="19"/>
  <c r="G581" i="17" s="1"/>
  <c r="G63" i="20"/>
  <c r="G41" i="17" s="1"/>
  <c r="G144" i="20"/>
  <c r="G122" i="17" s="1"/>
  <c r="G208" i="20"/>
  <c r="G184" i="17" s="1"/>
  <c r="G272" i="20"/>
  <c r="G248" i="17" s="1"/>
  <c r="G336" i="20"/>
  <c r="G312" i="17" s="1"/>
  <c r="G406" i="20"/>
  <c r="G380" i="17" s="1"/>
  <c r="G477" i="20"/>
  <c r="G449" i="17" s="1"/>
  <c r="G530" i="20"/>
  <c r="G502" i="17" s="1"/>
  <c r="G562" i="20"/>
  <c r="G534" i="17" s="1"/>
  <c r="G588" i="19"/>
  <c r="G549" i="17" s="1"/>
  <c r="G93" i="20"/>
  <c r="G71" i="17" s="1"/>
  <c r="G162" i="20"/>
  <c r="G140" i="17" s="1"/>
  <c r="G226" i="20"/>
  <c r="G202" i="17" s="1"/>
  <c r="G290" i="20"/>
  <c r="G266" i="17" s="1"/>
  <c r="G354" i="20"/>
  <c r="G330" i="17" s="1"/>
  <c r="G424" i="20"/>
  <c r="G398" i="17" s="1"/>
  <c r="G495" i="20"/>
  <c r="G467" i="17" s="1"/>
  <c r="G539" i="20"/>
  <c r="G511" i="17" s="1"/>
  <c r="G571" i="20"/>
  <c r="G543" i="17" s="1"/>
  <c r="G38" i="20"/>
  <c r="G18" i="17" s="1"/>
  <c r="G95" i="20"/>
  <c r="G73" i="17" s="1"/>
  <c r="G156" i="20"/>
  <c r="G134" i="17" s="1"/>
  <c r="G228" i="20"/>
  <c r="G204" i="17" s="1"/>
  <c r="G292" i="20"/>
  <c r="G268" i="17" s="1"/>
  <c r="G356" i="20"/>
  <c r="G332" i="17" s="1"/>
  <c r="G418" i="20"/>
  <c r="G392" i="17" s="1"/>
  <c r="G481" i="20"/>
  <c r="G453" i="17" s="1"/>
  <c r="G532" i="20"/>
  <c r="G504" i="17" s="1"/>
  <c r="G564" i="20"/>
  <c r="G536" i="17" s="1"/>
  <c r="G221" i="20"/>
  <c r="G197" i="17" s="1"/>
  <c r="G285" i="20"/>
  <c r="G261" i="17" s="1"/>
  <c r="G349" i="20"/>
  <c r="G325" i="17" s="1"/>
  <c r="G411" i="20"/>
  <c r="G385" i="17" s="1"/>
  <c r="G474" i="20"/>
  <c r="G446" i="17" s="1"/>
  <c r="G621" i="19"/>
  <c r="G582" i="17" s="1"/>
  <c r="G61" i="20"/>
  <c r="G39" i="17" s="1"/>
  <c r="G118" i="20"/>
  <c r="G96" i="17" s="1"/>
  <c r="G48" i="19"/>
  <c r="G491" i="19"/>
  <c r="G183" i="20"/>
  <c r="G161" i="17" s="1"/>
  <c r="G437" i="20"/>
  <c r="G411" i="17" s="1"/>
  <c r="G146" i="19"/>
  <c r="G404" i="19"/>
  <c r="G65" i="19"/>
  <c r="G81" i="20"/>
  <c r="G59" i="17" s="1"/>
  <c r="G261" i="19"/>
  <c r="G68" i="20"/>
  <c r="G46" i="17" s="1"/>
  <c r="G117" i="19"/>
  <c r="G515" i="19"/>
  <c r="G103" i="19"/>
  <c r="G359" i="19"/>
  <c r="G591" i="19"/>
  <c r="G552" i="17" s="1"/>
  <c r="G429" i="19"/>
  <c r="G153" i="20"/>
  <c r="G131" i="17" s="1"/>
  <c r="G313" i="20"/>
  <c r="G289" i="17" s="1"/>
  <c r="G57" i="20"/>
  <c r="G35" i="17" s="1"/>
  <c r="G383" i="19"/>
  <c r="G532" i="19"/>
  <c r="G171" i="20"/>
  <c r="G149" i="17" s="1"/>
  <c r="G259" i="20"/>
  <c r="G235" i="17" s="1"/>
  <c r="G377" i="20"/>
  <c r="G351" i="17" s="1"/>
  <c r="G489" i="19"/>
  <c r="G29" i="20"/>
  <c r="G9" i="17" s="1"/>
  <c r="G87" i="20"/>
  <c r="G65" i="17" s="1"/>
  <c r="G208" i="19"/>
  <c r="G272" i="19"/>
  <c r="G336" i="19"/>
  <c r="G401" i="19"/>
  <c r="G466" i="19"/>
  <c r="G525" i="19"/>
  <c r="G557" i="19"/>
  <c r="G125" i="20"/>
  <c r="G103" i="17" s="1"/>
  <c r="G479" i="19"/>
  <c r="G614" i="19"/>
  <c r="G575" i="17" s="1"/>
  <c r="G71" i="20"/>
  <c r="G49" i="17" s="1"/>
  <c r="G152" i="20"/>
  <c r="G130" i="17" s="1"/>
  <c r="G216" i="20"/>
  <c r="G192" i="17" s="1"/>
  <c r="G280" i="20"/>
  <c r="G256" i="17" s="1"/>
  <c r="G344" i="20"/>
  <c r="G320" i="17" s="1"/>
  <c r="G414" i="20"/>
  <c r="G388" i="17" s="1"/>
  <c r="G485" i="20"/>
  <c r="G457" i="17" s="1"/>
  <c r="G534" i="20"/>
  <c r="G506" i="17" s="1"/>
  <c r="G566" i="20"/>
  <c r="G538" i="17" s="1"/>
  <c r="G28" i="20"/>
  <c r="G8" i="17" s="1"/>
  <c r="G100" i="20"/>
  <c r="G78" i="17" s="1"/>
  <c r="G170" i="20"/>
  <c r="G148" i="17" s="1"/>
  <c r="G234" i="20"/>
  <c r="G210" i="17" s="1"/>
  <c r="G298" i="20"/>
  <c r="G274" i="17" s="1"/>
  <c r="G368" i="20"/>
  <c r="G342" i="17" s="1"/>
  <c r="G432" i="20"/>
  <c r="G406" i="17" s="1"/>
  <c r="G503" i="20"/>
  <c r="G475" i="17" s="1"/>
  <c r="G543" i="20"/>
  <c r="G515" i="17" s="1"/>
  <c r="G633" i="19"/>
  <c r="G594" i="17" s="1"/>
  <c r="G46" i="20"/>
  <c r="G24" i="17" s="1"/>
  <c r="G102" i="20"/>
  <c r="G80" i="17" s="1"/>
  <c r="G164" i="20"/>
  <c r="G142" i="17" s="1"/>
  <c r="G236" i="20"/>
  <c r="G212" i="17" s="1"/>
  <c r="G300" i="20"/>
  <c r="G276" i="17" s="1"/>
  <c r="G362" i="20"/>
  <c r="G336" i="17" s="1"/>
  <c r="G426" i="20"/>
  <c r="G400" i="17" s="1"/>
  <c r="G489" i="20"/>
  <c r="G461" i="17" s="1"/>
  <c r="G536" i="20"/>
  <c r="G508" i="17" s="1"/>
  <c r="G568" i="20"/>
  <c r="G540" i="17" s="1"/>
  <c r="G229" i="20"/>
  <c r="G205" i="17" s="1"/>
  <c r="G293" i="20"/>
  <c r="G269" i="17" s="1"/>
  <c r="G357" i="20"/>
  <c r="G333" i="17" s="1"/>
  <c r="G419" i="20"/>
  <c r="G393" i="17" s="1"/>
  <c r="G482" i="20"/>
  <c r="G454" i="17" s="1"/>
  <c r="G608" i="19"/>
  <c r="G569" i="17" s="1"/>
  <c r="G69" i="20"/>
  <c r="G47" i="17" s="1"/>
  <c r="G126" i="20"/>
  <c r="G104" i="17" s="1"/>
  <c r="G190" i="20"/>
  <c r="G168" i="17" s="1"/>
  <c r="G254" i="20"/>
  <c r="G230" i="17" s="1"/>
  <c r="G318" i="20"/>
  <c r="G294" i="17" s="1"/>
  <c r="G380" i="20"/>
  <c r="G354" i="17" s="1"/>
  <c r="G444" i="20"/>
  <c r="G418" i="17" s="1"/>
  <c r="G507" i="20"/>
  <c r="G479" i="17" s="1"/>
  <c r="G545" i="20"/>
  <c r="G517" i="17" s="1"/>
  <c r="G91" i="19"/>
  <c r="G507" i="19"/>
  <c r="G191" i="20"/>
  <c r="G169" i="17" s="1"/>
  <c r="G453" i="20"/>
  <c r="G425" i="17" s="1"/>
  <c r="G154" i="19"/>
  <c r="G412" i="19"/>
  <c r="G79" i="19"/>
  <c r="G460" i="20"/>
  <c r="G432" i="17" s="1"/>
  <c r="G269" i="19"/>
  <c r="G96" i="20"/>
  <c r="G74" i="17" s="1"/>
  <c r="G125" i="19"/>
  <c r="G609" i="19"/>
  <c r="G570" i="17" s="1"/>
  <c r="G110" i="19"/>
  <c r="G368" i="19"/>
  <c r="G33" i="20"/>
  <c r="G13" i="17" s="1"/>
  <c r="G437" i="19"/>
  <c r="G161" i="20"/>
  <c r="G139" i="17" s="1"/>
  <c r="G345" i="20"/>
  <c r="G321" i="17" s="1"/>
  <c r="G85" i="20"/>
  <c r="G63" i="17" s="1"/>
  <c r="G391" i="19"/>
  <c r="G548" i="19"/>
  <c r="G179" i="20"/>
  <c r="G157" i="17" s="1"/>
  <c r="G291" i="20"/>
  <c r="G267" i="17" s="1"/>
  <c r="G385" i="20"/>
  <c r="G359" i="17" s="1"/>
  <c r="G497" i="19"/>
  <c r="G37" i="20"/>
  <c r="G17" i="17" s="1"/>
  <c r="G94" i="20"/>
  <c r="G72" i="17" s="1"/>
  <c r="G216" i="19"/>
  <c r="G280" i="19"/>
  <c r="G344" i="19"/>
  <c r="G409" i="19"/>
  <c r="G474" i="19"/>
  <c r="G529" i="19"/>
  <c r="G561" i="19"/>
  <c r="G133" i="20"/>
  <c r="G111" i="17" s="1"/>
  <c r="G487" i="19"/>
  <c r="G606" i="19"/>
  <c r="G567" i="17" s="1"/>
  <c r="G84" i="20"/>
  <c r="G62" i="17" s="1"/>
  <c r="G160" i="20"/>
  <c r="G138" i="17" s="1"/>
  <c r="G224" i="20"/>
  <c r="G200" i="17" s="1"/>
  <c r="G288" i="20"/>
  <c r="G264" i="17" s="1"/>
  <c r="G352" i="20"/>
  <c r="G328" i="17" s="1"/>
  <c r="G422" i="20"/>
  <c r="G396" i="17" s="1"/>
  <c r="G493" i="20"/>
  <c r="G465" i="17" s="1"/>
  <c r="G538" i="20"/>
  <c r="G510" i="17" s="1"/>
  <c r="G570" i="20"/>
  <c r="G542" i="17" s="1"/>
  <c r="G36" i="20"/>
  <c r="G16" i="17" s="1"/>
  <c r="G114" i="20"/>
  <c r="G92" i="17" s="1"/>
  <c r="G178" i="20"/>
  <c r="G156" i="17" s="1"/>
  <c r="G242" i="20"/>
  <c r="G218" i="17" s="1"/>
  <c r="G306" i="20"/>
  <c r="G282" i="17" s="1"/>
  <c r="G376" i="20"/>
  <c r="G350" i="17" s="1"/>
  <c r="G440" i="20"/>
  <c r="G414" i="17" s="1"/>
  <c r="G511" i="20"/>
  <c r="G483" i="17" s="1"/>
  <c r="G547" i="20"/>
  <c r="G519" i="17" s="1"/>
  <c r="G628" i="19"/>
  <c r="G589" i="17" s="1"/>
  <c r="G53" i="20"/>
  <c r="G31" i="17" s="1"/>
  <c r="G108" i="20"/>
  <c r="G86" i="17" s="1"/>
  <c r="G172" i="20"/>
  <c r="G150" i="17" s="1"/>
  <c r="G244" i="20"/>
  <c r="G220" i="17" s="1"/>
  <c r="G308" i="20"/>
  <c r="G284" i="17" s="1"/>
  <c r="G370" i="20"/>
  <c r="G344" i="17" s="1"/>
  <c r="G434" i="20"/>
  <c r="G408" i="17" s="1"/>
  <c r="G497" i="20"/>
  <c r="G469" i="17" s="1"/>
  <c r="G540" i="20"/>
  <c r="G512" i="17" s="1"/>
  <c r="G572" i="20"/>
  <c r="G544" i="17" s="1"/>
  <c r="G237" i="20"/>
  <c r="G213" i="17" s="1"/>
  <c r="G301" i="20"/>
  <c r="G277" i="17" s="1"/>
  <c r="G363" i="20"/>
  <c r="G337" i="17" s="1"/>
  <c r="G427" i="20"/>
  <c r="G401" i="17" s="1"/>
  <c r="G490" i="20"/>
  <c r="G462" i="17" s="1"/>
  <c r="G600" i="19"/>
  <c r="G561" i="17" s="1"/>
  <c r="G76" i="20"/>
  <c r="G54" i="17" s="1"/>
  <c r="G134" i="20"/>
  <c r="G112" i="17" s="1"/>
  <c r="G198" i="20"/>
  <c r="G174" i="17" s="1"/>
  <c r="G262" i="20"/>
  <c r="G238" i="17" s="1"/>
  <c r="G326" i="20"/>
  <c r="G302" i="17" s="1"/>
  <c r="G388" i="20"/>
  <c r="G362" i="17" s="1"/>
  <c r="G452" i="20"/>
  <c r="G424" i="17" s="1"/>
  <c r="G515" i="20"/>
  <c r="G487" i="17" s="1"/>
  <c r="G549" i="20"/>
  <c r="G521" i="17" s="1"/>
  <c r="G553" i="20"/>
  <c r="G525" i="17" s="1"/>
  <c r="G557" i="20"/>
  <c r="G529" i="17" s="1"/>
  <c r="G83" i="19"/>
  <c r="G145" i="19"/>
  <c r="G247" i="20"/>
  <c r="G223" i="17" s="1"/>
  <c r="G71" i="19"/>
  <c r="G211" i="19"/>
  <c r="G469" i="19"/>
  <c r="G139" i="19"/>
  <c r="G306" i="19"/>
  <c r="G325" i="19"/>
  <c r="G330" i="19"/>
  <c r="G181" i="19"/>
  <c r="G113" i="19"/>
  <c r="G166" i="19"/>
  <c r="G424" i="19"/>
  <c r="G98" i="20"/>
  <c r="G76" i="17" s="1"/>
  <c r="G494" i="19"/>
  <c r="G185" i="20"/>
  <c r="G163" i="17" s="1"/>
  <c r="G353" i="20"/>
  <c r="G329" i="17" s="1"/>
  <c r="G464" i="20"/>
  <c r="G436" i="17" s="1"/>
  <c r="G415" i="19"/>
  <c r="G552" i="19"/>
  <c r="G187" i="20"/>
  <c r="G165" i="17" s="1"/>
  <c r="G299" i="20"/>
  <c r="G275" i="17" s="1"/>
  <c r="G393" i="20"/>
  <c r="G367" i="17" s="1"/>
  <c r="G505" i="19"/>
  <c r="G45" i="20"/>
  <c r="G23" i="17" s="1"/>
  <c r="G101" i="20"/>
  <c r="G79" i="17" s="1"/>
  <c r="G224" i="19"/>
  <c r="G288" i="19"/>
  <c r="G352" i="19"/>
  <c r="G417" i="19"/>
  <c r="G482" i="19"/>
  <c r="G533" i="19"/>
  <c r="G565" i="19"/>
  <c r="G141" i="20"/>
  <c r="G119" i="17" s="1"/>
  <c r="G495" i="19"/>
  <c r="G598" i="19"/>
  <c r="G559" i="17" s="1"/>
  <c r="G91" i="20"/>
  <c r="G69" i="17" s="1"/>
  <c r="G168" i="20"/>
  <c r="G146" i="17" s="1"/>
  <c r="G232" i="20"/>
  <c r="G208" i="17" s="1"/>
  <c r="G296" i="20"/>
  <c r="G272" i="17" s="1"/>
  <c r="G366" i="20"/>
  <c r="G340" i="17" s="1"/>
  <c r="G430" i="20"/>
  <c r="G404" i="17" s="1"/>
  <c r="G501" i="20"/>
  <c r="G473" i="17" s="1"/>
  <c r="G542" i="20"/>
  <c r="G514" i="17" s="1"/>
  <c r="G629" i="19"/>
  <c r="G590" i="17" s="1"/>
  <c r="G44" i="20"/>
  <c r="G22" i="17" s="1"/>
  <c r="G122" i="20"/>
  <c r="G100" i="17" s="1"/>
  <c r="G186" i="20"/>
  <c r="G164" i="17" s="1"/>
  <c r="G250" i="20"/>
  <c r="G226" i="17" s="1"/>
  <c r="G314" i="20"/>
  <c r="G290" i="17" s="1"/>
  <c r="G384" i="20"/>
  <c r="G358" i="17" s="1"/>
  <c r="G448" i="20"/>
  <c r="G420" i="17" s="1"/>
  <c r="G519" i="20"/>
  <c r="G491" i="17" s="1"/>
  <c r="G551" i="20"/>
  <c r="G523" i="17" s="1"/>
  <c r="G617" i="19"/>
  <c r="G578" i="17" s="1"/>
  <c r="G59" i="20"/>
  <c r="G37" i="17" s="1"/>
  <c r="G116" i="20"/>
  <c r="G94" i="17" s="1"/>
  <c r="G180" i="20"/>
  <c r="G158" i="17" s="1"/>
  <c r="G252" i="20"/>
  <c r="G228" i="17" s="1"/>
  <c r="G316" i="20"/>
  <c r="G292" i="17" s="1"/>
  <c r="G378" i="20"/>
  <c r="G352" i="17" s="1"/>
  <c r="G442" i="20"/>
  <c r="G416" i="17" s="1"/>
  <c r="G505" i="20"/>
  <c r="G477" i="17" s="1"/>
  <c r="G544" i="20"/>
  <c r="G516" i="17" s="1"/>
  <c r="G173" i="20"/>
  <c r="G151" i="17" s="1"/>
  <c r="G245" i="20"/>
  <c r="G221" i="17" s="1"/>
  <c r="G309" i="20"/>
  <c r="G285" i="17" s="1"/>
  <c r="G371" i="20"/>
  <c r="G345" i="17" s="1"/>
  <c r="G435" i="20"/>
  <c r="G409" i="17" s="1"/>
  <c r="G498" i="20"/>
  <c r="G470" i="17" s="1"/>
  <c r="G592" i="19"/>
  <c r="G553" i="17" s="1"/>
  <c r="G82" i="20"/>
  <c r="G60" i="17" s="1"/>
  <c r="G142" i="20"/>
  <c r="G120" i="17" s="1"/>
  <c r="G206" i="20"/>
  <c r="G182" i="17" s="1"/>
  <c r="G270" i="20"/>
  <c r="G246" i="17" s="1"/>
  <c r="G334" i="20"/>
  <c r="G310" i="17" s="1"/>
  <c r="G396" i="20"/>
  <c r="G370" i="17" s="1"/>
  <c r="G459" i="20"/>
  <c r="G431" i="17" s="1"/>
  <c r="G521" i="20"/>
  <c r="G493" i="17" s="1"/>
  <c r="G128" i="19"/>
  <c r="G193" i="19"/>
  <c r="G255" i="20"/>
  <c r="G231" i="17" s="1"/>
  <c r="G121" i="19"/>
  <c r="G219" i="19"/>
  <c r="G477" i="19"/>
  <c r="G147" i="19"/>
  <c r="G346" i="19"/>
  <c r="G333" i="19"/>
  <c r="G371" i="19"/>
  <c r="G189" i="19"/>
  <c r="G161" i="19"/>
  <c r="G174" i="19"/>
  <c r="G432" i="19"/>
  <c r="G105" i="20"/>
  <c r="G83" i="17" s="1"/>
  <c r="G502" i="19"/>
  <c r="G217" i="20"/>
  <c r="G193" i="17" s="1"/>
  <c r="G383" i="20"/>
  <c r="G357" i="17" s="1"/>
  <c r="G472" i="20"/>
  <c r="G444" i="17" s="1"/>
  <c r="G448" i="19"/>
  <c r="G564" i="19"/>
  <c r="G195" i="20"/>
  <c r="G173" i="17" s="1"/>
  <c r="G307" i="20"/>
  <c r="G283" i="17" s="1"/>
  <c r="G425" i="20"/>
  <c r="G399" i="17" s="1"/>
  <c r="G513" i="19"/>
  <c r="G52" i="20"/>
  <c r="G30" i="17" s="1"/>
  <c r="G167" i="19"/>
  <c r="G232" i="19"/>
  <c r="G296" i="19"/>
  <c r="G360" i="19"/>
  <c r="G425" i="19"/>
  <c r="G490" i="19"/>
  <c r="G537" i="19"/>
  <c r="G569" i="19"/>
  <c r="G149" i="20"/>
  <c r="G127" i="17" s="1"/>
  <c r="G503" i="19"/>
  <c r="G590" i="19"/>
  <c r="G551" i="17" s="1"/>
  <c r="G112" i="20"/>
  <c r="G90" i="17" s="1"/>
  <c r="G176" i="20"/>
  <c r="G154" i="17" s="1"/>
  <c r="G240" i="20"/>
  <c r="G216" i="17" s="1"/>
  <c r="G304" i="20"/>
  <c r="G280" i="17" s="1"/>
  <c r="G374" i="20"/>
  <c r="G348" i="17" s="1"/>
  <c r="G438" i="20"/>
  <c r="G412" i="17" s="1"/>
  <c r="G509" i="20"/>
  <c r="G481" i="17" s="1"/>
  <c r="G546" i="20"/>
  <c r="G518" i="17" s="1"/>
  <c r="G623" i="19"/>
  <c r="G584" i="17" s="1"/>
  <c r="G51" i="20"/>
  <c r="G29" i="17" s="1"/>
  <c r="G130" i="20"/>
  <c r="G108" i="17" s="1"/>
  <c r="G194" i="20"/>
  <c r="G172" i="17" s="1"/>
  <c r="G258" i="20"/>
  <c r="G234" i="17" s="1"/>
  <c r="G322" i="20"/>
  <c r="G298" i="17" s="1"/>
  <c r="G392" i="20"/>
  <c r="G366" i="17" s="1"/>
  <c r="G463" i="20"/>
  <c r="G435" i="17" s="1"/>
  <c r="G523" i="20"/>
  <c r="G495" i="17" s="1"/>
  <c r="G555" i="20"/>
  <c r="G527" i="17" s="1"/>
  <c r="G610" i="19"/>
  <c r="G571" i="17" s="1"/>
  <c r="G67" i="20"/>
  <c r="G45" i="17" s="1"/>
  <c r="G124" i="20"/>
  <c r="G102" i="17" s="1"/>
  <c r="G188" i="20"/>
  <c r="G166" i="17" s="1"/>
  <c r="G260" i="20"/>
  <c r="G236" i="17" s="1"/>
  <c r="G324" i="20"/>
  <c r="G300" i="17" s="1"/>
  <c r="G386" i="20"/>
  <c r="G360" i="17" s="1"/>
  <c r="G450" i="20"/>
  <c r="G422" i="17" s="1"/>
  <c r="G513" i="20"/>
  <c r="G485" i="17" s="1"/>
  <c r="G548" i="20"/>
  <c r="G520" i="17" s="1"/>
  <c r="G181" i="20"/>
  <c r="G159" i="17" s="1"/>
  <c r="G253" i="20"/>
  <c r="G229" i="17" s="1"/>
  <c r="G317" i="20"/>
  <c r="G293" i="17" s="1"/>
  <c r="G379" i="20"/>
  <c r="G353" i="17" s="1"/>
  <c r="G443" i="20"/>
  <c r="G417" i="17" s="1"/>
  <c r="G506" i="20"/>
  <c r="G478" i="17" s="1"/>
  <c r="G584" i="19"/>
  <c r="G545" i="17" s="1"/>
  <c r="G90" i="20"/>
  <c r="G68" i="17" s="1"/>
  <c r="G150" i="20"/>
  <c r="G128" i="17" s="1"/>
  <c r="G214" i="20"/>
  <c r="G190" i="17" s="1"/>
  <c r="G278" i="20"/>
  <c r="G254" i="17" s="1"/>
  <c r="G342" i="20"/>
  <c r="G318" i="17" s="1"/>
  <c r="G404" i="20"/>
  <c r="G378" i="17" s="1"/>
  <c r="G467" i="20"/>
  <c r="G439" i="17" s="1"/>
  <c r="G525" i="20"/>
  <c r="G497" i="17" s="1"/>
  <c r="G105" i="19"/>
  <c r="G522" i="19"/>
  <c r="G311" i="20"/>
  <c r="G287" i="17" s="1"/>
  <c r="G460" i="19"/>
  <c r="G275" i="19"/>
  <c r="G585" i="19"/>
  <c r="G546" i="17" s="1"/>
  <c r="G204" i="19"/>
  <c r="G94" i="19"/>
  <c r="G390" i="19"/>
  <c r="G101" i="19"/>
  <c r="G254" i="19"/>
  <c r="G508" i="19"/>
  <c r="G231" i="19"/>
  <c r="G69" i="19"/>
  <c r="G510" i="20"/>
  <c r="G482" i="17" s="1"/>
  <c r="G539" i="19"/>
  <c r="G225" i="20"/>
  <c r="G201" i="17" s="1"/>
  <c r="G415" i="20"/>
  <c r="G389" i="17" s="1"/>
  <c r="G496" i="20"/>
  <c r="G468" i="17" s="1"/>
  <c r="G456" i="19"/>
  <c r="G624" i="19"/>
  <c r="G585" i="17" s="1"/>
  <c r="G227" i="20"/>
  <c r="G203" i="17" s="1"/>
  <c r="G315" i="20"/>
  <c r="G291" i="17" s="1"/>
  <c r="G433" i="20"/>
  <c r="G407" i="17" s="1"/>
  <c r="G618" i="19"/>
  <c r="G579" i="17" s="1"/>
  <c r="G58" i="20"/>
  <c r="G36" i="17" s="1"/>
  <c r="G175" i="19"/>
  <c r="G240" i="19"/>
  <c r="G304" i="19"/>
  <c r="G369" i="19"/>
  <c r="G433" i="19"/>
  <c r="G498" i="19"/>
  <c r="G541" i="19"/>
  <c r="G573" i="19"/>
  <c r="G157" i="20"/>
  <c r="G135" i="17" s="1"/>
  <c r="G160" i="19"/>
  <c r="G398" i="19"/>
  <c r="G249" i="20"/>
  <c r="G225" i="17" s="1"/>
  <c r="G603" i="19"/>
  <c r="G564" i="17" s="1"/>
  <c r="G545" i="19"/>
  <c r="G128" i="20"/>
  <c r="G106" i="17" s="1"/>
  <c r="G390" i="20"/>
  <c r="G364" i="17" s="1"/>
  <c r="G604" i="19"/>
  <c r="G565" i="17" s="1"/>
  <c r="G274" i="20"/>
  <c r="G250" i="17" s="1"/>
  <c r="G531" i="20"/>
  <c r="G503" i="17" s="1"/>
  <c r="G140" i="20"/>
  <c r="G118" i="17" s="1"/>
  <c r="G402" i="20"/>
  <c r="G376" i="17" s="1"/>
  <c r="G205" i="20"/>
  <c r="G181" i="17" s="1"/>
  <c r="G458" i="20"/>
  <c r="G430" i="17" s="1"/>
  <c r="G166" i="20"/>
  <c r="G144" i="17" s="1"/>
  <c r="G412" i="20"/>
  <c r="G386" i="17" s="1"/>
  <c r="G541" i="20"/>
  <c r="G513" i="17" s="1"/>
  <c r="G74" i="20"/>
  <c r="G52" i="17" s="1"/>
  <c r="G97" i="20"/>
  <c r="G75" i="17" s="1"/>
  <c r="G612" i="19"/>
  <c r="G573" i="17" s="1"/>
  <c r="G372" i="20"/>
  <c r="G346" i="17" s="1"/>
  <c r="G534" i="19"/>
  <c r="G108" i="19"/>
  <c r="G423" i="20"/>
  <c r="G397" i="17" s="1"/>
  <c r="G66" i="20"/>
  <c r="G44" i="17" s="1"/>
  <c r="G634" i="19"/>
  <c r="G595" i="17" s="1"/>
  <c r="G184" i="20"/>
  <c r="G162" i="17" s="1"/>
  <c r="G454" i="20"/>
  <c r="G426" i="17" s="1"/>
  <c r="G65" i="20"/>
  <c r="G43" i="17" s="1"/>
  <c r="G330" i="20"/>
  <c r="G306" i="17" s="1"/>
  <c r="G559" i="20"/>
  <c r="G531" i="17" s="1"/>
  <c r="G204" i="20"/>
  <c r="G180" i="17" s="1"/>
  <c r="G457" i="20"/>
  <c r="G429" i="17" s="1"/>
  <c r="G261" i="20"/>
  <c r="G237" i="17" s="1"/>
  <c r="G514" i="20"/>
  <c r="G486" i="17" s="1"/>
  <c r="G222" i="20"/>
  <c r="G198" i="17" s="1"/>
  <c r="G420" i="20"/>
  <c r="G394" i="17" s="1"/>
  <c r="G561" i="20"/>
  <c r="G533" i="17" s="1"/>
  <c r="G436" i="20"/>
  <c r="G410" i="17" s="1"/>
  <c r="G294" i="20"/>
  <c r="G270" i="17" s="1"/>
  <c r="G76" i="19"/>
  <c r="G550" i="20"/>
  <c r="G522" i="17" s="1"/>
  <c r="G387" i="20"/>
  <c r="G361" i="17" s="1"/>
  <c r="G120" i="20"/>
  <c r="G98" i="17" s="1"/>
  <c r="G394" i="20"/>
  <c r="G368" i="17" s="1"/>
  <c r="G533" i="20"/>
  <c r="G505" i="17" s="1"/>
  <c r="G319" i="20"/>
  <c r="G295" i="17" s="1"/>
  <c r="G262" i="19"/>
  <c r="G318" i="19"/>
  <c r="G183" i="19"/>
  <c r="G165" i="20"/>
  <c r="G143" i="17" s="1"/>
  <c r="G192" i="20"/>
  <c r="G170" i="17" s="1"/>
  <c r="G461" i="20"/>
  <c r="G433" i="17" s="1"/>
  <c r="G72" i="20"/>
  <c r="G50" i="17" s="1"/>
  <c r="G338" i="20"/>
  <c r="G314" i="17" s="1"/>
  <c r="G563" i="20"/>
  <c r="G535" i="17" s="1"/>
  <c r="G212" i="20"/>
  <c r="G188" i="17" s="1"/>
  <c r="G465" i="20"/>
  <c r="G437" i="17" s="1"/>
  <c r="G269" i="20"/>
  <c r="G245" i="17" s="1"/>
  <c r="G632" i="19"/>
  <c r="G593" i="17" s="1"/>
  <c r="G230" i="20"/>
  <c r="G206" i="17" s="1"/>
  <c r="G565" i="20"/>
  <c r="G537" i="17" s="1"/>
  <c r="G84" i="19"/>
  <c r="G34" i="20"/>
  <c r="G14" i="17" s="1"/>
  <c r="G332" i="20"/>
  <c r="G308" i="17" s="1"/>
  <c r="G350" i="20"/>
  <c r="G326" i="17" s="1"/>
  <c r="G266" i="20"/>
  <c r="G242" i="17" s="1"/>
  <c r="G451" i="20"/>
  <c r="G423" i="17" s="1"/>
  <c r="G500" i="19"/>
  <c r="G554" i="19"/>
  <c r="G480" i="19"/>
  <c r="G248" i="19"/>
  <c r="G511" i="19"/>
  <c r="G248" i="20"/>
  <c r="G224" i="17" s="1"/>
  <c r="G517" i="20"/>
  <c r="G489" i="17" s="1"/>
  <c r="G138" i="20"/>
  <c r="G116" i="17" s="1"/>
  <c r="G400" i="20"/>
  <c r="G374" i="17" s="1"/>
  <c r="G602" i="19"/>
  <c r="G563" i="17" s="1"/>
  <c r="G268" i="20"/>
  <c r="G244" i="17" s="1"/>
  <c r="G520" i="20"/>
  <c r="G492" i="17" s="1"/>
  <c r="G325" i="20"/>
  <c r="G301" i="17" s="1"/>
  <c r="G32" i="20"/>
  <c r="G12" i="17" s="1"/>
  <c r="G286" i="20"/>
  <c r="G262" i="17" s="1"/>
  <c r="G475" i="20"/>
  <c r="G447" i="17" s="1"/>
  <c r="G377" i="19"/>
  <c r="G471" i="20"/>
  <c r="G443" i="17" s="1"/>
  <c r="G382" i="20"/>
  <c r="G356" i="17" s="1"/>
  <c r="G189" i="20"/>
  <c r="G167" i="17" s="1"/>
  <c r="G283" i="19"/>
  <c r="G239" i="19"/>
  <c r="G107" i="20"/>
  <c r="G85" i="17" s="1"/>
  <c r="G312" i="19"/>
  <c r="G519" i="19"/>
  <c r="G256" i="20"/>
  <c r="G232" i="17" s="1"/>
  <c r="G522" i="20"/>
  <c r="G494" i="17" s="1"/>
  <c r="G146" i="20"/>
  <c r="G124" i="17" s="1"/>
  <c r="G408" i="20"/>
  <c r="G382" i="17" s="1"/>
  <c r="G594" i="19"/>
  <c r="G555" i="17" s="1"/>
  <c r="G276" i="20"/>
  <c r="G252" i="17" s="1"/>
  <c r="G524" i="20"/>
  <c r="G496" i="17" s="1"/>
  <c r="G333" i="20"/>
  <c r="G309" i="17" s="1"/>
  <c r="G47" i="20"/>
  <c r="G25" i="17" s="1"/>
  <c r="G483" i="20"/>
  <c r="G455" i="17" s="1"/>
  <c r="G235" i="20"/>
  <c r="G211" i="17" s="1"/>
  <c r="G312" i="20"/>
  <c r="G288" i="17" s="1"/>
  <c r="G202" i="20"/>
  <c r="G178" i="17" s="1"/>
  <c r="G552" i="20"/>
  <c r="G524" i="17" s="1"/>
  <c r="G499" i="20"/>
  <c r="G471" i="17" s="1"/>
  <c r="G527" i="20"/>
  <c r="G499" i="17" s="1"/>
  <c r="G158" i="20"/>
  <c r="G136" i="17" s="1"/>
  <c r="G212" i="19"/>
  <c r="G518" i="20"/>
  <c r="G490" i="17" s="1"/>
  <c r="G323" i="20"/>
  <c r="G299" i="17" s="1"/>
  <c r="G441" i="19"/>
  <c r="G42" i="20"/>
  <c r="G20" i="17" s="1"/>
  <c r="G320" i="20"/>
  <c r="G296" i="17" s="1"/>
  <c r="G554" i="20"/>
  <c r="G526" i="17" s="1"/>
  <c r="G210" i="20"/>
  <c r="G186" i="17" s="1"/>
  <c r="G479" i="20"/>
  <c r="G451" i="17" s="1"/>
  <c r="G80" i="20"/>
  <c r="G58" i="17" s="1"/>
  <c r="G340" i="20"/>
  <c r="G316" i="17" s="1"/>
  <c r="G556" i="20"/>
  <c r="G528" i="17" s="1"/>
  <c r="G395" i="20"/>
  <c r="G369" i="17" s="1"/>
  <c r="G104" i="20"/>
  <c r="G82" i="17" s="1"/>
  <c r="G358" i="20"/>
  <c r="G334" i="17" s="1"/>
  <c r="G529" i="20"/>
  <c r="G501" i="17" s="1"/>
  <c r="G116" i="19"/>
  <c r="G543" i="19"/>
  <c r="G441" i="20"/>
  <c r="G415"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1" i="20"/>
  <c r="J291" i="20" s="1"/>
  <c r="I317" i="20"/>
  <c r="J317" i="20" s="1"/>
  <c r="I318" i="19"/>
  <c r="J318" i="19" s="1"/>
  <c r="L318" i="19" s="1"/>
  <c r="I358" i="20"/>
  <c r="J358" i="20" s="1"/>
  <c r="I359" i="19"/>
  <c r="J359" i="19" s="1"/>
  <c r="L359" i="19" s="1"/>
  <c r="I464" i="20"/>
  <c r="J464" i="20" s="1"/>
  <c r="I465" i="19"/>
  <c r="J465" i="19" s="1"/>
  <c r="I480" i="20"/>
  <c r="J480" i="20" s="1"/>
  <c r="I481" i="19"/>
  <c r="J481" i="19" s="1"/>
  <c r="I492" i="20"/>
  <c r="J492" i="20" s="1"/>
  <c r="I493" i="19"/>
  <c r="J493" i="19" s="1"/>
  <c r="I516" i="20"/>
  <c r="J51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3" i="20"/>
  <c r="J423" i="20" s="1"/>
  <c r="I424" i="19"/>
  <c r="J424" i="19" s="1"/>
  <c r="L424" i="19" s="1"/>
  <c r="I437" i="20"/>
  <c r="J437" i="20" s="1"/>
  <c r="I438" i="19"/>
  <c r="J438" i="19" s="1"/>
  <c r="L438" i="19" s="1"/>
  <c r="I211" i="19"/>
  <c r="J211" i="19" s="1"/>
  <c r="L211" i="19" s="1"/>
  <c r="I210" i="20"/>
  <c r="J210" i="20" s="1"/>
  <c r="I234" i="20"/>
  <c r="J234" i="20" s="1"/>
  <c r="I235" i="19"/>
  <c r="J235" i="19" s="1"/>
  <c r="L235" i="19" s="1"/>
  <c r="I260" i="20"/>
  <c r="J260" i="20" s="1"/>
  <c r="I261" i="19"/>
  <c r="J261" i="19" s="1"/>
  <c r="L261" i="19" s="1"/>
  <c r="I338" i="20"/>
  <c r="J338" i="20" s="1"/>
  <c r="I339" i="19"/>
  <c r="J339" i="19" s="1"/>
  <c r="L339" i="19" s="1"/>
  <c r="I467" i="20"/>
  <c r="J467" i="20" s="1"/>
  <c r="I468" i="19"/>
  <c r="J468" i="19" s="1"/>
  <c r="I503" i="20"/>
  <c r="J50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6" i="20"/>
  <c r="J366" i="20" s="1"/>
  <c r="I375" i="19"/>
  <c r="J375" i="19" s="1"/>
  <c r="L375" i="19" s="1"/>
  <c r="I374" i="20"/>
  <c r="J374" i="20" s="1"/>
  <c r="I388" i="20"/>
  <c r="J388" i="20" s="1"/>
  <c r="I389" i="19"/>
  <c r="J389" i="19" s="1"/>
  <c r="L389" i="19" s="1"/>
  <c r="I396" i="20"/>
  <c r="J396" i="20" s="1"/>
  <c r="I397" i="19"/>
  <c r="J397" i="19" s="1"/>
  <c r="L397" i="19" s="1"/>
  <c r="I404" i="20"/>
  <c r="J404" i="20" s="1"/>
  <c r="I405" i="19"/>
  <c r="J405" i="19" s="1"/>
  <c r="L405" i="19" s="1"/>
  <c r="I412" i="20"/>
  <c r="J412" i="20" s="1"/>
  <c r="I413" i="19"/>
  <c r="J413" i="19" s="1"/>
  <c r="L413" i="19" s="1"/>
  <c r="I419" i="19"/>
  <c r="J419" i="19" s="1"/>
  <c r="L419" i="19" s="1"/>
  <c r="I418" i="20"/>
  <c r="J418" i="20" s="1"/>
  <c r="I427" i="19"/>
  <c r="J427" i="19" s="1"/>
  <c r="L427" i="19" s="1"/>
  <c r="I426" i="20"/>
  <c r="J426" i="20" s="1"/>
  <c r="I432" i="20"/>
  <c r="J432" i="20" s="1"/>
  <c r="I433" i="19"/>
  <c r="J433" i="19" s="1"/>
  <c r="L433" i="19" s="1"/>
  <c r="I440" i="20"/>
  <c r="J440" i="20" s="1"/>
  <c r="I441" i="19"/>
  <c r="J441" i="19" s="1"/>
  <c r="L441" i="19" s="1"/>
  <c r="I256" i="20"/>
  <c r="J256" i="20" s="1"/>
  <c r="I257" i="19"/>
  <c r="J257" i="19" s="1"/>
  <c r="L257" i="19" s="1"/>
  <c r="I272" i="20"/>
  <c r="J272" i="20" s="1"/>
  <c r="I273" i="19"/>
  <c r="J273" i="19" s="1"/>
  <c r="L273" i="19" s="1"/>
  <c r="I276" i="20"/>
  <c r="J276" i="20" s="1"/>
  <c r="I277" i="19"/>
  <c r="J277" i="19" s="1"/>
  <c r="L277" i="19" s="1"/>
  <c r="I280" i="20"/>
  <c r="J280" i="20" s="1"/>
  <c r="I281" i="19"/>
  <c r="J281" i="19" s="1"/>
  <c r="L281" i="19" s="1"/>
  <c r="I284" i="20"/>
  <c r="J284" i="20" s="1"/>
  <c r="I285" i="19"/>
  <c r="J285" i="19" s="1"/>
  <c r="L285" i="19" s="1"/>
  <c r="I288" i="20"/>
  <c r="J288" i="20" s="1"/>
  <c r="I289" i="19"/>
  <c r="J289" i="19" s="1"/>
  <c r="L289" i="19" s="1"/>
  <c r="I292" i="20"/>
  <c r="J292" i="20" s="1"/>
  <c r="I293" i="19"/>
  <c r="J293" i="19" s="1"/>
  <c r="L293" i="19" s="1"/>
  <c r="I296" i="20"/>
  <c r="J296" i="20" s="1"/>
  <c r="I297" i="19"/>
  <c r="J297" i="19" s="1"/>
  <c r="L297" i="19" s="1"/>
  <c r="I300" i="20"/>
  <c r="J300" i="20" s="1"/>
  <c r="I301" i="19"/>
  <c r="J301" i="19" s="1"/>
  <c r="L301" i="19" s="1"/>
  <c r="I304" i="20"/>
  <c r="J304" i="20" s="1"/>
  <c r="I305" i="19"/>
  <c r="J305" i="19" s="1"/>
  <c r="L305" i="19" s="1"/>
  <c r="I309" i="20"/>
  <c r="J309" i="20" s="1"/>
  <c r="I310" i="19"/>
  <c r="J310" i="19" s="1"/>
  <c r="L310" i="19" s="1"/>
  <c r="I314" i="20"/>
  <c r="J314" i="20" s="1"/>
  <c r="I315" i="19"/>
  <c r="J315" i="19" s="1"/>
  <c r="L315" i="19" s="1"/>
  <c r="I318" i="20"/>
  <c r="J318" i="20" s="1"/>
  <c r="I319" i="19"/>
  <c r="J319" i="19" s="1"/>
  <c r="L319" i="19" s="1"/>
  <c r="I325" i="20"/>
  <c r="J325" i="20" s="1"/>
  <c r="I326" i="19"/>
  <c r="J326" i="19" s="1"/>
  <c r="L326" i="19" s="1"/>
  <c r="I332" i="20"/>
  <c r="J332" i="20" s="1"/>
  <c r="I333" i="19"/>
  <c r="J333" i="19" s="1"/>
  <c r="L333" i="19" s="1"/>
  <c r="I340" i="19"/>
  <c r="J340" i="19" s="1"/>
  <c r="L340" i="19" s="1"/>
  <c r="I339" i="20"/>
  <c r="J339" i="20" s="1"/>
  <c r="I344" i="20"/>
  <c r="J344" i="20" s="1"/>
  <c r="I345" i="19"/>
  <c r="J345" i="19" s="1"/>
  <c r="L345" i="19" s="1"/>
  <c r="I352" i="20"/>
  <c r="J352" i="20" s="1"/>
  <c r="I353" i="19"/>
  <c r="J353" i="19" s="1"/>
  <c r="L353" i="19" s="1"/>
  <c r="I359" i="20"/>
  <c r="J359" i="20" s="1"/>
  <c r="I360" i="19"/>
  <c r="J360" i="19" s="1"/>
  <c r="L360" i="19" s="1"/>
  <c r="I454" i="20"/>
  <c r="J454" i="20" s="1"/>
  <c r="I455" i="19"/>
  <c r="J455" i="19" s="1"/>
  <c r="I462" i="20"/>
  <c r="J462" i="20" s="1"/>
  <c r="I463" i="19"/>
  <c r="J463" i="19" s="1"/>
  <c r="I470" i="20"/>
  <c r="J470" i="20" s="1"/>
  <c r="I471" i="19"/>
  <c r="J471" i="19" s="1"/>
  <c r="I478" i="20"/>
  <c r="J478" i="20" s="1"/>
  <c r="I479" i="19"/>
  <c r="J479" i="19" s="1"/>
  <c r="I486" i="20"/>
  <c r="J486" i="20" s="1"/>
  <c r="I487" i="19"/>
  <c r="J487" i="19" s="1"/>
  <c r="I498" i="20"/>
  <c r="J498" i="20" s="1"/>
  <c r="I499" i="19"/>
  <c r="J499" i="19" s="1"/>
  <c r="I506" i="20"/>
  <c r="J506" i="20" s="1"/>
  <c r="I507" i="19"/>
  <c r="J507" i="19" s="1"/>
  <c r="I514" i="20"/>
  <c r="J51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8" i="20"/>
  <c r="J368" i="20" s="1"/>
  <c r="I369" i="19"/>
  <c r="J369" i="19" s="1"/>
  <c r="L369" i="19" s="1"/>
  <c r="I435" i="19"/>
  <c r="J435" i="19" s="1"/>
  <c r="L435" i="19" s="1"/>
  <c r="I434" i="20"/>
  <c r="J434" i="20" s="1"/>
  <c r="I280" i="19"/>
  <c r="J280" i="19" s="1"/>
  <c r="L280" i="19" s="1"/>
  <c r="I279" i="20"/>
  <c r="J279" i="20" s="1"/>
  <c r="I304" i="19"/>
  <c r="J304" i="19" s="1"/>
  <c r="L304" i="19" s="1"/>
  <c r="I303" i="20"/>
  <c r="J303" i="20" s="1"/>
  <c r="I337" i="20"/>
  <c r="J337" i="20" s="1"/>
  <c r="I338" i="19"/>
  <c r="J338" i="19" s="1"/>
  <c r="L338" i="19" s="1"/>
  <c r="I116" i="20"/>
  <c r="J116" i="20" s="1"/>
  <c r="I117" i="19"/>
  <c r="J117" i="19" s="1"/>
  <c r="L117" i="19" s="1"/>
  <c r="I80" i="20"/>
  <c r="J80" i="20" s="1"/>
  <c r="I81" i="19"/>
  <c r="J81" i="19" s="1"/>
  <c r="L81" i="19" s="1"/>
  <c r="I379" i="20"/>
  <c r="J379" i="20" s="1"/>
  <c r="I380" i="19"/>
  <c r="J380" i="19" s="1"/>
  <c r="L380" i="19" s="1"/>
  <c r="I206" i="20"/>
  <c r="J206" i="20" s="1"/>
  <c r="I207" i="19"/>
  <c r="J207" i="19" s="1"/>
  <c r="L207" i="19" s="1"/>
  <c r="I231" i="19"/>
  <c r="J231" i="19" s="1"/>
  <c r="L231" i="19" s="1"/>
  <c r="I230" i="20"/>
  <c r="J230" i="20" s="1"/>
  <c r="I324" i="20"/>
  <c r="J324" i="20" s="1"/>
  <c r="I325" i="19"/>
  <c r="J325" i="19" s="1"/>
  <c r="L325" i="19" s="1"/>
  <c r="I459" i="20"/>
  <c r="J459" i="20" s="1"/>
  <c r="I460" i="19"/>
  <c r="J460" i="19" s="1"/>
  <c r="I511" i="20"/>
  <c r="J51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69" i="20"/>
  <c r="J369" i="20" s="1"/>
  <c r="I370" i="19"/>
  <c r="J370" i="19" s="1"/>
  <c r="L370" i="19" s="1"/>
  <c r="I377" i="20"/>
  <c r="J377" i="20" s="1"/>
  <c r="I378" i="19"/>
  <c r="J378" i="19" s="1"/>
  <c r="L378" i="19" s="1"/>
  <c r="I383" i="20"/>
  <c r="J383" i="20" s="1"/>
  <c r="I384" i="19"/>
  <c r="J384" i="19" s="1"/>
  <c r="L384" i="19" s="1"/>
  <c r="I391" i="20"/>
  <c r="J391" i="20" s="1"/>
  <c r="I392" i="19"/>
  <c r="J392" i="19" s="1"/>
  <c r="L392" i="19" s="1"/>
  <c r="I399" i="20"/>
  <c r="J399" i="20" s="1"/>
  <c r="I400" i="19"/>
  <c r="J400" i="19" s="1"/>
  <c r="L400" i="19" s="1"/>
  <c r="I407" i="20"/>
  <c r="J407" i="20" s="1"/>
  <c r="I408" i="19"/>
  <c r="J408" i="19" s="1"/>
  <c r="L408" i="19" s="1"/>
  <c r="I421" i="20"/>
  <c r="J421" i="20" s="1"/>
  <c r="I422" i="19"/>
  <c r="J422" i="19" s="1"/>
  <c r="L422" i="19" s="1"/>
  <c r="I429" i="20"/>
  <c r="J429" i="20" s="1"/>
  <c r="I430" i="19"/>
  <c r="J430" i="19" s="1"/>
  <c r="L430" i="19" s="1"/>
  <c r="I435" i="20"/>
  <c r="J435" i="20" s="1"/>
  <c r="I436" i="19"/>
  <c r="J436" i="19" s="1"/>
  <c r="L436" i="19" s="1"/>
  <c r="I443" i="20"/>
  <c r="J443"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6" i="20"/>
  <c r="J326" i="20" s="1"/>
  <c r="I327" i="19"/>
  <c r="J327" i="19" s="1"/>
  <c r="L327" i="19" s="1"/>
  <c r="I333" i="20"/>
  <c r="J333" i="20" s="1"/>
  <c r="I334" i="19"/>
  <c r="J334" i="19" s="1"/>
  <c r="L334" i="19" s="1"/>
  <c r="I345" i="20"/>
  <c r="J345" i="20" s="1"/>
  <c r="I346" i="19"/>
  <c r="J346" i="19" s="1"/>
  <c r="L346" i="19" s="1"/>
  <c r="I353" i="20"/>
  <c r="J353" i="20" s="1"/>
  <c r="I354" i="19"/>
  <c r="J354" i="19" s="1"/>
  <c r="L354" i="19" s="1"/>
  <c r="I449" i="20"/>
  <c r="J449" i="20" s="1"/>
  <c r="M449" i="20" s="1"/>
  <c r="I450" i="19"/>
  <c r="J450" i="19" s="1"/>
  <c r="I457" i="20"/>
  <c r="J457" i="20" s="1"/>
  <c r="I458" i="19"/>
  <c r="J458" i="19" s="1"/>
  <c r="I466" i="19"/>
  <c r="J466" i="19" s="1"/>
  <c r="I465" i="20"/>
  <c r="J465" i="20" s="1"/>
  <c r="I473" i="20"/>
  <c r="J473" i="20" s="1"/>
  <c r="I474" i="19"/>
  <c r="J474" i="19" s="1"/>
  <c r="I482" i="19"/>
  <c r="J482" i="19" s="1"/>
  <c r="I481" i="20"/>
  <c r="J481" i="20" s="1"/>
  <c r="I489" i="20"/>
  <c r="J489" i="20" s="1"/>
  <c r="I490" i="19"/>
  <c r="J490" i="19" s="1"/>
  <c r="I493" i="20"/>
  <c r="J493" i="20" s="1"/>
  <c r="I494" i="19"/>
  <c r="J494" i="19" s="1"/>
  <c r="I501" i="20"/>
  <c r="J501" i="20" s="1"/>
  <c r="I502" i="19"/>
  <c r="J502" i="19" s="1"/>
  <c r="I509" i="20"/>
  <c r="J509" i="20" s="1"/>
  <c r="M509" i="20" s="1"/>
  <c r="I510" i="19"/>
  <c r="J510" i="19" s="1"/>
  <c r="I517" i="20"/>
  <c r="J51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2" i="20"/>
  <c r="J442" i="20" s="1"/>
  <c r="I272" i="19"/>
  <c r="J272" i="19" s="1"/>
  <c r="L272" i="19" s="1"/>
  <c r="I271" i="20"/>
  <c r="J271" i="20" s="1"/>
  <c r="I296" i="19"/>
  <c r="J296" i="19" s="1"/>
  <c r="L296" i="19" s="1"/>
  <c r="I295" i="20"/>
  <c r="J295" i="20" s="1"/>
  <c r="I332" i="19"/>
  <c r="J332" i="19" s="1"/>
  <c r="L332" i="19" s="1"/>
  <c r="I331" i="20"/>
  <c r="J33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3" i="20"/>
  <c r="J393" i="20" s="1"/>
  <c r="I394" i="19"/>
  <c r="J394" i="19" s="1"/>
  <c r="L394" i="19" s="1"/>
  <c r="I409" i="20"/>
  <c r="J409" i="20" s="1"/>
  <c r="I410" i="19"/>
  <c r="J410" i="19" s="1"/>
  <c r="L410" i="19" s="1"/>
  <c r="I218" i="20"/>
  <c r="J218" i="20" s="1"/>
  <c r="I219" i="19"/>
  <c r="J219" i="19" s="1"/>
  <c r="L219" i="19" s="1"/>
  <c r="I244" i="19"/>
  <c r="J244" i="19" s="1"/>
  <c r="L244" i="19" s="1"/>
  <c r="I243" i="20"/>
  <c r="J243" i="20" s="1"/>
  <c r="I451" i="20"/>
  <c r="J45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4" i="20"/>
  <c r="J364" i="20" s="1"/>
  <c r="I365" i="19"/>
  <c r="J365" i="19" s="1"/>
  <c r="L365" i="19" s="1"/>
  <c r="I372" i="20"/>
  <c r="J372" i="20" s="1"/>
  <c r="I373" i="19"/>
  <c r="J373" i="19" s="1"/>
  <c r="L373" i="19" s="1"/>
  <c r="I380" i="20"/>
  <c r="J380" i="20" s="1"/>
  <c r="I381" i="19"/>
  <c r="J381" i="19" s="1"/>
  <c r="L381" i="19" s="1"/>
  <c r="I387" i="19"/>
  <c r="J387" i="19" s="1"/>
  <c r="L387" i="19" s="1"/>
  <c r="I386" i="20"/>
  <c r="J386" i="20" s="1"/>
  <c r="I395" i="19"/>
  <c r="J395" i="19" s="1"/>
  <c r="L395" i="19" s="1"/>
  <c r="I394" i="20"/>
  <c r="J394" i="20" s="1"/>
  <c r="I403" i="19"/>
  <c r="J403" i="19" s="1"/>
  <c r="L403" i="19" s="1"/>
  <c r="I402" i="20"/>
  <c r="J402" i="20" s="1"/>
  <c r="I411" i="19"/>
  <c r="J411" i="19" s="1"/>
  <c r="L411" i="19" s="1"/>
  <c r="I410" i="20"/>
  <c r="J410" i="20" s="1"/>
  <c r="I416" i="20"/>
  <c r="J416" i="20" s="1"/>
  <c r="I417" i="19"/>
  <c r="J417" i="19" s="1"/>
  <c r="L417" i="19" s="1"/>
  <c r="I424" i="20"/>
  <c r="J424" i="20" s="1"/>
  <c r="I425" i="19"/>
  <c r="J425" i="19" s="1"/>
  <c r="L425" i="19" s="1"/>
  <c r="I439" i="19"/>
  <c r="J439" i="19" s="1"/>
  <c r="L439" i="19" s="1"/>
  <c r="I438" i="20"/>
  <c r="J438" i="20" s="1"/>
  <c r="I236" i="20"/>
  <c r="J236" i="20" s="1"/>
  <c r="I237" i="19"/>
  <c r="J237" i="19" s="1"/>
  <c r="L237" i="19" s="1"/>
  <c r="I253" i="20"/>
  <c r="J253" i="20" s="1"/>
  <c r="I254" i="19"/>
  <c r="J254" i="19" s="1"/>
  <c r="L254" i="19" s="1"/>
  <c r="I257" i="20"/>
  <c r="J257" i="20" s="1"/>
  <c r="I258" i="19"/>
  <c r="J258" i="19" s="1"/>
  <c r="L258" i="19" s="1"/>
  <c r="I273" i="20"/>
  <c r="J273" i="20" s="1"/>
  <c r="I274" i="19"/>
  <c r="J274" i="19" s="1"/>
  <c r="L274" i="19" s="1"/>
  <c r="I277" i="20"/>
  <c r="J277" i="20" s="1"/>
  <c r="I278" i="19"/>
  <c r="J278" i="19" s="1"/>
  <c r="L278" i="19" s="1"/>
  <c r="I281" i="20"/>
  <c r="J281" i="20" s="1"/>
  <c r="I282" i="19"/>
  <c r="J282" i="19" s="1"/>
  <c r="L282" i="19" s="1"/>
  <c r="I285" i="20"/>
  <c r="J285" i="20" s="1"/>
  <c r="I286" i="19"/>
  <c r="J286" i="19" s="1"/>
  <c r="L286" i="19" s="1"/>
  <c r="I289" i="20"/>
  <c r="J289" i="20" s="1"/>
  <c r="I290" i="19"/>
  <c r="J290" i="19" s="1"/>
  <c r="L290" i="19" s="1"/>
  <c r="I293" i="20"/>
  <c r="J293" i="20" s="1"/>
  <c r="I294" i="19"/>
  <c r="J294" i="19" s="1"/>
  <c r="L294" i="19" s="1"/>
  <c r="I297" i="20"/>
  <c r="J297" i="20" s="1"/>
  <c r="I298" i="19"/>
  <c r="J298" i="19" s="1"/>
  <c r="L298" i="19" s="1"/>
  <c r="I301" i="20"/>
  <c r="J301" i="20" s="1"/>
  <c r="I302" i="19"/>
  <c r="J302" i="19" s="1"/>
  <c r="L302" i="19" s="1"/>
  <c r="I305" i="20"/>
  <c r="J305" i="20" s="1"/>
  <c r="I306" i="19"/>
  <c r="J306" i="19" s="1"/>
  <c r="L306" i="19" s="1"/>
  <c r="I310" i="20"/>
  <c r="J310" i="20" s="1"/>
  <c r="I311" i="19"/>
  <c r="J311" i="19" s="1"/>
  <c r="L311" i="19" s="1"/>
  <c r="I315" i="20"/>
  <c r="J315" i="20" s="1"/>
  <c r="I316" i="19"/>
  <c r="J316" i="19" s="1"/>
  <c r="L316" i="19" s="1"/>
  <c r="I320" i="19"/>
  <c r="J320" i="19" s="1"/>
  <c r="L320" i="19" s="1"/>
  <c r="I319" i="20"/>
  <c r="J319" i="20" s="1"/>
  <c r="I328" i="19"/>
  <c r="J328" i="19" s="1"/>
  <c r="L328" i="19" s="1"/>
  <c r="I327" i="20"/>
  <c r="J327" i="20" s="1"/>
  <c r="I334" i="20"/>
  <c r="J334" i="20" s="1"/>
  <c r="I335" i="19"/>
  <c r="J335" i="19" s="1"/>
  <c r="L335" i="19" s="1"/>
  <c r="I340" i="20"/>
  <c r="J340" i="20" s="1"/>
  <c r="I341" i="19"/>
  <c r="J341" i="19" s="1"/>
  <c r="L341" i="19" s="1"/>
  <c r="I346" i="20"/>
  <c r="J346" i="20" s="1"/>
  <c r="I347" i="19"/>
  <c r="J347" i="19" s="1"/>
  <c r="L347" i="19" s="1"/>
  <c r="I354" i="20"/>
  <c r="J354" i="20" s="1"/>
  <c r="I355" i="19"/>
  <c r="J355" i="19" s="1"/>
  <c r="L355" i="19" s="1"/>
  <c r="I452" i="20"/>
  <c r="J452" i="20" s="1"/>
  <c r="I453" i="19"/>
  <c r="J453" i="19" s="1"/>
  <c r="I460" i="20"/>
  <c r="J460" i="20" s="1"/>
  <c r="I461" i="19"/>
  <c r="J461" i="19" s="1"/>
  <c r="I468" i="20"/>
  <c r="J468" i="20" s="1"/>
  <c r="I469" i="19"/>
  <c r="J469" i="19" s="1"/>
  <c r="I476" i="20"/>
  <c r="J476" i="20" s="1"/>
  <c r="I477" i="19"/>
  <c r="J477" i="19" s="1"/>
  <c r="I484" i="20"/>
  <c r="J484" i="20" s="1"/>
  <c r="I485" i="19"/>
  <c r="J485" i="19" s="1"/>
  <c r="I496" i="20"/>
  <c r="J496" i="20" s="1"/>
  <c r="M496" i="20" s="1"/>
  <c r="I497" i="19"/>
  <c r="J497" i="19" s="1"/>
  <c r="I504" i="20"/>
  <c r="J504" i="20" s="1"/>
  <c r="I505" i="19"/>
  <c r="J505" i="19" s="1"/>
  <c r="I512" i="20"/>
  <c r="J51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6" i="20"/>
  <c r="J376" i="20" s="1"/>
  <c r="I377" i="19"/>
  <c r="J377" i="19" s="1"/>
  <c r="L377" i="19" s="1"/>
  <c r="I428" i="20"/>
  <c r="J428" i="20" s="1"/>
  <c r="I429" i="19"/>
  <c r="J429" i="19" s="1"/>
  <c r="L429" i="19" s="1"/>
  <c r="I256" i="19"/>
  <c r="J256" i="19" s="1"/>
  <c r="L256" i="19" s="1"/>
  <c r="I255" i="20"/>
  <c r="J255" i="20" s="1"/>
  <c r="I283" i="20"/>
  <c r="J283" i="20" s="1"/>
  <c r="I284" i="19"/>
  <c r="J284" i="19" s="1"/>
  <c r="L284" i="19" s="1"/>
  <c r="I350" i="20"/>
  <c r="J350" i="20" s="1"/>
  <c r="I351" i="19"/>
  <c r="J351" i="19" s="1"/>
  <c r="L351" i="19" s="1"/>
  <c r="I52" i="20"/>
  <c r="J52" i="20" s="1"/>
  <c r="I53" i="19"/>
  <c r="J53" i="19" s="1"/>
  <c r="L53" i="19" s="1"/>
  <c r="I70" i="20"/>
  <c r="J70" i="20" s="1"/>
  <c r="I71" i="19"/>
  <c r="J71" i="19" s="1"/>
  <c r="L71" i="19" s="1"/>
  <c r="I371" i="20"/>
  <c r="J371" i="20" s="1"/>
  <c r="I372" i="19"/>
  <c r="J372" i="19" s="1"/>
  <c r="L372" i="19" s="1"/>
  <c r="I385" i="20"/>
  <c r="J385" i="20" s="1"/>
  <c r="I386" i="19"/>
  <c r="J386" i="19" s="1"/>
  <c r="L386" i="19" s="1"/>
  <c r="I401" i="20"/>
  <c r="J401" i="20" s="1"/>
  <c r="I402" i="19"/>
  <c r="J402" i="19" s="1"/>
  <c r="L402" i="19" s="1"/>
  <c r="I199" i="19"/>
  <c r="I198" i="20"/>
  <c r="I222" i="20"/>
  <c r="J222" i="20" s="1"/>
  <c r="I223" i="19"/>
  <c r="J223" i="19" s="1"/>
  <c r="L223" i="19" s="1"/>
  <c r="I248" i="19"/>
  <c r="J248" i="19" s="1"/>
  <c r="L248" i="19" s="1"/>
  <c r="I247" i="20"/>
  <c r="J247" i="20" s="1"/>
  <c r="I351" i="20"/>
  <c r="J35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7" i="20"/>
  <c r="J367" i="20" s="1"/>
  <c r="I368" i="19"/>
  <c r="J368" i="19" s="1"/>
  <c r="L368" i="19" s="1"/>
  <c r="I375" i="20"/>
  <c r="J375" i="20" s="1"/>
  <c r="I376" i="19"/>
  <c r="J376" i="19" s="1"/>
  <c r="L376" i="19" s="1"/>
  <c r="I389" i="20"/>
  <c r="J389" i="20" s="1"/>
  <c r="I390" i="19"/>
  <c r="J390" i="19" s="1"/>
  <c r="L390" i="19" s="1"/>
  <c r="I397" i="20"/>
  <c r="J397" i="20" s="1"/>
  <c r="I398" i="19"/>
  <c r="J398" i="19" s="1"/>
  <c r="L398" i="19" s="1"/>
  <c r="I405" i="20"/>
  <c r="J405" i="20" s="1"/>
  <c r="I406" i="19"/>
  <c r="J406" i="19" s="1"/>
  <c r="L406" i="19" s="1"/>
  <c r="I413" i="20"/>
  <c r="J413" i="20" s="1"/>
  <c r="I414" i="19"/>
  <c r="J414" i="19" s="1"/>
  <c r="L414" i="19" s="1"/>
  <c r="I419" i="20"/>
  <c r="J419" i="20" s="1"/>
  <c r="I420" i="19"/>
  <c r="J420" i="19" s="1"/>
  <c r="L420" i="19" s="1"/>
  <c r="I427" i="20"/>
  <c r="J427" i="20" s="1"/>
  <c r="I428" i="19"/>
  <c r="J428" i="19" s="1"/>
  <c r="L428" i="19" s="1"/>
  <c r="I433" i="20"/>
  <c r="J433" i="20" s="1"/>
  <c r="I434" i="19"/>
  <c r="J434" i="19" s="1"/>
  <c r="L434" i="19" s="1"/>
  <c r="I441" i="20"/>
  <c r="J441"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6" i="20"/>
  <c r="J306" i="20" s="1"/>
  <c r="I307" i="19"/>
  <c r="J307" i="19" s="1"/>
  <c r="L307" i="19" s="1"/>
  <c r="I320" i="20"/>
  <c r="J320" i="20" s="1"/>
  <c r="I321" i="19"/>
  <c r="J321" i="19" s="1"/>
  <c r="L321" i="19" s="1"/>
  <c r="I328" i="20"/>
  <c r="J328" i="20" s="1"/>
  <c r="I329" i="19"/>
  <c r="J329" i="19" s="1"/>
  <c r="L329" i="19" s="1"/>
  <c r="I336" i="19"/>
  <c r="J336" i="19" s="1"/>
  <c r="L336" i="19" s="1"/>
  <c r="I335" i="20"/>
  <c r="J335" i="20" s="1"/>
  <c r="I347" i="20"/>
  <c r="J347" i="20" s="1"/>
  <c r="I348" i="19"/>
  <c r="J348" i="19" s="1"/>
  <c r="L348" i="19" s="1"/>
  <c r="I355" i="20"/>
  <c r="J355" i="20" s="1"/>
  <c r="I356" i="19"/>
  <c r="J356" i="19" s="1"/>
  <c r="L356" i="19" s="1"/>
  <c r="I447" i="20"/>
  <c r="I448" i="19"/>
  <c r="I455" i="20"/>
  <c r="J455" i="20" s="1"/>
  <c r="I456" i="19"/>
  <c r="J456" i="19" s="1"/>
  <c r="I463" i="20"/>
  <c r="J463" i="20" s="1"/>
  <c r="I464" i="19"/>
  <c r="J464" i="19" s="1"/>
  <c r="I471" i="20"/>
  <c r="J471" i="20" s="1"/>
  <c r="I472" i="19"/>
  <c r="J472" i="19" s="1"/>
  <c r="I479" i="20"/>
  <c r="J479" i="20" s="1"/>
  <c r="M479" i="20" s="1"/>
  <c r="I480" i="19"/>
  <c r="J480" i="19" s="1"/>
  <c r="I487" i="20"/>
  <c r="J487" i="20" s="1"/>
  <c r="I488" i="19"/>
  <c r="J488" i="19" s="1"/>
  <c r="I491" i="20"/>
  <c r="J491" i="20" s="1"/>
  <c r="I492" i="19"/>
  <c r="J492" i="19" s="1"/>
  <c r="I499" i="20"/>
  <c r="J499" i="20" s="1"/>
  <c r="I500" i="19"/>
  <c r="J500" i="19" s="1"/>
  <c r="I507" i="20"/>
  <c r="J507" i="20" s="1"/>
  <c r="I508" i="19"/>
  <c r="J508" i="19" s="1"/>
  <c r="I515" i="20"/>
  <c r="J515" i="20" s="1"/>
  <c r="I516" i="19"/>
  <c r="J516" i="19" s="1"/>
  <c r="I99" i="20"/>
  <c r="J99" i="20" s="1"/>
  <c r="I100" i="19"/>
  <c r="J100" i="19" s="1"/>
  <c r="L100" i="19" s="1"/>
  <c r="I43" i="20"/>
  <c r="J43" i="20" s="1"/>
  <c r="I44" i="19"/>
  <c r="J44" i="19" s="1"/>
  <c r="L44" i="19" s="1"/>
  <c r="I363" i="19"/>
  <c r="I362" i="20"/>
  <c r="I383" i="19"/>
  <c r="J383" i="19" s="1"/>
  <c r="L383" i="19" s="1"/>
  <c r="I382" i="20"/>
  <c r="J382" i="20" s="1"/>
  <c r="I399" i="19"/>
  <c r="J399" i="19" s="1"/>
  <c r="L399" i="19" s="1"/>
  <c r="I398" i="20"/>
  <c r="J398" i="20" s="1"/>
  <c r="I415" i="19"/>
  <c r="J415" i="19" s="1"/>
  <c r="L415" i="19" s="1"/>
  <c r="I414" i="20"/>
  <c r="J414" i="20" s="1"/>
  <c r="I276" i="19"/>
  <c r="J276" i="19" s="1"/>
  <c r="L276" i="19" s="1"/>
  <c r="I275" i="20"/>
  <c r="J275" i="20" s="1"/>
  <c r="I300" i="19"/>
  <c r="J300" i="19" s="1"/>
  <c r="L300" i="19" s="1"/>
  <c r="I299" i="20"/>
  <c r="J299" i="20" s="1"/>
  <c r="I324" i="19"/>
  <c r="J324" i="19" s="1"/>
  <c r="L324" i="19" s="1"/>
  <c r="I323" i="20"/>
  <c r="J323" i="20" s="1"/>
  <c r="I448" i="20"/>
  <c r="J448" i="20" s="1"/>
  <c r="M448" i="20" s="1"/>
  <c r="I449" i="19"/>
  <c r="J449" i="19" s="1"/>
  <c r="I508" i="20"/>
  <c r="J50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3" i="20"/>
  <c r="J313" i="20" s="1"/>
  <c r="I314" i="19"/>
  <c r="J314" i="19" s="1"/>
  <c r="L314" i="19" s="1"/>
  <c r="I343" i="20"/>
  <c r="J343" i="20" s="1"/>
  <c r="I344" i="19"/>
  <c r="J344" i="19" s="1"/>
  <c r="L344" i="19" s="1"/>
  <c r="I483" i="20"/>
  <c r="J483" i="20" s="1"/>
  <c r="I484" i="19"/>
  <c r="J484" i="19" s="1"/>
  <c r="I495" i="20"/>
  <c r="J49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0" i="20"/>
  <c r="J370" i="20" s="1"/>
  <c r="I379" i="19"/>
  <c r="J379" i="19" s="1"/>
  <c r="L379" i="19" s="1"/>
  <c r="I378" i="20"/>
  <c r="J378" i="20" s="1"/>
  <c r="I384" i="20"/>
  <c r="J384" i="20" s="1"/>
  <c r="I385" i="19"/>
  <c r="J385" i="19" s="1"/>
  <c r="L385" i="19" s="1"/>
  <c r="I392" i="20"/>
  <c r="J392" i="20" s="1"/>
  <c r="I393" i="19"/>
  <c r="J393" i="19" s="1"/>
  <c r="L393" i="19" s="1"/>
  <c r="I400" i="20"/>
  <c r="J400" i="20" s="1"/>
  <c r="I401" i="19"/>
  <c r="J401" i="19" s="1"/>
  <c r="L401" i="19" s="1"/>
  <c r="I408" i="20"/>
  <c r="J408" i="20" s="1"/>
  <c r="I409" i="19"/>
  <c r="J409" i="19" s="1"/>
  <c r="L409" i="19" s="1"/>
  <c r="I423" i="19"/>
  <c r="J423" i="19" s="1"/>
  <c r="L423" i="19" s="1"/>
  <c r="I422" i="20"/>
  <c r="J422" i="20" s="1"/>
  <c r="I431" i="19"/>
  <c r="J431" i="19" s="1"/>
  <c r="L431" i="19" s="1"/>
  <c r="I430" i="20"/>
  <c r="J430" i="20" s="1"/>
  <c r="I436" i="20"/>
  <c r="J436" i="20" s="1"/>
  <c r="I437" i="19"/>
  <c r="J437" i="19" s="1"/>
  <c r="L437" i="19" s="1"/>
  <c r="I444" i="20"/>
  <c r="J444"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4" i="20"/>
  <c r="J274" i="20" s="1"/>
  <c r="I275" i="19"/>
  <c r="J275" i="19" s="1"/>
  <c r="L275" i="19" s="1"/>
  <c r="I278" i="20"/>
  <c r="J278" i="20" s="1"/>
  <c r="I279" i="19"/>
  <c r="J279" i="19" s="1"/>
  <c r="L279" i="19" s="1"/>
  <c r="I282" i="20"/>
  <c r="J282" i="20" s="1"/>
  <c r="I283" i="19"/>
  <c r="J283" i="19" s="1"/>
  <c r="L283" i="19" s="1"/>
  <c r="I286" i="20"/>
  <c r="J286" i="20" s="1"/>
  <c r="I287" i="19"/>
  <c r="J287" i="19" s="1"/>
  <c r="L287" i="19" s="1"/>
  <c r="I290" i="20"/>
  <c r="J290" i="20" s="1"/>
  <c r="I291" i="19"/>
  <c r="J291" i="19" s="1"/>
  <c r="L291" i="19" s="1"/>
  <c r="I294" i="20"/>
  <c r="J294" i="20" s="1"/>
  <c r="I295" i="19"/>
  <c r="J295" i="19" s="1"/>
  <c r="L295" i="19" s="1"/>
  <c r="I298" i="20"/>
  <c r="J298" i="20" s="1"/>
  <c r="I299" i="19"/>
  <c r="J299" i="19" s="1"/>
  <c r="L299" i="19" s="1"/>
  <c r="I302" i="20"/>
  <c r="J302" i="20" s="1"/>
  <c r="I303" i="19"/>
  <c r="J303" i="19" s="1"/>
  <c r="L303" i="19" s="1"/>
  <c r="I312" i="19"/>
  <c r="J312" i="19" s="1"/>
  <c r="L312" i="19" s="1"/>
  <c r="I311" i="20"/>
  <c r="J311" i="20" s="1"/>
  <c r="I316" i="20"/>
  <c r="J316" i="20" s="1"/>
  <c r="I317" i="19"/>
  <c r="J317" i="19" s="1"/>
  <c r="L317" i="19" s="1"/>
  <c r="I321" i="20"/>
  <c r="J321" i="20" s="1"/>
  <c r="I322" i="19"/>
  <c r="J322" i="19" s="1"/>
  <c r="L322" i="19" s="1"/>
  <c r="I329" i="20"/>
  <c r="J329" i="20" s="1"/>
  <c r="I330" i="19"/>
  <c r="J330" i="19" s="1"/>
  <c r="L330" i="19" s="1"/>
  <c r="I336" i="20"/>
  <c r="J336" i="20" s="1"/>
  <c r="I337" i="19"/>
  <c r="J337" i="19" s="1"/>
  <c r="L337" i="19" s="1"/>
  <c r="I341" i="20"/>
  <c r="J341" i="20" s="1"/>
  <c r="I342" i="19"/>
  <c r="J342" i="19" s="1"/>
  <c r="L342" i="19" s="1"/>
  <c r="I348" i="20"/>
  <c r="J348" i="20" s="1"/>
  <c r="I349" i="19"/>
  <c r="J349" i="19" s="1"/>
  <c r="L349" i="19" s="1"/>
  <c r="I356" i="20"/>
  <c r="J356" i="20" s="1"/>
  <c r="I357" i="19"/>
  <c r="J357" i="19" s="1"/>
  <c r="L357" i="19" s="1"/>
  <c r="I450" i="20"/>
  <c r="J450" i="20" s="1"/>
  <c r="I451" i="19"/>
  <c r="J451" i="19" s="1"/>
  <c r="I458" i="20"/>
  <c r="J458" i="20" s="1"/>
  <c r="I459" i="19"/>
  <c r="J459" i="19" s="1"/>
  <c r="I466" i="20"/>
  <c r="J466" i="20" s="1"/>
  <c r="I467" i="19"/>
  <c r="J467" i="19" s="1"/>
  <c r="I474" i="20"/>
  <c r="J474" i="20" s="1"/>
  <c r="I475" i="19"/>
  <c r="J475" i="19" s="1"/>
  <c r="I482" i="20"/>
  <c r="J482" i="20" s="1"/>
  <c r="I483" i="19"/>
  <c r="J483" i="19" s="1"/>
  <c r="I490" i="20"/>
  <c r="J490" i="20" s="1"/>
  <c r="I491" i="19"/>
  <c r="J491" i="19" s="1"/>
  <c r="I494" i="20"/>
  <c r="J494" i="20" s="1"/>
  <c r="I495" i="19"/>
  <c r="J495" i="19" s="1"/>
  <c r="I502" i="20"/>
  <c r="J502" i="20" s="1"/>
  <c r="I503" i="19"/>
  <c r="J503" i="19" s="1"/>
  <c r="I510" i="20"/>
  <c r="J510" i="20" s="1"/>
  <c r="I511" i="19"/>
  <c r="J511" i="19" s="1"/>
  <c r="I518" i="20"/>
  <c r="J51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0" i="20"/>
  <c r="J390" i="20" s="1"/>
  <c r="I407" i="19"/>
  <c r="J407" i="19" s="1"/>
  <c r="L407" i="19" s="1"/>
  <c r="I406" i="20"/>
  <c r="J406" i="20" s="1"/>
  <c r="I420" i="20"/>
  <c r="J420" i="20" s="1"/>
  <c r="I421" i="19"/>
  <c r="J421" i="19" s="1"/>
  <c r="L421" i="19" s="1"/>
  <c r="I238" i="20"/>
  <c r="J238" i="20" s="1"/>
  <c r="I239" i="19"/>
  <c r="J239" i="19" s="1"/>
  <c r="L239" i="19" s="1"/>
  <c r="I288" i="19"/>
  <c r="J288" i="19" s="1"/>
  <c r="L288" i="19" s="1"/>
  <c r="I287" i="20"/>
  <c r="J287" i="20" s="1"/>
  <c r="I308" i="20"/>
  <c r="J308" i="20" s="1"/>
  <c r="I309" i="19"/>
  <c r="J309" i="19" s="1"/>
  <c r="L309" i="19" s="1"/>
  <c r="I342" i="20"/>
  <c r="J342" i="20" s="1"/>
  <c r="I343" i="19"/>
  <c r="J343" i="19" s="1"/>
  <c r="L343" i="19" s="1"/>
  <c r="I456" i="20"/>
  <c r="J456" i="20" s="1"/>
  <c r="I457" i="19"/>
  <c r="J457" i="19" s="1"/>
  <c r="I472" i="20"/>
  <c r="J472" i="20" s="1"/>
  <c r="I473" i="19"/>
  <c r="J473" i="19" s="1"/>
  <c r="I488" i="20"/>
  <c r="J488" i="20" s="1"/>
  <c r="I489" i="19"/>
  <c r="J489" i="19" s="1"/>
  <c r="I500" i="20"/>
  <c r="J500" i="20" s="1"/>
  <c r="I501" i="19"/>
  <c r="J501" i="19" s="1"/>
  <c r="I102" i="20"/>
  <c r="J102" i="20" s="1"/>
  <c r="I103" i="19"/>
  <c r="J103" i="19" s="1"/>
  <c r="L103" i="19" s="1"/>
  <c r="I62" i="20"/>
  <c r="J62" i="20" s="1"/>
  <c r="I63" i="19"/>
  <c r="J63" i="19" s="1"/>
  <c r="L63" i="19" s="1"/>
  <c r="I363" i="20"/>
  <c r="J363" i="20" s="1"/>
  <c r="I364" i="19"/>
  <c r="J364" i="19" s="1"/>
  <c r="L364" i="19" s="1"/>
  <c r="I415" i="20"/>
  <c r="J415" i="20" s="1"/>
  <c r="I416" i="19"/>
  <c r="J416" i="19" s="1"/>
  <c r="L416" i="19" s="1"/>
  <c r="I202" i="20"/>
  <c r="J202" i="20" s="1"/>
  <c r="I203" i="19"/>
  <c r="J203" i="19" s="1"/>
  <c r="L203" i="19" s="1"/>
  <c r="I227" i="19"/>
  <c r="J227" i="19" s="1"/>
  <c r="L227" i="19" s="1"/>
  <c r="I226" i="20"/>
  <c r="J226" i="20" s="1"/>
  <c r="I251" i="20"/>
  <c r="J251" i="20" s="1"/>
  <c r="I252" i="19"/>
  <c r="J252" i="19" s="1"/>
  <c r="L252" i="19" s="1"/>
  <c r="I475" i="20"/>
  <c r="J47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5" i="20"/>
  <c r="J365" i="20" s="1"/>
  <c r="I366" i="19"/>
  <c r="J366" i="19" s="1"/>
  <c r="L366" i="19" s="1"/>
  <c r="I373" i="20"/>
  <c r="J373" i="20" s="1"/>
  <c r="I374" i="19"/>
  <c r="J374" i="19" s="1"/>
  <c r="L374" i="19" s="1"/>
  <c r="I381" i="20"/>
  <c r="J381" i="20" s="1"/>
  <c r="I382" i="19"/>
  <c r="J382" i="19" s="1"/>
  <c r="L382" i="19" s="1"/>
  <c r="I387" i="20"/>
  <c r="J387" i="20" s="1"/>
  <c r="I388" i="19"/>
  <c r="J388" i="19" s="1"/>
  <c r="L388" i="19" s="1"/>
  <c r="I395" i="20"/>
  <c r="J395" i="20" s="1"/>
  <c r="I396" i="19"/>
  <c r="J396" i="19" s="1"/>
  <c r="L396" i="19" s="1"/>
  <c r="I403" i="20"/>
  <c r="J403" i="20" s="1"/>
  <c r="I404" i="19"/>
  <c r="J404" i="19" s="1"/>
  <c r="L404" i="19" s="1"/>
  <c r="I411" i="20"/>
  <c r="J411" i="20" s="1"/>
  <c r="I412" i="19"/>
  <c r="J412" i="19" s="1"/>
  <c r="L412" i="19" s="1"/>
  <c r="I417" i="20"/>
  <c r="J417" i="20" s="1"/>
  <c r="I418" i="19"/>
  <c r="J418" i="19" s="1"/>
  <c r="L418" i="19" s="1"/>
  <c r="I425" i="20"/>
  <c r="J425" i="20" s="1"/>
  <c r="I426" i="19"/>
  <c r="J426" i="19" s="1"/>
  <c r="L426" i="19" s="1"/>
  <c r="I431" i="20"/>
  <c r="J431" i="20" s="1"/>
  <c r="I432" i="19"/>
  <c r="J432" i="19" s="1"/>
  <c r="L432" i="19" s="1"/>
  <c r="I439" i="20"/>
  <c r="J439"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0" i="20"/>
  <c r="J270" i="20" s="1"/>
  <c r="I271" i="19"/>
  <c r="J271" i="19" s="1"/>
  <c r="L271" i="19" s="1"/>
  <c r="I308" i="19"/>
  <c r="J308" i="19" s="1"/>
  <c r="L308" i="19" s="1"/>
  <c r="I307" i="20"/>
  <c r="J307" i="20" s="1"/>
  <c r="I312" i="20"/>
  <c r="J312" i="20" s="1"/>
  <c r="I313" i="19"/>
  <c r="J313" i="19" s="1"/>
  <c r="L313" i="19" s="1"/>
  <c r="I322" i="20"/>
  <c r="J322" i="20" s="1"/>
  <c r="I323" i="19"/>
  <c r="J323" i="19" s="1"/>
  <c r="L323" i="19" s="1"/>
  <c r="I330" i="20"/>
  <c r="J330" i="20" s="1"/>
  <c r="I331" i="19"/>
  <c r="J331" i="19" s="1"/>
  <c r="L331" i="19" s="1"/>
  <c r="I349" i="20"/>
  <c r="J349" i="20" s="1"/>
  <c r="I350" i="19"/>
  <c r="J350" i="19" s="1"/>
  <c r="L350" i="19" s="1"/>
  <c r="I357" i="20"/>
  <c r="J357" i="20" s="1"/>
  <c r="I358" i="19"/>
  <c r="J358" i="19" s="1"/>
  <c r="L358" i="19" s="1"/>
  <c r="I453" i="20"/>
  <c r="J453" i="20" s="1"/>
  <c r="I454" i="19"/>
  <c r="J454" i="19" s="1"/>
  <c r="I462" i="19"/>
  <c r="J462" i="19" s="1"/>
  <c r="I461" i="20"/>
  <c r="J461" i="20" s="1"/>
  <c r="I470" i="19"/>
  <c r="J470" i="19" s="1"/>
  <c r="I469" i="20"/>
  <c r="J469" i="20" s="1"/>
  <c r="I478" i="19"/>
  <c r="J478" i="19" s="1"/>
  <c r="I477" i="20"/>
  <c r="J477" i="20" s="1"/>
  <c r="I485" i="20"/>
  <c r="J485" i="20" s="1"/>
  <c r="I486" i="19"/>
  <c r="J486" i="19" s="1"/>
  <c r="I497" i="20"/>
  <c r="J497" i="20" s="1"/>
  <c r="I498" i="19"/>
  <c r="J498" i="19" s="1"/>
  <c r="I505" i="20"/>
  <c r="J505" i="20" s="1"/>
  <c r="I506" i="19"/>
  <c r="J506" i="19" s="1"/>
  <c r="I513" i="20"/>
  <c r="J513"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72" i="20" l="1"/>
  <c r="M480" i="20"/>
  <c r="M488" i="20"/>
  <c r="M456" i="20"/>
  <c r="M500" i="20"/>
  <c r="M516" i="20"/>
  <c r="M492" i="20"/>
  <c r="M464" i="20"/>
  <c r="M508" i="20"/>
  <c r="M470" i="20"/>
  <c r="M517" i="20"/>
  <c r="M457" i="20"/>
  <c r="M487" i="20"/>
  <c r="M477" i="20"/>
  <c r="M502" i="20"/>
  <c r="M465" i="20"/>
  <c r="M518" i="20"/>
  <c r="M458" i="20"/>
  <c r="M491" i="20"/>
  <c r="M485" i="20"/>
  <c r="M510" i="20"/>
  <c r="M450" i="20"/>
  <c r="M473" i="20"/>
  <c r="M466" i="20"/>
  <c r="M489" i="20"/>
  <c r="M498" i="20"/>
  <c r="M475" i="20"/>
  <c r="M503" i="20"/>
  <c r="M501" i="20"/>
  <c r="M505" i="20"/>
  <c r="M461" i="20"/>
  <c r="M490" i="20"/>
  <c r="M481" i="20"/>
  <c r="M493" i="20"/>
  <c r="M482" i="20"/>
  <c r="M469" i="20"/>
  <c r="M471" i="20"/>
  <c r="M454" i="20"/>
  <c r="M484" i="20"/>
  <c r="M495" i="20"/>
  <c r="M494" i="20"/>
  <c r="M463" i="20"/>
  <c r="M497" i="20"/>
  <c r="M468" i="20"/>
  <c r="M514" i="20"/>
  <c r="M483" i="20"/>
  <c r="M515" i="20"/>
  <c r="M455" i="20"/>
  <c r="M506" i="20"/>
  <c r="M474" i="20"/>
  <c r="M513" i="20"/>
  <c r="M499" i="20"/>
  <c r="M512" i="20"/>
  <c r="M507" i="20"/>
  <c r="M452" i="20"/>
  <c r="M486" i="20"/>
  <c r="M467" i="20"/>
  <c r="M451" i="20"/>
  <c r="M504" i="20"/>
  <c r="M453" i="20"/>
  <c r="M460" i="20"/>
  <c r="K40" i="20"/>
  <c r="L40" i="20" s="1"/>
  <c r="M462" i="20"/>
  <c r="M476" i="20"/>
  <c r="M511" i="20"/>
  <c r="K573" i="20"/>
  <c r="L573" i="20" s="1"/>
  <c r="K196" i="20"/>
  <c r="L196" i="20" s="1"/>
  <c r="M459" i="20"/>
  <c r="M478" i="20"/>
  <c r="K445" i="20"/>
  <c r="L445" i="20" s="1"/>
  <c r="O357" i="20"/>
  <c r="M357" i="20"/>
  <c r="O201" i="20"/>
  <c r="M201" i="20"/>
  <c r="O94" i="20"/>
  <c r="M94" i="20"/>
  <c r="O406" i="20"/>
  <c r="M406" i="20"/>
  <c r="O422" i="20"/>
  <c r="M422" i="20"/>
  <c r="O153" i="20"/>
  <c r="M153" i="20"/>
  <c r="O307" i="20"/>
  <c r="M307" i="20"/>
  <c r="O164" i="20"/>
  <c r="M164" i="20"/>
  <c r="O132" i="20"/>
  <c r="M132" i="20"/>
  <c r="O251" i="20"/>
  <c r="M251" i="20"/>
  <c r="O363" i="20"/>
  <c r="M363" i="20"/>
  <c r="O308" i="20"/>
  <c r="M308" i="20"/>
  <c r="O356" i="20"/>
  <c r="M356" i="20"/>
  <c r="O329" i="20"/>
  <c r="M329" i="20"/>
  <c r="O302" i="20"/>
  <c r="M302" i="20"/>
  <c r="O286" i="20"/>
  <c r="M286" i="20"/>
  <c r="O269" i="20"/>
  <c r="M269" i="20"/>
  <c r="O237" i="20"/>
  <c r="M237" i="20"/>
  <c r="O384" i="20"/>
  <c r="M384" i="20"/>
  <c r="O85" i="20"/>
  <c r="M85" i="20"/>
  <c r="O61" i="20"/>
  <c r="M61" i="20"/>
  <c r="O36" i="20"/>
  <c r="M36" i="20"/>
  <c r="O124" i="20"/>
  <c r="M124" i="20"/>
  <c r="O323" i="20"/>
  <c r="M323" i="20"/>
  <c r="O398" i="20"/>
  <c r="M398" i="20"/>
  <c r="O355" i="20"/>
  <c r="M355" i="20"/>
  <c r="O320" i="20"/>
  <c r="M320" i="20"/>
  <c r="O249" i="20"/>
  <c r="M249" i="20"/>
  <c r="O228" i="20"/>
  <c r="M228" i="20"/>
  <c r="O212" i="20"/>
  <c r="M212" i="20"/>
  <c r="O441" i="20"/>
  <c r="M441" i="20"/>
  <c r="O413" i="20"/>
  <c r="M413" i="20"/>
  <c r="O375" i="20"/>
  <c r="M375" i="20"/>
  <c r="O72" i="20"/>
  <c r="M72" i="20"/>
  <c r="O190" i="20"/>
  <c r="M190" i="20"/>
  <c r="O158" i="20"/>
  <c r="M158" i="20"/>
  <c r="O255" i="20"/>
  <c r="M255" i="20"/>
  <c r="O175" i="20"/>
  <c r="M175" i="20"/>
  <c r="O327" i="20"/>
  <c r="M327" i="20"/>
  <c r="O438" i="20"/>
  <c r="M438" i="20"/>
  <c r="O402" i="20"/>
  <c r="M402" i="20"/>
  <c r="O187" i="20"/>
  <c r="M187" i="20"/>
  <c r="O155" i="20"/>
  <c r="M155" i="20"/>
  <c r="O243" i="20"/>
  <c r="M243" i="20"/>
  <c r="O76" i="20"/>
  <c r="M76" i="20"/>
  <c r="O146" i="20"/>
  <c r="M146" i="20"/>
  <c r="O442" i="20"/>
  <c r="M442" i="20"/>
  <c r="O151" i="20"/>
  <c r="M151" i="20"/>
  <c r="O267" i="20"/>
  <c r="M267" i="20"/>
  <c r="O227" i="20"/>
  <c r="M227" i="20"/>
  <c r="O152" i="20"/>
  <c r="M152" i="20"/>
  <c r="O339" i="20"/>
  <c r="M339" i="20"/>
  <c r="O374" i="20"/>
  <c r="M374" i="20"/>
  <c r="O157" i="20"/>
  <c r="M157" i="20"/>
  <c r="O127" i="20"/>
  <c r="M127" i="20"/>
  <c r="O210" i="20"/>
  <c r="M210" i="20"/>
  <c r="O330" i="20"/>
  <c r="M330" i="20"/>
  <c r="O233" i="20"/>
  <c r="M233" i="20"/>
  <c r="O387" i="20"/>
  <c r="M387" i="20"/>
  <c r="O110" i="20"/>
  <c r="M110" i="20"/>
  <c r="O349" i="20"/>
  <c r="M349" i="20"/>
  <c r="O229" i="20"/>
  <c r="M229" i="20"/>
  <c r="O439" i="20"/>
  <c r="M439" i="20"/>
  <c r="O381" i="20"/>
  <c r="M381" i="20"/>
  <c r="I196" i="20"/>
  <c r="J196" i="20" s="1"/>
  <c r="O226" i="20"/>
  <c r="M226" i="20"/>
  <c r="O390" i="20"/>
  <c r="M390" i="20"/>
  <c r="O378" i="20"/>
  <c r="M378" i="20"/>
  <c r="O145" i="20"/>
  <c r="M145" i="20"/>
  <c r="O32" i="20"/>
  <c r="M32" i="20"/>
  <c r="O266" i="20"/>
  <c r="M266" i="20"/>
  <c r="O99" i="20"/>
  <c r="M99" i="20"/>
  <c r="O70" i="20"/>
  <c r="M70" i="20"/>
  <c r="O354" i="20"/>
  <c r="M354" i="20"/>
  <c r="O305" i="20"/>
  <c r="M305" i="20"/>
  <c r="O289" i="20"/>
  <c r="M289" i="20"/>
  <c r="O273" i="20"/>
  <c r="M273" i="20"/>
  <c r="O372" i="20"/>
  <c r="M372" i="20"/>
  <c r="O81" i="20"/>
  <c r="M81" i="20"/>
  <c r="O125" i="20"/>
  <c r="M125" i="20"/>
  <c r="O39" i="20"/>
  <c r="M39" i="20"/>
  <c r="O353" i="20"/>
  <c r="M353" i="20"/>
  <c r="O244" i="20"/>
  <c r="M244" i="20"/>
  <c r="O211" i="20"/>
  <c r="M211" i="20"/>
  <c r="O443" i="20"/>
  <c r="M443" i="20"/>
  <c r="O407" i="20"/>
  <c r="M407" i="20"/>
  <c r="O377" i="20"/>
  <c r="M377" i="20"/>
  <c r="O68" i="20"/>
  <c r="M68" i="20"/>
  <c r="O184" i="20"/>
  <c r="M184" i="20"/>
  <c r="O122" i="20"/>
  <c r="M122" i="20"/>
  <c r="O206" i="20"/>
  <c r="M206" i="20"/>
  <c r="O337" i="20"/>
  <c r="M337" i="20"/>
  <c r="O368" i="20"/>
  <c r="M368" i="20"/>
  <c r="O29" i="20"/>
  <c r="M29" i="20"/>
  <c r="O314" i="20"/>
  <c r="M314" i="20"/>
  <c r="O296" i="20"/>
  <c r="M296" i="20"/>
  <c r="O280" i="20"/>
  <c r="M280" i="20"/>
  <c r="O440" i="20"/>
  <c r="M440" i="20"/>
  <c r="O412" i="20"/>
  <c r="M412" i="20"/>
  <c r="O65" i="20"/>
  <c r="M65" i="20"/>
  <c r="O189" i="20"/>
  <c r="M189" i="20"/>
  <c r="O38" i="20"/>
  <c r="M38" i="20"/>
  <c r="O186" i="20"/>
  <c r="M186" i="20"/>
  <c r="O358" i="20"/>
  <c r="M358" i="20"/>
  <c r="O217" i="20"/>
  <c r="M217" i="20"/>
  <c r="O54" i="20"/>
  <c r="M54" i="20"/>
  <c r="O250" i="20"/>
  <c r="M250" i="20"/>
  <c r="O213" i="20"/>
  <c r="M213" i="20"/>
  <c r="O411" i="20"/>
  <c r="M411" i="20"/>
  <c r="O88" i="20"/>
  <c r="M88" i="20"/>
  <c r="O104" i="20"/>
  <c r="M104" i="20"/>
  <c r="O287" i="20"/>
  <c r="M287" i="20"/>
  <c r="O263" i="20"/>
  <c r="M263" i="20"/>
  <c r="O177" i="20"/>
  <c r="M177" i="20"/>
  <c r="O107" i="20"/>
  <c r="M107" i="20"/>
  <c r="O156" i="20"/>
  <c r="M156" i="20"/>
  <c r="O62" i="20"/>
  <c r="M62" i="20"/>
  <c r="O33" i="20"/>
  <c r="M33" i="20"/>
  <c r="O348" i="20"/>
  <c r="M348" i="20"/>
  <c r="O321" i="20"/>
  <c r="M321" i="20"/>
  <c r="O298" i="20"/>
  <c r="M298" i="20"/>
  <c r="O282" i="20"/>
  <c r="M282" i="20"/>
  <c r="O444" i="20"/>
  <c r="M444" i="20"/>
  <c r="O408" i="20"/>
  <c r="M408" i="20"/>
  <c r="O79" i="20"/>
  <c r="M79" i="20"/>
  <c r="O51" i="20"/>
  <c r="M51" i="20"/>
  <c r="O108" i="20"/>
  <c r="M108" i="20"/>
  <c r="O299" i="20"/>
  <c r="M299" i="20"/>
  <c r="O382" i="20"/>
  <c r="M382" i="20"/>
  <c r="O347" i="20"/>
  <c r="M347" i="20"/>
  <c r="O306" i="20"/>
  <c r="M306" i="20"/>
  <c r="O245" i="20"/>
  <c r="M245" i="20"/>
  <c r="O224" i="20"/>
  <c r="M224" i="20"/>
  <c r="O208" i="20"/>
  <c r="M208" i="20"/>
  <c r="O433" i="20"/>
  <c r="M433" i="20"/>
  <c r="O405" i="20"/>
  <c r="M405" i="20"/>
  <c r="O367" i="20"/>
  <c r="M367" i="20"/>
  <c r="O66" i="20"/>
  <c r="M66" i="20"/>
  <c r="O182" i="20"/>
  <c r="M182" i="20"/>
  <c r="O150" i="20"/>
  <c r="M150" i="20"/>
  <c r="O120" i="20"/>
  <c r="M120" i="20"/>
  <c r="O129" i="20"/>
  <c r="M129" i="20"/>
  <c r="O319" i="20"/>
  <c r="M319" i="20"/>
  <c r="O394" i="20"/>
  <c r="M394" i="20"/>
  <c r="O179" i="20"/>
  <c r="M179" i="20"/>
  <c r="O147" i="20"/>
  <c r="M147" i="20"/>
  <c r="O117" i="20"/>
  <c r="M117" i="20"/>
  <c r="O331" i="20"/>
  <c r="M331" i="20"/>
  <c r="O135" i="20"/>
  <c r="M135" i="20"/>
  <c r="O176" i="20"/>
  <c r="M176" i="20"/>
  <c r="O144" i="20"/>
  <c r="M144" i="20"/>
  <c r="O114" i="20"/>
  <c r="M114" i="20"/>
  <c r="O303" i="20"/>
  <c r="M303" i="20"/>
  <c r="O366" i="20"/>
  <c r="M366" i="20"/>
  <c r="O181" i="20"/>
  <c r="M181" i="20"/>
  <c r="O149" i="20"/>
  <c r="M149" i="20"/>
  <c r="O119" i="20"/>
  <c r="M119" i="20"/>
  <c r="O225" i="20"/>
  <c r="M225" i="20"/>
  <c r="O373" i="20"/>
  <c r="M373" i="20"/>
  <c r="O370" i="20"/>
  <c r="M370" i="20"/>
  <c r="O112" i="20"/>
  <c r="M112" i="20"/>
  <c r="O428" i="20"/>
  <c r="M428" i="20"/>
  <c r="O301" i="20"/>
  <c r="M301" i="20"/>
  <c r="O364" i="20"/>
  <c r="M364" i="20"/>
  <c r="O218" i="20"/>
  <c r="M218" i="20"/>
  <c r="O194" i="20"/>
  <c r="M194" i="20"/>
  <c r="O83" i="20"/>
  <c r="M83" i="20"/>
  <c r="O345" i="20"/>
  <c r="M345" i="20"/>
  <c r="O261" i="20"/>
  <c r="M261" i="20"/>
  <c r="O240" i="20"/>
  <c r="M240" i="20"/>
  <c r="O223" i="20"/>
  <c r="M223" i="20"/>
  <c r="O207" i="20"/>
  <c r="M207" i="20"/>
  <c r="O435" i="20"/>
  <c r="M435" i="20"/>
  <c r="O399" i="20"/>
  <c r="M399" i="20"/>
  <c r="O369" i="20"/>
  <c r="M369" i="20"/>
  <c r="O50" i="20"/>
  <c r="M50" i="20"/>
  <c r="O379" i="20"/>
  <c r="M379" i="20"/>
  <c r="O67" i="20"/>
  <c r="M67" i="20"/>
  <c r="O359" i="20"/>
  <c r="M359" i="20"/>
  <c r="O332" i="20"/>
  <c r="M332" i="20"/>
  <c r="O309" i="20"/>
  <c r="M309" i="20"/>
  <c r="O292" i="20"/>
  <c r="M292" i="20"/>
  <c r="O276" i="20"/>
  <c r="M276" i="20"/>
  <c r="O432" i="20"/>
  <c r="M432" i="20"/>
  <c r="O404" i="20"/>
  <c r="M404" i="20"/>
  <c r="O59" i="20"/>
  <c r="M59" i="20"/>
  <c r="O34" i="20"/>
  <c r="M34" i="20"/>
  <c r="O338" i="20"/>
  <c r="M338" i="20"/>
  <c r="O437" i="20"/>
  <c r="M437" i="20"/>
  <c r="O170" i="20"/>
  <c r="M170" i="20"/>
  <c r="O317" i="20"/>
  <c r="M317" i="20"/>
  <c r="O209" i="20"/>
  <c r="M209" i="20"/>
  <c r="O64" i="20"/>
  <c r="M64" i="20"/>
  <c r="O169" i="20"/>
  <c r="M169" i="20"/>
  <c r="O239" i="20"/>
  <c r="M239" i="20"/>
  <c r="O351" i="20"/>
  <c r="M351" i="20"/>
  <c r="O424" i="20"/>
  <c r="M424" i="20"/>
  <c r="O242" i="20"/>
  <c r="M242" i="20"/>
  <c r="O202" i="20"/>
  <c r="M202" i="20"/>
  <c r="O238" i="20"/>
  <c r="M238" i="20"/>
  <c r="O191" i="20"/>
  <c r="M191" i="20"/>
  <c r="O341" i="20"/>
  <c r="M341" i="20"/>
  <c r="O316" i="20"/>
  <c r="M316" i="20"/>
  <c r="O294" i="20"/>
  <c r="M294" i="20"/>
  <c r="O278" i="20"/>
  <c r="M278" i="20"/>
  <c r="O258" i="20"/>
  <c r="M258" i="20"/>
  <c r="O436" i="20"/>
  <c r="M436" i="20"/>
  <c r="O400" i="20"/>
  <c r="M400" i="20"/>
  <c r="O75" i="20"/>
  <c r="M75" i="20"/>
  <c r="O45" i="20"/>
  <c r="M45" i="20"/>
  <c r="O101" i="20"/>
  <c r="M101" i="20"/>
  <c r="O214" i="20"/>
  <c r="M214" i="20"/>
  <c r="O275" i="20"/>
  <c r="M275" i="20"/>
  <c r="I445" i="20"/>
  <c r="J445" i="20" s="1"/>
  <c r="O268" i="20"/>
  <c r="M268" i="20"/>
  <c r="O241" i="20"/>
  <c r="M241" i="20"/>
  <c r="O220" i="20"/>
  <c r="M220" i="20"/>
  <c r="O204" i="20"/>
  <c r="M204" i="20"/>
  <c r="O427" i="20"/>
  <c r="M427" i="20"/>
  <c r="O397" i="20"/>
  <c r="M397" i="20"/>
  <c r="O60" i="20"/>
  <c r="M60" i="20"/>
  <c r="O174" i="20"/>
  <c r="M174" i="20"/>
  <c r="O142" i="20"/>
  <c r="M142" i="20"/>
  <c r="O247" i="20"/>
  <c r="M247" i="20"/>
  <c r="O113" i="20"/>
  <c r="M113" i="20"/>
  <c r="O386" i="20"/>
  <c r="M386" i="20"/>
  <c r="O171" i="20"/>
  <c r="M171" i="20"/>
  <c r="O139" i="20"/>
  <c r="M139" i="20"/>
  <c r="O109" i="20"/>
  <c r="M109" i="20"/>
  <c r="O178" i="20"/>
  <c r="M178" i="20"/>
  <c r="O295" i="20"/>
  <c r="M295" i="20"/>
  <c r="O183" i="20"/>
  <c r="M183" i="20"/>
  <c r="O235" i="20"/>
  <c r="M235" i="20"/>
  <c r="O219" i="20"/>
  <c r="M219" i="20"/>
  <c r="O44" i="20"/>
  <c r="M44" i="20"/>
  <c r="O168" i="20"/>
  <c r="M168" i="20"/>
  <c r="O136" i="20"/>
  <c r="M136" i="20"/>
  <c r="O100" i="20"/>
  <c r="M100" i="20"/>
  <c r="O279" i="20"/>
  <c r="M279" i="20"/>
  <c r="O426" i="20"/>
  <c r="M426" i="20"/>
  <c r="O173" i="20"/>
  <c r="M173" i="20"/>
  <c r="O141" i="20"/>
  <c r="M141" i="20"/>
  <c r="O111" i="20"/>
  <c r="M111" i="20"/>
  <c r="O291" i="20"/>
  <c r="M291" i="20"/>
  <c r="O246" i="20"/>
  <c r="M246" i="20"/>
  <c r="O403" i="20"/>
  <c r="M403" i="20"/>
  <c r="O126" i="20"/>
  <c r="M126" i="20"/>
  <c r="O28" i="20"/>
  <c r="M28" i="20"/>
  <c r="O96" i="20"/>
  <c r="M96" i="20"/>
  <c r="O52" i="20"/>
  <c r="M52" i="20"/>
  <c r="O346" i="20"/>
  <c r="M346" i="20"/>
  <c r="O257" i="20"/>
  <c r="M257" i="20"/>
  <c r="O35" i="20"/>
  <c r="M35" i="20"/>
  <c r="O264" i="20"/>
  <c r="M264" i="20"/>
  <c r="O205" i="20"/>
  <c r="M205" i="20"/>
  <c r="O395" i="20"/>
  <c r="M395" i="20"/>
  <c r="O58" i="20"/>
  <c r="M58" i="20"/>
  <c r="O180" i="20"/>
  <c r="M180" i="20"/>
  <c r="O118" i="20"/>
  <c r="M118" i="20"/>
  <c r="O159" i="20"/>
  <c r="M159" i="20"/>
  <c r="O311" i="20"/>
  <c r="M311" i="20"/>
  <c r="O430" i="20"/>
  <c r="M430" i="20"/>
  <c r="O161" i="20"/>
  <c r="M161" i="20"/>
  <c r="O123" i="20"/>
  <c r="M123" i="20"/>
  <c r="O343" i="20"/>
  <c r="M343" i="20"/>
  <c r="O385" i="20"/>
  <c r="M385" i="20"/>
  <c r="O350" i="20"/>
  <c r="M350" i="20"/>
  <c r="O376" i="20"/>
  <c r="M376" i="20"/>
  <c r="O340" i="20"/>
  <c r="M340" i="20"/>
  <c r="O315" i="20"/>
  <c r="M315" i="20"/>
  <c r="O297" i="20"/>
  <c r="M297" i="20"/>
  <c r="O281" i="20"/>
  <c r="M281" i="20"/>
  <c r="O253" i="20"/>
  <c r="M253" i="20"/>
  <c r="O416" i="20"/>
  <c r="M416" i="20"/>
  <c r="O93" i="20"/>
  <c r="M93" i="20"/>
  <c r="O53" i="20"/>
  <c r="M53" i="20"/>
  <c r="O31" i="20"/>
  <c r="M31" i="20"/>
  <c r="O409" i="20"/>
  <c r="M409" i="20"/>
  <c r="O333" i="20"/>
  <c r="M333" i="20"/>
  <c r="O252" i="20"/>
  <c r="M252" i="20"/>
  <c r="O203" i="20"/>
  <c r="M203" i="20"/>
  <c r="O429" i="20"/>
  <c r="M429" i="20"/>
  <c r="O391" i="20"/>
  <c r="M391" i="20"/>
  <c r="O84" i="20"/>
  <c r="M84" i="20"/>
  <c r="O324" i="20"/>
  <c r="M324" i="20"/>
  <c r="O80" i="20"/>
  <c r="M80" i="20"/>
  <c r="O49" i="20"/>
  <c r="M49" i="20"/>
  <c r="O352" i="20"/>
  <c r="M352" i="20"/>
  <c r="O325" i="20"/>
  <c r="M325" i="20"/>
  <c r="O304" i="20"/>
  <c r="M304" i="20"/>
  <c r="O288" i="20"/>
  <c r="M288" i="20"/>
  <c r="O272" i="20"/>
  <c r="M272" i="20"/>
  <c r="O396" i="20"/>
  <c r="M396" i="20"/>
  <c r="O95" i="20"/>
  <c r="M95" i="20"/>
  <c r="O55" i="20"/>
  <c r="M55" i="20"/>
  <c r="O30" i="20"/>
  <c r="M30" i="20"/>
  <c r="O260" i="20"/>
  <c r="M260" i="20"/>
  <c r="O423" i="20"/>
  <c r="M423" i="20"/>
  <c r="O154" i="20"/>
  <c r="M154" i="20"/>
  <c r="O270" i="20"/>
  <c r="M270" i="20"/>
  <c r="O431" i="20"/>
  <c r="M431" i="20"/>
  <c r="O188" i="20"/>
  <c r="M188" i="20"/>
  <c r="O137" i="20"/>
  <c r="M137" i="20"/>
  <c r="O335" i="20"/>
  <c r="M335" i="20"/>
  <c r="O401" i="20"/>
  <c r="M401" i="20"/>
  <c r="O285" i="20"/>
  <c r="M285" i="20"/>
  <c r="O63" i="20"/>
  <c r="M63" i="20"/>
  <c r="O102" i="20"/>
  <c r="M102" i="20"/>
  <c r="O322" i="20"/>
  <c r="M322" i="20"/>
  <c r="O221" i="20"/>
  <c r="M221" i="20"/>
  <c r="O425" i="20"/>
  <c r="M425" i="20"/>
  <c r="O365" i="20"/>
  <c r="M365" i="20"/>
  <c r="O148" i="20"/>
  <c r="M148" i="20"/>
  <c r="O259" i="20"/>
  <c r="M259" i="20"/>
  <c r="O140" i="20"/>
  <c r="M140" i="20"/>
  <c r="O415" i="20"/>
  <c r="M415" i="20"/>
  <c r="O342" i="20"/>
  <c r="M342" i="20"/>
  <c r="O420" i="20"/>
  <c r="M420" i="20"/>
  <c r="O336" i="20"/>
  <c r="M336" i="20"/>
  <c r="O290" i="20"/>
  <c r="M290" i="20"/>
  <c r="O274" i="20"/>
  <c r="M274" i="20"/>
  <c r="O254" i="20"/>
  <c r="M254" i="20"/>
  <c r="O392" i="20"/>
  <c r="M392" i="20"/>
  <c r="O91" i="20"/>
  <c r="M91" i="20"/>
  <c r="O69" i="20"/>
  <c r="M69" i="20"/>
  <c r="O193" i="20"/>
  <c r="M193" i="20"/>
  <c r="O97" i="20"/>
  <c r="M97" i="20"/>
  <c r="O414" i="20"/>
  <c r="M414" i="20"/>
  <c r="I573" i="20"/>
  <c r="J573" i="20" s="1"/>
  <c r="O328" i="20"/>
  <c r="M328" i="20"/>
  <c r="O262" i="20"/>
  <c r="M262" i="20"/>
  <c r="O232" i="20"/>
  <c r="M232" i="20"/>
  <c r="O216" i="20"/>
  <c r="M216" i="20"/>
  <c r="O200" i="20"/>
  <c r="M200" i="20"/>
  <c r="O419" i="20"/>
  <c r="M419" i="20"/>
  <c r="O389" i="20"/>
  <c r="M389" i="20"/>
  <c r="O82" i="20"/>
  <c r="M82" i="20"/>
  <c r="O48" i="20"/>
  <c r="M48" i="20"/>
  <c r="O166" i="20"/>
  <c r="M166" i="20"/>
  <c r="O134" i="20"/>
  <c r="M134" i="20"/>
  <c r="I40" i="20"/>
  <c r="J40" i="20" s="1"/>
  <c r="O410" i="20"/>
  <c r="M410" i="20"/>
  <c r="O163" i="20"/>
  <c r="M163" i="20"/>
  <c r="O131" i="20"/>
  <c r="M131" i="20"/>
  <c r="O271" i="20"/>
  <c r="M271" i="20"/>
  <c r="O167" i="20"/>
  <c r="M167" i="20"/>
  <c r="O231" i="20"/>
  <c r="M231" i="20"/>
  <c r="O215" i="20"/>
  <c r="M215" i="20"/>
  <c r="O160" i="20"/>
  <c r="M160" i="20"/>
  <c r="O230" i="20"/>
  <c r="M230" i="20"/>
  <c r="O434" i="20"/>
  <c r="M434" i="20"/>
  <c r="O121" i="20"/>
  <c r="M121" i="20"/>
  <c r="O418" i="20"/>
  <c r="M418" i="20"/>
  <c r="O133" i="20"/>
  <c r="M133" i="20"/>
  <c r="O312" i="20"/>
  <c r="M312" i="20"/>
  <c r="O417" i="20"/>
  <c r="M417" i="20"/>
  <c r="O172" i="20"/>
  <c r="M172" i="20"/>
  <c r="O143" i="20"/>
  <c r="M143" i="20"/>
  <c r="O185" i="20"/>
  <c r="M185" i="20"/>
  <c r="O115" i="20"/>
  <c r="M115" i="20"/>
  <c r="O313" i="20"/>
  <c r="M313" i="20"/>
  <c r="O92" i="20"/>
  <c r="M92" i="20"/>
  <c r="O43" i="20"/>
  <c r="M43" i="20"/>
  <c r="O128" i="20"/>
  <c r="M128" i="20"/>
  <c r="O222" i="20"/>
  <c r="M222" i="20"/>
  <c r="O371" i="20"/>
  <c r="M371" i="20"/>
  <c r="O283" i="20"/>
  <c r="M283" i="20"/>
  <c r="O73" i="20"/>
  <c r="M73" i="20"/>
  <c r="O37" i="20"/>
  <c r="M37" i="20"/>
  <c r="O334" i="20"/>
  <c r="M334" i="20"/>
  <c r="O310" i="20"/>
  <c r="M310" i="20"/>
  <c r="O293" i="20"/>
  <c r="M293" i="20"/>
  <c r="O277" i="20"/>
  <c r="M277" i="20"/>
  <c r="O236" i="20"/>
  <c r="M236" i="20"/>
  <c r="O380" i="20"/>
  <c r="M380" i="20"/>
  <c r="O87" i="20"/>
  <c r="M87" i="20"/>
  <c r="O195" i="20"/>
  <c r="M195" i="20"/>
  <c r="O103" i="20"/>
  <c r="M103" i="20"/>
  <c r="O393" i="20"/>
  <c r="M393" i="20"/>
  <c r="O162" i="20"/>
  <c r="M162" i="20"/>
  <c r="O326" i="20"/>
  <c r="M326" i="20"/>
  <c r="O248" i="20"/>
  <c r="M248" i="20"/>
  <c r="O199" i="20"/>
  <c r="M199" i="20"/>
  <c r="O421" i="20"/>
  <c r="M421" i="20"/>
  <c r="O383" i="20"/>
  <c r="M383" i="20"/>
  <c r="O74" i="20"/>
  <c r="M74" i="20"/>
  <c r="O192" i="20"/>
  <c r="M192" i="20"/>
  <c r="O130" i="20"/>
  <c r="M130" i="20"/>
  <c r="O116" i="20"/>
  <c r="M116" i="20"/>
  <c r="O344" i="20"/>
  <c r="M344" i="20"/>
  <c r="O318" i="20"/>
  <c r="M318" i="20"/>
  <c r="O300" i="20"/>
  <c r="M300" i="20"/>
  <c r="O284" i="20"/>
  <c r="M284" i="20"/>
  <c r="O256" i="20"/>
  <c r="M256" i="20"/>
  <c r="O388" i="20"/>
  <c r="M388" i="20"/>
  <c r="O89" i="20"/>
  <c r="M89" i="20"/>
  <c r="O47" i="20"/>
  <c r="M47" i="20"/>
  <c r="O165" i="20"/>
  <c r="M165" i="20"/>
  <c r="O105" i="20"/>
  <c r="M105" i="20"/>
  <c r="O234" i="20"/>
  <c r="M234" i="20"/>
  <c r="O86" i="20"/>
  <c r="M86" i="20"/>
  <c r="O138" i="20"/>
  <c r="M138" i="20"/>
  <c r="O265" i="20"/>
  <c r="M265" i="20"/>
  <c r="U103" i="15"/>
  <c r="V103" i="15" s="1"/>
  <c r="U102" i="15"/>
  <c r="V102" i="15" s="1"/>
  <c r="U101" i="15"/>
  <c r="V101" i="15" s="1"/>
  <c r="U98" i="15"/>
  <c r="U100" i="15"/>
  <c r="V100" i="15" s="1"/>
  <c r="U99" i="15"/>
  <c r="V99" i="15" s="1"/>
  <c r="U105" i="15"/>
  <c r="V105" i="15" s="1"/>
  <c r="U104" i="15"/>
  <c r="V104" i="15" s="1"/>
  <c r="I635" i="19"/>
  <c r="J635" i="19" s="1"/>
  <c r="L635" i="19" s="1"/>
  <c r="J199" i="19"/>
  <c r="L199" i="19" s="1"/>
  <c r="I198" i="19"/>
  <c r="J198" i="19" s="1"/>
  <c r="L198" i="19" s="1"/>
  <c r="J363" i="19"/>
  <c r="L363" i="19" s="1"/>
  <c r="I446" i="19"/>
  <c r="J446" i="19" s="1"/>
  <c r="L446" i="19" s="1"/>
  <c r="I197" i="20"/>
  <c r="J197" i="20" s="1"/>
  <c r="O197" i="20" s="1"/>
  <c r="J198" i="20"/>
  <c r="J362" i="20"/>
  <c r="J448" i="19"/>
  <c r="I574" i="19"/>
  <c r="J574" i="19" s="1"/>
  <c r="J28" i="19"/>
  <c r="L28" i="19" s="1"/>
  <c r="I41" i="19"/>
  <c r="J41" i="19" s="1"/>
  <c r="L41" i="19" s="1"/>
  <c r="J43" i="19"/>
  <c r="L43" i="19" s="1"/>
  <c r="I197" i="19"/>
  <c r="J197" i="19" s="1"/>
  <c r="L197" i="19" s="1"/>
  <c r="J447" i="20"/>
  <c r="M447" i="20" s="1"/>
  <c r="J27" i="20"/>
  <c r="J42" i="20"/>
  <c r="U33" i="15"/>
  <c r="V33" i="15" s="1"/>
  <c r="U56" i="15"/>
  <c r="U60" i="15"/>
  <c r="V60" i="15" s="1"/>
  <c r="U26" i="15"/>
  <c r="U61" i="15"/>
  <c r="V61" i="15" s="1"/>
  <c r="U27" i="15"/>
  <c r="V27" i="15" s="1"/>
  <c r="U30" i="15"/>
  <c r="V30" i="15" s="1"/>
  <c r="U57" i="15"/>
  <c r="V57" i="15" s="1"/>
  <c r="U31" i="15"/>
  <c r="V31" i="15" s="1"/>
  <c r="U32" i="15"/>
  <c r="V32" i="15" s="1"/>
  <c r="U58" i="15"/>
  <c r="V58" i="15" s="1"/>
  <c r="U28" i="15"/>
  <c r="V28" i="15" s="1"/>
  <c r="U62" i="15"/>
  <c r="V62" i="15" s="1"/>
  <c r="U59" i="15"/>
  <c r="V59" i="15" s="1"/>
  <c r="U29" i="15"/>
  <c r="V29" i="15" s="1"/>
  <c r="U63" i="15"/>
  <c r="V63" i="15" s="1"/>
  <c r="U123" i="15"/>
  <c r="V123" i="15" s="1"/>
  <c r="U122" i="15"/>
  <c r="V122" i="15" s="1"/>
  <c r="U121" i="15"/>
  <c r="V121" i="15" s="1"/>
  <c r="U120" i="15"/>
  <c r="V120" i="15" s="1"/>
  <c r="U119" i="15"/>
  <c r="V119" i="15" s="1"/>
  <c r="U118" i="15"/>
  <c r="V118" i="15" s="1"/>
  <c r="U117" i="15"/>
  <c r="V117" i="15" s="1"/>
  <c r="U116" i="15"/>
  <c r="M573" i="20" l="1"/>
  <c r="O196" i="20"/>
  <c r="M196" i="20"/>
  <c r="O42" i="20"/>
  <c r="M42" i="20"/>
  <c r="O40" i="20"/>
  <c r="M40" i="20"/>
  <c r="O27" i="20"/>
  <c r="M27" i="20"/>
  <c r="O445" i="20"/>
  <c r="M445" i="20"/>
  <c r="O362" i="20"/>
  <c r="M362" i="20"/>
  <c r="O198" i="20"/>
  <c r="M198" i="20"/>
  <c r="I583" i="19"/>
  <c r="I581" i="19" s="1"/>
  <c r="I26" i="20"/>
  <c r="J26" i="20" s="1"/>
  <c r="I362" i="19"/>
  <c r="J362" i="19" s="1"/>
  <c r="L362" i="19" s="1"/>
  <c r="I42" i="19"/>
  <c r="J42" i="19" s="1"/>
  <c r="L42" i="19" s="1"/>
  <c r="I446" i="20"/>
  <c r="J446" i="20" s="1"/>
  <c r="O446" i="20" s="1"/>
  <c r="I447" i="19"/>
  <c r="J447" i="19" s="1"/>
  <c r="L447" i="19" s="1"/>
  <c r="I27" i="19"/>
  <c r="I41" i="20"/>
  <c r="J41" i="20" s="1"/>
  <c r="O41" i="20" s="1"/>
  <c r="I361" i="20"/>
  <c r="J361" i="20" s="1"/>
  <c r="O361" i="20" s="1"/>
  <c r="U124" i="15"/>
  <c r="D119" i="15" s="1"/>
  <c r="V116" i="15"/>
  <c r="V56" i="15"/>
  <c r="U64" i="15"/>
  <c r="V98" i="15"/>
  <c r="U106" i="15"/>
  <c r="D101" i="15" s="1"/>
  <c r="V26" i="15"/>
  <c r="U34" i="15"/>
  <c r="D29" i="15" s="1"/>
  <c r="J583" i="19" l="1"/>
  <c r="L583" i="19" s="1"/>
  <c r="J27" i="19"/>
  <c r="I25" i="19"/>
  <c r="J25" i="20"/>
  <c r="O26" i="20"/>
  <c r="I25" i="20"/>
  <c r="D59"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<sst xmlns="http://schemas.openxmlformats.org/spreadsheetml/2006/main" count="28360" uniqueCount="1861">
  <si>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</si>
  <si>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</si>
  <si>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</si>
  <si>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</si>
  <si>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</si>
  <si>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</si>
  <si>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</si>
  <si>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</si>
  <si>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</si>
  <si>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</si>
  <si>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</si>
  <si>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</si>
  <si>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</si>
  <si>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</si>
  <si>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</si>
  <si>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</si>
  <si>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</si>
  <si>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</si>
  <si>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</si>
  <si>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</si>
  <si>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</si>
  <si>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</si>
  <si>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</si>
  <si>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</si>
  <si>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</si>
  <si>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</si>
  <si>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</si>
  <si>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</si>
  <si>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</si>
  <si>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</si>
  <si>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</si>
  <si>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</si>
  <si>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</si>
  <si>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</si>
  <si>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</si>
  <si>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</si>
  <si>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</si>
  <si>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</si>
  <si>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</si>
  <si>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</si>
  <si>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</si>
  <si>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</si>
  <si>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</si>
  <si>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</si>
  <si>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</si>
  <si>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</si>
  <si>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</si>
  <si>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</si>
  <si>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</si>
  <si>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</si>
  <si>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</si>
  <si>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</si>
  <si>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</si>
  <si>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</si>
  <si>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</si>
  <si>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</si>
  <si>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</si>
  <si>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</si>
  <si>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</si>
  <si>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</si>
  <si>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</si>
  <si>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</si>
  <si>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</si>
  <si>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</si>
  <si>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</si>
  <si>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</si>
  <si>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</si>
  <si>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</si>
  <si>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</si>
  <si>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</si>
  <si>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</si>
  <si>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</si>
  <si>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</si>
  <si>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</si>
  <si>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</si>
  <si>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</si>
  <si>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</si>
  <si>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</si>
  <si>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</si>
  <si>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</si>
  <si>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</si>
  <si>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</si>
  <si>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</si>
  <si>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</si>
  <si>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</si>
  <si>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</si>
  <si>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</si>
  <si>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</si>
  <si>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</si>
  <si>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</si>
  <si>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</si>
  <si>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</si>
  <si>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</si>
  <si>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</si>
  <si>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</si>
  <si>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</si>
  <si>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</si>
  <si>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</si>
  <si>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</si>
  <si>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</si>
  <si>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</si>
  <si>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</si>
  <si>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</si>
  <si>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</si>
  <si>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</si>
  <si>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</si>
  <si>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</si>
  <si>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</si>
  <si>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</si>
  <si>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</si>
  <si>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</si>
  <si>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</si>
  <si>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</si>
  <si>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</si>
  <si>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</si>
  <si>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</si>
  <si>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</si>
  <si>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</si>
  <si>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</si>
  <si>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</si>
  <si>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</si>
  <si>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</si>
  <si>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</si>
  <si>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</si>
  <si>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</si>
  <si>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</si>
  <si>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</si>
  <si>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</si>
  <si>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</si>
  <si>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</si>
  <si>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</si>
  <si>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</si>
  <si>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</si>
  <si>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</si>
  <si>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</si>
  <si>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</si>
  <si>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</si>
  <si>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</si>
  <si>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</si>
  <si>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</si>
  <si>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</si>
  <si>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</si>
  <si>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</si>
  <si>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</si>
  <si>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</si>
  <si>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</si>
  <si>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</si>
  <si>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</si>
  <si>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</si>
  <si>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</si>
  <si>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</si>
  <si>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</si>
  <si>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</si>
  <si>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</si>
  <si>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</si>
  <si>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</si>
  <si>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</si>
  <si>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</si>
  <si>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</si>
  <si>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</si>
  <si>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</si>
  <si>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</si>
  <si>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</si>
  <si>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</si>
  <si>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</si>
  <si>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</si>
  <si>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</si>
  <si>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</si>
  <si>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</si>
  <si>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</si>
  <si>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</si>
  <si>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</si>
  <si>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</si>
  <si>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</si>
  <si>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</si>
  <si>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</si>
  <si>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</si>
  <si>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</si>
  <si>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</si>
  <si>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</si>
  <si>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</si>
  <si>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</si>
  <si>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</si>
  <si>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</si>
  <si>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</si>
  <si>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</si>
  <si>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</si>
  <si>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</si>
  <si>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</si>
  <si>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</si>
  <si>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</si>
  <si>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</si>
  <si>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</si>
  <si>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</si>
  <si>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</si>
  <si>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</si>
  <si>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</si>
  <si>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</si>
  <si>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</si>
  <si>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</si>
  <si>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</si>
  <si>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</si>
  <si>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</si>
  <si>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</si>
  <si>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</si>
  <si>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</si>
  <si>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</si>
  <si>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</si>
  <si>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</si>
  <si>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</si>
  <si>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</si>
  <si>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</si>
  <si>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</si>
  <si>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</si>
  <si>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</si>
  <si>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</si>
  <si>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</si>
  <si>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</si>
  <si>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</si>
  <si>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</si>
  <si>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</si>
  <si>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</si>
  <si>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</si>
  <si>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</si>
  <si>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</si>
  <si>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</si>
  <si>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</si>
  <si>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</si>
  <si>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</si>
  <si>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</si>
  <si>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</si>
  <si>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</si>
  <si>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</si>
  <si>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</si>
  <si>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</si>
  <si>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</si>
  <si>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</si>
  <si>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</si>
  <si>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</si>
  <si>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</si>
  <si>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</si>
  <si>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</si>
  <si>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</si>
  <si>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</si>
  <si>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</si>
  <si>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</si>
  <si>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</si>
  <si>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</si>
  <si>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</si>
  <si>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</si>
  <si>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</si>
  <si>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</si>
  <si>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</si>
  <si>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</si>
  <si>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</si>
  <si>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</si>
  <si>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</si>
  <si>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</si>
  <si>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</si>
  <si>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</si>
  <si>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</si>
  <si>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</si>
  <si>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</si>
  <si>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</si>
  <si>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</si>
  <si>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</si>
  <si>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</si>
  <si>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</si>
  <si>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</si>
  <si>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</si>
  <si>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</si>
  <si>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</si>
  <si>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</si>
  <si>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</si>
  <si>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</si>
  <si>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</si>
  <si>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</si>
  <si>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</si>
  <si>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</si>
  <si>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</si>
  <si>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</si>
  <si>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</si>
  <si>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</si>
  <si>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</si>
  <si>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</si>
  <si>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</si>
  <si>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</si>
  <si>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</si>
  <si>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</si>
  <si>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</si>
  <si>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</si>
  <si>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</si>
  <si>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</si>
  <si>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</si>
  <si>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</si>
  <si>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</si>
  <si>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</si>
  <si>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</si>
  <si>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</si>
  <si>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</si>
  <si>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</si>
  <si>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</si>
  <si>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</si>
  <si>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</si>
  <si>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</si>
  <si>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</si>
  <si>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</si>
  <si>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</si>
  <si>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</si>
  <si>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</si>
  <si>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</si>
  <si>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</si>
  <si>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</si>
  <si>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</si>
  <si>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</si>
  <si>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</si>
  <si>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</si>
  <si>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</si>
  <si>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</si>
  <si>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</si>
  <si>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</si>
  <si>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</si>
  <si>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</si>
  <si>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</si>
  <si>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</si>
  <si>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</si>
  <si>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</si>
  <si>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</si>
  <si>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</si>
  <si>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</si>
  <si>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</si>
  <si>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</si>
  <si>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</si>
  <si>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</si>
  <si>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</si>
  <si>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</si>
  <si>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</si>
  <si>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</si>
  <si>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</si>
  <si>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</si>
  <si>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</si>
  <si>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</si>
  <si>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</si>
  <si>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</si>
  <si>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</si>
  <si>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</si>
  <si>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</si>
  <si>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</si>
  <si>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</si>
  <si>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</si>
  <si>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</si>
  <si>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</si>
  <si>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</si>
  <si>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</si>
  <si>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</si>
  <si>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</si>
  <si>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</si>
  <si>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</si>
  <si>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</si>
  <si>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</si>
  <si>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</si>
  <si>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</si>
  <si>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</si>
  <si>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</si>
  <si>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</si>
  <si>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</si>
  <si>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</si>
  <si>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</si>
  <si>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</si>
  <si>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</si>
  <si>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</si>
  <si>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</si>
  <si>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</si>
  <si>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</si>
  <si>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</si>
  <si>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</si>
  <si>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</si>
  <si>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</si>
  <si>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</si>
  <si>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</si>
  <si>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</si>
  <si>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</si>
  <si>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</si>
  <si>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</si>
  <si>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</si>
  <si>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</si>
  <si>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</si>
  <si>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</si>
  <si>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</si>
  <si>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</si>
  <si>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</si>
  <si>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</si>
  <si>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</si>
  <si>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</si>
  <si>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</si>
  <si>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</si>
  <si>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</si>
  <si>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</si>
  <si>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</si>
  <si>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</si>
  <si>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</si>
  <si>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</si>
  <si>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</si>
  <si>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</si>
  <si>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</si>
  <si>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</si>
  <si>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</si>
  <si>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</si>
  <si>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</si>
  <si>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</si>
  <si>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</si>
  <si>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</si>
  <si>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</si>
  <si>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</si>
  <si>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</si>
  <si>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</si>
  <si>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</si>
  <si>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</si>
  <si>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</si>
  <si>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</si>
  <si>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</si>
  <si>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</si>
  <si>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</si>
  <si>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</si>
  <si>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</si>
  <si>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</si>
  <si>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</si>
  <si>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</si>
  <si>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</si>
  <si>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</si>
  <si>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</si>
  <si>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</si>
  <si>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</si>
  <si>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</si>
  <si>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</si>
  <si>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</si>
  <si>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</si>
  <si>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</si>
  <si>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</si>
  <si>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</si>
  <si>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</si>
  <si>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</si>
  <si>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</si>
  <si>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</si>
  <si>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</si>
  <si>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</si>
  <si>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</si>
  <si>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</si>
  <si>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</si>
  <si>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</si>
  <si>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</si>
  <si>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</si>
  <si>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</si>
  <si>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</si>
  <si>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</si>
  <si>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</si>
  <si>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</si>
  <si>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</si>
  <si>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</si>
  <si>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</si>
  <si>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</si>
  <si>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</si>
  <si>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</si>
  <si>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</si>
  <si>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</si>
  <si>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</si>
  <si>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</si>
  <si>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</si>
  <si>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</si>
  <si>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</si>
  <si>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</si>
  <si>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</si>
  <si>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</si>
  <si>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</si>
  <si>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</si>
  <si>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</si>
  <si>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</si>
  <si>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</si>
  <si>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</si>
  <si>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</si>
  <si>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</si>
  <si>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</si>
  <si>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</si>
  <si>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</si>
  <si>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</si>
  <si>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</si>
  <si>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</si>
  <si>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</si>
  <si>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</si>
  <si>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</si>
  <si>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</si>
  <si>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</si>
  <si>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</si>
  <si>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</si>
  <si>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</si>
  <si>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</si>
  <si>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</si>
  <si>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</si>
  <si>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</si>
  <si>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</si>
  <si>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</si>
  <si>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</si>
  <si>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</si>
  <si>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</si>
  <si>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</si>
  <si>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</si>
  <si>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</si>
  <si>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</si>
  <si>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</si>
  <si>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</si>
  <si>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</si>
  <si>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</si>
  <si>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</si>
  <si>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</si>
  <si>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</si>
  <si>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</si>
  <si>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</si>
  <si>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</si>
  <si>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</si>
  <si>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</si>
  <si>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</si>
  <si>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</si>
  <si>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</si>
  <si>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</si>
  <si>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</si>
  <si>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</si>
  <si>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</si>
  <si>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</si>
  <si>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</si>
  <si>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</si>
  <si>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</si>
  <si>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</si>
  <si>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</si>
  <si>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</si>
  <si>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</si>
  <si>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</si>
  <si>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</si>
  <si>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</si>
  <si>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</si>
  <si>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</si>
  <si>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</si>
  <si>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</si>
  <si>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</si>
  <si>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</si>
  <si>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</si>
  <si>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</si>
  <si>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</si>
  <si>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</si>
  <si>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</si>
  <si>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</si>
  <si>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</si>
  <si>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</si>
  <si>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</si>
  <si>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</si>
  <si>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</si>
  <si>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</si>
  <si>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</si>
  <si>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</si>
  <si>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</si>
  <si>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</si>
  <si>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</si>
  <si>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</si>
  <si>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</si>
  <si>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</si>
  <si>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</si>
  <si>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</si>
  <si>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</si>
  <si>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</si>
  <si>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</si>
  <si>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</si>
  <si>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</si>
  <si>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</si>
  <si>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</si>
  <si>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</si>
  <si>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</si>
  <si>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</si>
  <si>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</si>
  <si>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</si>
  <si>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</si>
  <si>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</si>
  <si>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</si>
  <si>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</si>
  <si>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</si>
  <si>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</si>
  <si>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</si>
  <si>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</si>
  <si>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</si>
  <si>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</si>
  <si>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</si>
  <si>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</si>
  <si>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</si>
  <si>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</si>
  <si>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</si>
  <si>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</si>
  <si>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</si>
  <si>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</si>
  <si>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</si>
  <si>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</si>
  <si>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</si>
  <si>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</si>
  <si>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</si>
  <si>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</si>
  <si>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</si>
  <si>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</si>
  <si>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</si>
  <si>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</si>
  <si>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</si>
  <si>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</si>
  <si>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</si>
  <si>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</si>
  <si>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</si>
  <si>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</si>
  <si>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</si>
  <si>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</si>
  <si>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</si>
  <si>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</si>
  <si>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</si>
  <si>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</si>
  <si>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</si>
  <si>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</si>
  <si>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</si>
  <si>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</si>
  <si>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</si>
  <si>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</si>
  <si>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</si>
  <si>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</si>
  <si>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</si>
  <si>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</si>
  <si>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</si>
  <si>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</si>
  <si>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</si>
  <si>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</si>
  <si>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</si>
  <si>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</si>
  <si>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</si>
  <si>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</si>
  <si>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</si>
  <si>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</si>
  <si>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</si>
  <si>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</si>
  <si>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</si>
  <si>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</si>
  <si>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</si>
  <si>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</si>
  <si>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</si>
  <si>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</si>
  <si>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</si>
  <si>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</si>
  <si>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</si>
  <si>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</si>
  <si>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</si>
  <si>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</si>
  <si>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</si>
  <si>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</si>
  <si>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</si>
  <si>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</si>
  <si>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</si>
  <si>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</si>
  <si>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</si>
  <si>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</si>
  <si>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</si>
  <si>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</si>
  <si>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</si>
  <si>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</si>
  <si>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</si>
  <si>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</si>
  <si>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</si>
  <si>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</si>
  <si>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</si>
  <si>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</si>
  <si>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</si>
  <si>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</si>
  <si>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</si>
  <si>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</si>
  <si>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</si>
  <si>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</si>
  <si>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</si>
  <si>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</si>
  <si>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</si>
  <si>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</si>
  <si>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</si>
  <si>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</si>
  <si>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</si>
  <si>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</si>
  <si>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</si>
  <si>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</si>
  <si>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</si>
  <si>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</si>
  <si>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</si>
  <si>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</si>
  <si>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</si>
  <si>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</si>
  <si>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</si>
  <si>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</si>
  <si>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</si>
  <si>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</si>
  <si>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</si>
  <si>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</si>
  <si>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</si>
  <si>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</si>
  <si>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</si>
  <si>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</si>
  <si>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</si>
  <si>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</si>
  <si>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</si>
  <si>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</si>
  <si>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</si>
  <si>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</si>
  <si>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</si>
  <si>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</si>
  <si>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</si>
  <si>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</si>
  <si>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</si>
  <si>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</si>
  <si>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</si>
  <si>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</si>
  <si>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</si>
  <si>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</si>
  <si>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</si>
  <si>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</si>
  <si>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</si>
  <si>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</si>
  <si>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</si>
  <si>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</si>
  <si>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</si>
  <si>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</si>
  <si>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</si>
  <si>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</si>
  <si>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</si>
  <si>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</si>
  <si>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</si>
  <si>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</si>
  <si>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</si>
  <si>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</si>
  <si>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</si>
  <si>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</si>
  <si>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</si>
  <si>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</si>
  <si>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</si>
  <si>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</si>
  <si>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</si>
  <si>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</si>
  <si>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</si>
  <si>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</si>
  <si>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</si>
  <si>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</si>
  <si>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</si>
  <si>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</si>
  <si>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</si>
  <si>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</si>
  <si>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</si>
  <si>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</si>
  <si>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</si>
  <si>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</si>
  <si>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</si>
  <si>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</si>
  <si>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</si>
  <si>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</si>
  <si>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</si>
  <si>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</si>
  <si>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</si>
  <si>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</si>
  <si>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</si>
  <si>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</si>
  <si>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</si>
  <si>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</si>
  <si>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</si>
  <si>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</si>
  <si>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</si>
  <si>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</si>
  <si>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</si>
  <si>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</si>
  <si>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</si>
  <si>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</si>
  <si>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</si>
  <si>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</si>
  <si>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</si>
  <si>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</si>
  <si>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</si>
  <si>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</si>
  <si>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</si>
  <si>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</si>
  <si>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</si>
  <si>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</si>
  <si>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</si>
  <si>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</si>
  <si>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</si>
  <si>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</si>
  <si>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</si>
  <si>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</si>
  <si>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</si>
  <si>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</si>
  <si>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</si>
  <si>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</si>
  <si>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</si>
  <si>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</si>
  <si>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</si>
  <si>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</si>
  <si>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</si>
  <si>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</si>
  <si>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</si>
  <si>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</si>
  <si>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</si>
  <si>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</si>
  <si>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</si>
  <si>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</si>
  <si>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</si>
  <si>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</si>
  <si>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</si>
  <si>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</si>
  <si>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</si>
  <si>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</si>
  <si>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</si>
  <si>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</si>
  <si>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</si>
  <si>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</si>
  <si>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</si>
  <si>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</si>
  <si>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</si>
  <si>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</si>
  <si>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</si>
  <si>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</si>
  <si>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</si>
  <si>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</si>
  <si>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</si>
  <si>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</si>
  <si>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</si>
  <si>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</si>
  <si>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</si>
  <si>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</si>
  <si>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</si>
  <si>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</si>
  <si>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</si>
  <si>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</si>
  <si>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</si>
  <si>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</si>
  <si>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</si>
  <si>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</si>
  <si>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</si>
  <si>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</si>
  <si>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</si>
  <si>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</si>
  <si>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</si>
  <si>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</si>
  <si>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</si>
  <si>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</si>
  <si>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</si>
  <si>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</si>
  <si>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</si>
  <si>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</si>
  <si>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</si>
  <si>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</si>
  <si>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</si>
  <si>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</si>
  <si>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</si>
  <si>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</si>
  <si>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</si>
  <si>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</si>
  <si>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</si>
  <si>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</si>
  <si>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</si>
  <si>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</si>
  <si>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</si>
  <si>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</si>
  <si>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</si>
  <si>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</si>
  <si>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</si>
  <si>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</si>
  <si>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</si>
  <si>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</si>
  <si>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</si>
  <si>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</si>
  <si>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</si>
  <si>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</si>
  <si>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</si>
  <si>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</si>
  <si>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</si>
  <si>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</si>
  <si>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</si>
  <si>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</si>
  <si>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</si>
  <si>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</si>
  <si>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</si>
  <si>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</si>
  <si>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</si>
  <si>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</si>
  <si>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</si>
  <si>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</si>
  <si>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</si>
  <si>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</si>
  <si>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</si>
  <si>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</si>
  <si>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</si>
  <si>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</si>
  <si>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</si>
  <si>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</si>
  <si>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</si>
  <si>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</si>
  <si>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</si>
  <si>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</si>
  <si>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</si>
  <si>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</si>
  <si>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</si>
  <si>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</si>
  <si>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</si>
  <si>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</si>
  <si>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</si>
  <si>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</si>
  <si>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</si>
  <si>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</si>
  <si>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</si>
  <si>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</si>
  <si>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</si>
  <si>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</si>
  <si>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</si>
  <si>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</si>
  <si>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</si>
  <si>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</si>
  <si>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</si>
  <si>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</si>
  <si>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</si>
  <si>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</si>
  <si>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</si>
  <si>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</si>
  <si>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</si>
  <si>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</si>
  <si>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</si>
  <si>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</si>
  <si>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</si>
  <si>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</si>
  <si>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</si>
  <si>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</si>
  <si>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</si>
  <si>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</si>
  <si>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</si>
  <si>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</si>
  <si>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</si>
  <si>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</si>
  <si>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</si>
  <si>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</si>
  <si>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</si>
  <si>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</si>
  <si>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</si>
  <si>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</si>
  <si>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</si>
  <si>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</si>
  <si>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</si>
  <si>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</si>
  <si>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</si>
  <si>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</si>
  <si>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</si>
  <si>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</si>
  <si>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</si>
  <si>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</si>
  <si>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</si>
  <si>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</si>
  <si>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</si>
  <si>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</si>
  <si>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</si>
  <si>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</si>
  <si>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</si>
  <si>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</si>
  <si>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</si>
  <si>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</si>
  <si>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</si>
  <si>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</si>
  <si>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</si>
  <si>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</si>
  <si>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</si>
  <si>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</si>
  <si>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</si>
  <si>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</si>
  <si>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</si>
  <si>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</si>
  <si>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</si>
  <si>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</si>
  <si>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</si>
  <si>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</si>
  <si>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</si>
  <si>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</si>
  <si>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</si>
  <si>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</si>
  <si>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</si>
  <si>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</si>
  <si>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</si>
  <si>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</si>
  <si>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</si>
  <si>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</si>
  <si>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</si>
  <si>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</si>
  <si>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</si>
  <si>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</si>
  <si>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</si>
  <si>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</si>
  <si>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</si>
  <si>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</si>
  <si>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</si>
  <si>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</si>
  <si>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</si>
  <si>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</si>
  <si>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</si>
  <si>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</si>
  <si>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</si>
  <si>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</si>
  <si>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</si>
  <si>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</si>
  <si>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</si>
  <si>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</si>
  <si>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</si>
  <si>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</si>
  <si>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</si>
  <si>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</si>
  <si>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</si>
  <si>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</si>
  <si>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</si>
  <si>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</si>
  <si>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</si>
  <si>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</si>
  <si>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</si>
  <si>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</si>
  <si>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</si>
  <si>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</si>
  <si>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</si>
  <si>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</si>
  <si>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</si>
  <si>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</si>
  <si>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</si>
  <si>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</si>
  <si>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</si>
  <si>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</si>
  <si>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</si>
  <si>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</si>
  <si>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</si>
  <si>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</si>
  <si>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</si>
  <si>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</si>
  <si>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</si>
  <si>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</si>
  <si>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</si>
  <si>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</si>
  <si>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</si>
  <si>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</si>
  <si>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</si>
  <si>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</si>
  <si>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</si>
  <si>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</si>
  <si>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</si>
  <si>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</si>
  <si>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</si>
  <si>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</si>
  <si>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</si>
  <si>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</si>
  <si>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</si>
  <si>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</si>
  <si>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</si>
  <si>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</si>
  <si>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</si>
  <si>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</si>
  <si>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</si>
  <si>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</si>
  <si>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</si>
  <si>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</si>
  <si>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</si>
  <si>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</si>
  <si>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</si>
  <si>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</si>
  <si>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</si>
  <si>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</si>
  <si>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</si>
  <si>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</si>
  <si>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</si>
  <si>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</si>
  <si>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</si>
  <si>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</si>
  <si>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</si>
  <si>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</si>
  <si>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</si>
  <si>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</si>
  <si>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</si>
  <si>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</si>
  <si>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</si>
  <si>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</si>
  <si>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</si>
  <si>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</si>
  <si>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</si>
  <si>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</si>
  <si>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</si>
  <si>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</si>
  <si>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</si>
  <si>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</si>
  <si>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</si>
  <si>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</si>
  <si>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</si>
  <si>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</si>
  <si>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</si>
  <si>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</si>
  <si>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</si>
  <si>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</si>
  <si>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</si>
  <si>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</si>
  <si>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</si>
  <si>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</si>
  <si>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</si>
  <si>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</si>
  <si>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</si>
  <si>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</si>
  <si>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</si>
  <si>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</si>
  <si>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</si>
  <si>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</si>
  <si>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</si>
  <si>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</si>
  <si>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</si>
  <si>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</si>
  <si>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</si>
  <si>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</si>
  <si>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</si>
  <si>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</si>
  <si>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</si>
  <si>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</si>
  <si>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</si>
  <si>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</si>
  <si>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</si>
  <si>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</si>
  <si>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</si>
  <si>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</si>
  <si>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</si>
  <si>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</si>
  <si>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</si>
  <si>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</si>
  <si>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</si>
  <si>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</si>
  <si>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</si>
  <si>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</si>
  <si>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</si>
  <si>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</si>
  <si>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</si>
  <si>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</si>
  <si>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</si>
  <si>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</si>
  <si>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</si>
  <si>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</si>
  <si>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</si>
  <si>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</si>
  <si>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</si>
  <si>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</si>
  <si>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</si>
  <si>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</si>
  <si>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</si>
  <si>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</si>
  <si>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</si>
  <si>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</si>
  <si>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</si>
  <si>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</si>
  <si>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</si>
  <si>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</si>
  <si>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</si>
  <si>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</si>
  <si>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</si>
  <si>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</si>
  <si>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</si>
  <si>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</si>
  <si>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</si>
  <si>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</si>
  <si>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</si>
  <si>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</si>
  <si>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</si>
  <si>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</si>
  <si>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</si>
  <si>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</si>
  <si>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</si>
  <si>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</si>
  <si>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</si>
  <si>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</si>
  <si>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</si>
  <si>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</si>
  <si>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</si>
  <si>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</si>
  <si>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</si>
  <si>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</si>
  <si>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</si>
  <si>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</si>
  <si>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</si>
  <si>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</si>
  <si>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</si>
  <si>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</si>
  <si>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</si>
  <si>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</si>
  <si>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</si>
  <si>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</si>
  <si>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</si>
  <si>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</si>
  <si>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</si>
  <si>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</si>
  <si>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</si>
  <si>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</si>
  <si>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</si>
  <si>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</si>
  <si>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</si>
  <si>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</si>
  <si>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</si>
  <si>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</si>
  <si>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</si>
  <si>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</si>
  <si>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</si>
  <si>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</si>
  <si>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</si>
  <si>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</si>
  <si>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</si>
  <si>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</si>
  <si>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</si>
  <si>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</si>
  <si>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</si>
  <si>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</si>
  <si>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</si>
  <si>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</si>
  <si>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</si>
  <si>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</si>
  <si>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</si>
  <si>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</si>
  <si>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</si>
  <si>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</si>
  <si>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</si>
  <si>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</si>
  <si>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</si>
  <si>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</si>
  <si>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</si>
  <si>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</si>
  <si>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</si>
  <si>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</si>
  <si>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</si>
  <si>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</si>
  <si>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</si>
  <si>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</si>
  <si>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</si>
  <si>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</si>
  <si>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</si>
  <si>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</si>
  <si>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</si>
  <si>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</si>
  <si>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</si>
  <si>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</si>
  <si>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</si>
  <si>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</si>
  <si>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</si>
  <si>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</si>
  <si>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</si>
  <si>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</si>
  <si>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</si>
  <si>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</si>
  <si>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</si>
  <si>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</si>
  <si>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</si>
  <si>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</si>
  <si>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</si>
  <si>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</si>
  <si>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</si>
  <si>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</si>
  <si>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</si>
  <si>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</si>
  <si>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</si>
  <si>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</si>
  <si>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</si>
  <si>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</si>
  <si>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</si>
  <si>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</si>
  <si>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</si>
  <si>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</si>
  <si>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</si>
  <si>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</si>
  <si>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</si>
  <si>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</si>
  <si>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</si>
  <si>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</si>
  <si>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</si>
  <si>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</si>
  <si>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</si>
  <si>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</si>
  <si>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</si>
  <si>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</si>
  <si>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</si>
  <si>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</si>
  <si>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</si>
  <si>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</si>
  <si>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</si>
  <si>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</si>
  <si>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</si>
  <si>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</si>
  <si>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</si>
  <si>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</si>
  <si>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</si>
  <si>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</si>
  <si>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</si>
  <si>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</si>
  <si>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</si>
  <si>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</si>
  <si>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</si>
  <si>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</si>
  <si>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</si>
  <si>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</si>
  <si>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</si>
  <si>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</si>
  <si>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</si>
  <si>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</si>
  <si>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</si>
  <si>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</si>
  <si>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</si>
  <si>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</si>
  <si>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</si>
  <si>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</si>
  <si>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</si>
  <si>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</si>
  <si>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</si>
  <si>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</si>
  <si>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</si>
  <si>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</si>
  <si>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</si>
  <si>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</si>
  <si>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</si>
  <si>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</si>
  <si>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</si>
  <si>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</si>
  <si>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</si>
  <si>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</si>
  <si>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</si>
  <si>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</si>
  <si>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</si>
  <si>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</si>
  <si>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</si>
  <si>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</si>
  <si>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</si>
  <si>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</si>
  <si>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</si>
  <si>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</si>
  <si>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</si>
  <si>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</si>
  <si>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</si>
  <si>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</si>
  <si>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</si>
  <si>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</si>
  <si>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</si>
  <si>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</si>
  <si>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</si>
  <si>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</si>
  <si>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</si>
  <si>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</si>
  <si>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</si>
  <si>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</si>
  <si>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</si>
  <si>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</si>
  <si>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</si>
  <si>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</si>
  <si>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</si>
  <si>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</si>
  <si>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</si>
  <si>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</si>
  <si>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</si>
  <si>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</si>
  <si>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</si>
  <si>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</si>
  <si>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</si>
  <si>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</si>
  <si>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</si>
  <si>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</si>
  <si>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</si>
  <si>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</si>
  <si>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</si>
  <si>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</si>
  <si>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</si>
  <si>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</si>
  <si>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</si>
  <si>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</si>
  <si>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</si>
  <si>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</si>
  <si>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</si>
  <si>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</si>
  <si>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</si>
  <si>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</si>
  <si>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</si>
  <si>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</si>
  <si>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</si>
  <si>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</si>
  <si>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</si>
  <si>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</si>
  <si>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</si>
  <si>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</si>
  <si>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</si>
  <si>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</si>
  <si>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</si>
  <si>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</si>
  <si>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</si>
  <si>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</si>
  <si>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</si>
  <si>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</si>
  <si>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</si>
  <si>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</si>
  <si>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</si>
  <si>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</si>
  <si>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</si>
  <si>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</si>
  <si>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</si>
  <si>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</si>
  <si>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</si>
  <si>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</si>
  <si>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</si>
  <si>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</si>
  <si>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</si>
  <si>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</si>
  <si>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</si>
  <si>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</si>
  <si>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</si>
  <si>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</si>
  <si>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</si>
  <si>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</si>
  <si>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</si>
  <si>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</si>
  <si>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</si>
  <si>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</si>
  <si>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</si>
  <si>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</si>
  <si>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</si>
  <si>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</si>
  <si>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</si>
  <si>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</si>
  <si>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</si>
  <si>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</si>
  <si>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</si>
  <si>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</si>
  <si>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</si>
  <si>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</si>
  <si>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</si>
  <si>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</si>
  <si>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</si>
  <si>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</si>
  <si>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</si>
  <si>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</si>
  <si>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</si>
  <si>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</si>
  <si>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</si>
  <si>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</si>
  <si>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</si>
  <si>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</si>
  <si>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</si>
  <si>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</si>
  <si>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</si>
  <si>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</si>
  <si>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</si>
  <si>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</si>
  <si>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</si>
  <si>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</si>
  <si>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</si>
  <si>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</si>
  <si>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</si>
  <si>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</si>
  <si>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</si>
  <si>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</si>
  <si>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</si>
  <si>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</si>
  <si>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</si>
  <si>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</si>
  <si>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</si>
  <si>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</si>
  <si>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</si>
  <si>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</si>
  <si>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</si>
  <si>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</si>
  <si>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</si>
  <si>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</si>
  <si>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</si>
  <si>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</si>
  <si>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</si>
  <si>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</si>
  <si>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</si>
  <si>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</si>
  <si>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</si>
  <si>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</si>
  <si>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</si>
  <si>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</si>
  <si>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</si>
  <si>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</si>
  <si>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</si>
  <si>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</si>
  <si>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</si>
  <si>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</si>
  <si>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</si>
  <si>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</si>
  <si>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</si>
  <si>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</si>
  <si>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</si>
  <si>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</si>
  <si>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</si>
  <si>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</si>
  <si>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</si>
  <si>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</si>
  <si>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</si>
  <si>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</si>
  <si>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</si>
  <si>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</si>
  <si>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</si>
  <si>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</si>
  <si>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</si>
  <si>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</si>
  <si>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</si>
  <si>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</si>
  <si>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</si>
  <si>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</si>
  <si>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</si>
  <si>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</si>
  <si>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</si>
  <si>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</si>
  <si>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</si>
  <si>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</si>
  <si>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</si>
  <si>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</si>
  <si>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</si>
  <si>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</si>
  <si>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</si>
  <si>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</si>
  <si>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</si>
  <si>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</si>
  <si>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</si>
  <si>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</si>
  <si>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</si>
  <si>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</si>
  <si>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</si>
  <si>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</si>
  <si>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</si>
  <si>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</si>
  <si>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</si>
  <si>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</si>
  <si>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</si>
  <si>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</si>
  <si>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</si>
  <si>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</si>
  <si>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</si>
  <si>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</si>
  <si>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</si>
  <si>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</si>
  <si>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</si>
  <si>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</si>
  <si>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</si>
  <si>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</si>
  <si>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</si>
  <si>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</si>
  <si>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</si>
  <si>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</si>
  <si>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</si>
  <si>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</si>
  <si>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</si>
  <si>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</si>
  <si>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</si>
  <si>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</si>
  <si>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</si>
  <si>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</si>
  <si>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</si>
  <si>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</si>
  <si>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</si>
  <si>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</si>
  <si>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</si>
  <si>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</si>
  <si>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</si>
  <si>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</si>
  <si>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</si>
  <si>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</si>
  <si>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</si>
  <si>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</si>
  <si>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</si>
  <si>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</si>
  <si>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</si>
  <si>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</si>
  <si>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</si>
  <si>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</si>
  <si>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</si>
  <si>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</si>
  <si>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</si>
  <si>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</si>
  <si>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</si>
  <si>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</si>
  <si>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</si>
  <si>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</si>
  <si>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</si>
  <si>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</si>
  <si>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</si>
  <si>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</si>
  <si>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</si>
  <si>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</si>
  <si>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</si>
  <si>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</si>
  <si>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</si>
  <si>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</si>
  <si>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</si>
  <si>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</si>
  <si>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</si>
  <si>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</si>
  <si>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</si>
  <si>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</si>
  <si>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</si>
  <si>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</si>
  <si>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</si>
  <si>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</si>
  <si>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</si>
  <si>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</si>
  <si>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</si>
  <si>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</si>
  <si>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</si>
  <si>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</si>
  <si>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</si>
  <si>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</si>
  <si>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</si>
  <si>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</si>
  <si>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</si>
  <si>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</si>
  <si>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</si>
  <si>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</si>
  <si>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</si>
  <si>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</si>
  <si>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</si>
  <si>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</si>
  <si>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</si>
  <si>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</si>
  <si>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</si>
  <si>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</si>
  <si>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</si>
  <si>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</si>
  <si>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</si>
  <si>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</si>
  <si>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</si>
  <si>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</si>
  <si>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</si>
  <si>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</si>
  <si>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</si>
  <si>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</si>
  <si>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</si>
  <si>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</si>
  <si>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</si>
  <si>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</si>
  <si>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</si>
  <si>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</si>
  <si>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</si>
  <si>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</si>
  <si>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</si>
  <si>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</si>
  <si>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</si>
  <si>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</si>
  <si>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</si>
  <si>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</si>
  <si>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</si>
  <si>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</si>
  <si>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</si>
  <si>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</si>
  <si>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</si>
  <si>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</si>
  <si>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</si>
  <si>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</si>
  <si>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</si>
  <si>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</si>
  <si>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</si>
  <si>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</si>
  <si>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</si>
  <si>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</si>
  <si>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</si>
  <si>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</si>
  <si>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</si>
  <si>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</si>
  <si>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</si>
  <si>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</si>
  <si>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</si>
  <si>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</si>
  <si>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</si>
  <si>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</si>
  <si>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</si>
  <si>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</si>
  <si>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</si>
  <si>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</si>
  <si>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</si>
  <si>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</si>
  <si>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</si>
  <si>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</si>
  <si>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</si>
  <si>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</si>
  <si>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</si>
  <si>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</si>
  <si>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</si>
  <si>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</si>
  <si>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</si>
  <si>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</si>
  <si>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</si>
  <si>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</si>
  <si>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</si>
  <si>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</si>
  <si>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</si>
  <si>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</si>
  <si>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</si>
  <si>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</si>
  <si>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</si>
  <si>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</si>
  <si>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</si>
  <si>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</si>
  <si>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</si>
  <si>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</si>
  <si>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</si>
  <si>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</si>
  <si>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</si>
  <si>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</si>
  <si>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</si>
  <si>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</si>
  <si>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</si>
  <si>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</si>
  <si>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</si>
  <si>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</si>
  <si>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</si>
  <si>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</si>
  <si>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</si>
  <si>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</si>
  <si>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</si>
  <si>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</si>
  <si>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</si>
  <si>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</si>
  <si>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</si>
  <si>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</si>
  <si>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</si>
  <si>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</si>
  <si>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</si>
  <si>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</si>
  <si>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</si>
  <si>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</si>
  <si>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</si>
  <si>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</si>
  <si>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</si>
  <si>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</si>
  <si>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</si>
  <si>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</si>
  <si>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</si>
  <si>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</si>
  <si>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</si>
  <si>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</si>
  <si>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</si>
  <si>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</si>
  <si>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</si>
  <si>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</si>
  <si>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</si>
  <si>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</si>
  <si>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</si>
  <si>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</si>
  <si>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</si>
  <si>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</si>
  <si>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</si>
  <si>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</si>
  <si>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</si>
  <si>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</si>
  <si>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</si>
  <si>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</si>
  <si>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</si>
  <si>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</si>
  <si>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</si>
  <si>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</si>
  <si>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</si>
  <si>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</si>
  <si>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</si>
  <si>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</si>
  <si>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</si>
  <si>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</si>
  <si>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</si>
  <si>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</si>
  <si>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</si>
  <si>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</si>
  <si>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</si>
  <si>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</si>
  <si>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</si>
  <si>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</si>
  <si>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</si>
  <si>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</si>
  <si>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</si>
  <si>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</si>
  <si>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</si>
  <si>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</si>
  <si>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</si>
  <si>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</si>
  <si>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</si>
  <si>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</si>
  <si>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</si>
  <si>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</si>
  <si>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</si>
  <si>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</si>
  <si>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</si>
  <si>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</si>
  <si>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</si>
  <si>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</si>
  <si>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</si>
  <si>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</si>
  <si>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</si>
  <si>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</si>
  <si>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</si>
  <si>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</si>
  <si>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</si>
  <si>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</si>
  <si>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</si>
  <si>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</si>
  <si>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</si>
  <si>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</si>
  <si>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</si>
  <si>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</si>
  <si>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</si>
  <si>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</si>
  <si>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</si>
  <si>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</si>
  <si>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</si>
  <si>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</si>
  <si>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</si>
  <si>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</si>
  <si>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</si>
  <si>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</si>
  <si>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</si>
  <si>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</si>
  <si>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</si>
  <si>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</si>
  <si>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</si>
  <si>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</si>
  <si>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</si>
  <si>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</si>
  <si>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</si>
  <si>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</si>
  <si>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</si>
  <si>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</si>
  <si>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</si>
  <si>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</si>
  <si>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</si>
  <si>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</si>
  <si>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</si>
  <si>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</si>
  <si>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</si>
  <si>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</si>
  <si>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</si>
  <si>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</si>
  <si>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</si>
  <si>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</si>
  <si>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</si>
  <si>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</si>
  <si>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</si>
  <si>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</si>
  <si>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</si>
  <si>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</si>
  <si>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</si>
  <si>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Em Teste</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</si>
  <si>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</si>
  <si>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</si>
  <si>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</si>
  <si>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</si>
  <si>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</si>
  <si>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</si>
  <si>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</si>
  <si>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</si>
  <si>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</si>
  <si>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r>
      <t>Sumário Executivo</t>
    </r>
    <r>
      <rPr>
        <b/>
        <sz val="14"/>
        <color theme="4"/>
        <rFont val="Santander Text"/>
        <family val="2"/>
      </rPr>
      <t xml:space="preserve"> |</t>
    </r>
    <r>
      <rPr>
        <b/>
        <sz val="11"/>
        <color theme="4"/>
        <rFont val="Santander Text"/>
        <family val="2"/>
      </rPr>
      <t>02 de agosto a 08 de agosto</t>
    </r>
  </si>
  <si>
    <t xml:space="preserve"> </t>
  </si>
  <si>
    <t>modesg_inp_nfrd_alinhamento_taxnome_pais</t>
  </si>
  <si>
    <t>08/08/2024: Campo eliminado de modo a garantir a coerência com o atualmente realizado no Modelo Único de Garantias.</t>
  </si>
  <si>
    <r>
      <t xml:space="preserve">1. Deu-se continuidade aos testes aos campos da Loan Tape Estrutural que devem ser reportados na Loan Tape - Pilar III (testes sobre 49 campos).
2. Foram concluídos </t>
    </r>
    <r>
      <rPr>
        <b/>
        <sz val="11"/>
        <color theme="1" tint="4.9989318521683403E-2"/>
        <rFont val="Santander Text"/>
        <family val="2"/>
      </rPr>
      <t>com sucesso mais 39 campos</t>
    </r>
    <r>
      <rPr>
        <sz val="11"/>
        <color theme="1" tint="4.9989318521683403E-2"/>
        <rFont val="Santander Text"/>
        <family val="2"/>
      </rPr>
      <t xml:space="preserve">.
3.  Foi identificado 1 campo que necessita de Alteração de Especificação e 4 Campos com necessidade de Validação de Especificação com CDO.
</t>
    </r>
    <r>
      <rPr>
        <sz val="9"/>
        <color theme="0" tint="-0.499984740745262"/>
        <rFont val="Santander Text"/>
        <family val="2"/>
      </rPr>
      <t>Notas:
1. Universo de contratos deve corresponder ao da Loan Tape Estrutural. 
2. Na tabela da Protection apenas serão testadas os imóveis colateralizados.</t>
    </r>
  </si>
  <si>
    <r>
      <t xml:space="preserve">1. Serão eliminados 2 campos das tabelas de output de processos e de bens imóveis de modo a garantir a coerência com o atualmente realizado no Modelo Único de Garantias.
2. Realizou-se a simulação e os testes aos </t>
    </r>
    <r>
      <rPr>
        <b/>
        <sz val="11"/>
        <rFont val="Santander Text"/>
        <family val="2"/>
      </rPr>
      <t>campos de atributos d</t>
    </r>
    <r>
      <rPr>
        <sz val="11"/>
        <rFont val="Santander Text"/>
        <family val="2"/>
      </rPr>
      <t xml:space="preserve">a tabela de </t>
    </r>
    <r>
      <rPr>
        <b/>
        <sz val="11"/>
        <rFont val="Santander Text"/>
        <family val="2"/>
      </rPr>
      <t xml:space="preserve">output de processos imóveis </t>
    </r>
    <r>
      <rPr>
        <sz val="11"/>
        <rFont val="Santander Text"/>
        <family val="2"/>
      </rPr>
      <t xml:space="preserve">(os testes incluem a </t>
    </r>
    <r>
      <rPr>
        <b/>
        <sz val="11"/>
        <rFont val="Santander Text"/>
        <family val="2"/>
      </rPr>
      <t>simulação</t>
    </r>
    <r>
      <rPr>
        <sz val="11"/>
        <rFont val="Santander Text"/>
        <family val="2"/>
      </rPr>
      <t xml:space="preserve"> de todo o </t>
    </r>
    <r>
      <rPr>
        <b/>
        <sz val="11"/>
        <rFont val="Santander Text"/>
        <family val="2"/>
      </rPr>
      <t xml:space="preserve">universo </t>
    </r>
    <r>
      <rPr>
        <sz val="11"/>
        <rFont val="Santander Text"/>
        <family val="2"/>
      </rPr>
      <t xml:space="preserve">e respetivos </t>
    </r>
    <r>
      <rPr>
        <b/>
        <sz val="11"/>
        <rFont val="Santander Text"/>
        <family val="2"/>
      </rPr>
      <t xml:space="preserve">campos de atributos </t>
    </r>
    <r>
      <rPr>
        <sz val="11"/>
        <rFont val="Santander Text"/>
        <family val="2"/>
      </rPr>
      <t xml:space="preserve">e </t>
    </r>
    <r>
      <rPr>
        <b/>
        <sz val="11"/>
        <rFont val="Santander Text"/>
        <family val="2"/>
      </rPr>
      <t xml:space="preserve">comparação </t>
    </r>
    <r>
      <rPr>
        <sz val="11"/>
        <rFont val="Santander Text"/>
        <family val="2"/>
      </rPr>
      <t xml:space="preserve">com a </t>
    </r>
    <r>
      <rPr>
        <b/>
        <sz val="11"/>
        <rFont val="Santander Text"/>
        <family val="2"/>
      </rPr>
      <t>implementação de IT</t>
    </r>
    <r>
      <rPr>
        <sz val="11"/>
        <rFont val="Santander Text"/>
        <family val="2"/>
      </rPr>
      <t xml:space="preserve">). Dos 13 campos testados, </t>
    </r>
    <r>
      <rPr>
        <b/>
        <sz val="11"/>
        <rFont val="Santander Text"/>
        <family val="2"/>
      </rPr>
      <t>11 encontram-se concluídos</t>
    </r>
    <r>
      <rPr>
        <sz val="11"/>
        <rFont val="Santander Text"/>
        <family val="2"/>
      </rPr>
      <t xml:space="preserve"> e </t>
    </r>
    <r>
      <rPr>
        <b/>
        <sz val="11"/>
        <rFont val="Santander Text"/>
        <family val="2"/>
      </rPr>
      <t>1 campo já seguiu para implementação</t>
    </r>
    <r>
      <rPr>
        <sz val="11"/>
        <rFont val="Santander Text"/>
        <family val="2"/>
      </rPr>
      <t xml:space="preserve"> após validação do CDO com data prevista de correção de 22/08. 
3. Adicionalmente, os testes à tabela de certificados de bens imóveis foram iniciados e identificou-se o seguinte tema:
      3.1. 55 campos foram especificados com o valor '0' ou vazio. Devem ser validados junto da área ESG Risk e CDO de forma a compreender o correto aprovisionamento dos campos. 
4. Realizou-se a reunião de revisão do processo de upload do Input da Gloval no front do Data Lake por forma a não "esmagar" a informação já carregada previamente no dia 05/08/2024. De forma tática, o ficheiro utilizado no exercicio do Pilar III será importado manualmente pela equipa de tecnologia enquanto será corrigido o modo de </t>
    </r>
    <r>
      <rPr>
        <i/>
        <sz val="11"/>
        <rFont val="Santander Text"/>
        <family val="2"/>
      </rPr>
      <t>upload</t>
    </r>
    <r>
      <rPr>
        <sz val="11"/>
        <rFont val="Santander Text"/>
        <family val="2"/>
      </rPr>
      <t xml:space="preserve"> via Front. </t>
    </r>
  </si>
  <si>
    <r>
      <t xml:space="preserve">1. Continua em curso o assessment ao Modelo Verde.
2. Temas endereçados:
</t>
    </r>
    <r>
      <rPr>
        <u/>
        <sz val="11"/>
        <color theme="1"/>
        <rFont val="Santander Text"/>
        <family val="2"/>
      </rPr>
      <t xml:space="preserve">     2.1. Marcação verde (modesg_param_sfcs_taxon_europeia):</t>
    </r>
    <r>
      <rPr>
        <sz val="11"/>
        <color theme="1"/>
        <rFont val="Santander Text"/>
        <family val="2"/>
      </rPr>
      <t xml:space="preserve">
Foram realizadas reuniões de esclarecimento com as áreas de negócio, bem como o assessment à parametrização sobre a marcação verde (data de referência: 31/05/2024). Complementarmente, é necessária a revisão do processo de marcação / desmarcação, incluindo a criação de uma tabela de histórico. 
Foi enviado e-mail à corporação com o objetivo de rever o mapeamento entre categorias SCIFS dos códigos das categorias e SFCS. 
</t>
    </r>
    <r>
      <rPr>
        <u/>
        <sz val="11"/>
        <color theme="1"/>
        <rFont val="Santander Text"/>
        <family val="2"/>
      </rPr>
      <t xml:space="preserve">     2.2. Universo de Veiculos (Modesg_out_ems_vcls):</t>
    </r>
    <r>
      <rPr>
        <sz val="11"/>
        <color theme="1"/>
        <rFont val="Santander Text"/>
        <family val="2"/>
      </rPr>
      <t xml:space="preserve">
Continuação da análise à alteração de especificação do universo de veículos, definida com a área de Leasing. Já foram endereçados os temas às áreas de Leasing e CDO para aprovisionamento do Universo (proposta da equipa de testes: tabela de parametrização). Está agendada uma reunião no dia 09/08 com o CDO para esclarecimento.
</t>
    </r>
    <r>
      <rPr>
        <u/>
        <sz val="11"/>
        <color theme="1"/>
        <rFont val="Santander Text"/>
        <family val="2"/>
      </rPr>
      <t xml:space="preserve"> 
     2.3. Input Emissões de Bens imóveis (modesg_inp_emss_bens_imoveis):</t>
    </r>
    <r>
      <rPr>
        <sz val="11"/>
        <color theme="1"/>
        <rFont val="Santander Text"/>
        <family val="2"/>
      </rPr>
      <t xml:space="preserve">
O campo tipo finalidade bem no Input Corporativo apresenta códigos mais granulares do que os aprovisionados nos sistemas fonte do Banco, e, consequentemente no DL. Será agendada uma reunião com a Área de Negócio e CDO para definição de nova metodologia de aprovisionamento (proposta: tabela de parametrização). 
</t>
    </r>
    <r>
      <rPr>
        <u/>
        <sz val="11"/>
        <color theme="1"/>
        <rFont val="Santander Text"/>
        <family val="2"/>
      </rPr>
      <t xml:space="preserve">    2.4. Universo de Clientes (modesg_out_empr_info_nfin)</t>
    </r>
    <r>
      <rPr>
        <sz val="11"/>
        <color theme="1"/>
        <rFont val="Santander Text"/>
        <family val="2"/>
      </rPr>
      <t xml:space="preserve">
Da análise ao universo da tabela de Clientes, surgiram necessidades de Alterações de Especificação já validadas com CDO e endereçadas para a equipa de Tecnologia.
Adicionalmente, existem temas relativos ao Campo Code Nace, com necessidade de validação com a Equipa do Pilar III NYD. Reunião agendada para o dia 21/08. 
    2.5.Inputs Corporativos
Foi realizada uma reunião relativa à alteração de estrutura dos inputs corporativos do MV, de acordo com o ficheiro de Junho 2024. Será necessário, de forma tática, importar os ficheiros corporativos com as colunas adicionais à direita e os campos cancelado aprovisionados a vazio.</t>
    </r>
  </si>
  <si>
    <r>
      <t xml:space="preserve">1. Os testes ao </t>
    </r>
    <r>
      <rPr>
        <b/>
        <sz val="12"/>
        <color theme="1"/>
        <rFont val="Santander Text"/>
        <family val="2"/>
      </rPr>
      <t>Green Dashboard foram cancelados por parte da equipa de testes</t>
    </r>
    <r>
      <rPr>
        <b/>
        <i/>
        <sz val="12"/>
        <color theme="1"/>
        <rFont val="Santander Text"/>
        <family val="2"/>
      </rPr>
      <t>,</t>
    </r>
    <r>
      <rPr>
        <sz val="12"/>
        <color theme="1"/>
        <rFont val="Santander Text"/>
        <family val="2"/>
      </rPr>
      <t xml:space="preserve"> apesar de ainda ter sido realizada uma reunião de esclarecimento com área de negócio sobre a desagregação dos contratos por </t>
    </r>
    <r>
      <rPr>
        <i/>
        <sz val="12"/>
        <color theme="1"/>
        <rFont val="Santander Text"/>
        <family val="2"/>
      </rPr>
      <t xml:space="preserve">Business Area. Adicionalmente, foi realizado o </t>
    </r>
    <r>
      <rPr>
        <sz val="12"/>
        <color theme="1"/>
        <rFont val="Santander Text"/>
        <family val="2"/>
      </rPr>
      <t xml:space="preserve">upload do GD na aplicação corporativa com incidências já reportadas para CdG.
2. Foram realizadas reuniões de esclarecimento de </t>
    </r>
    <r>
      <rPr>
        <b/>
        <sz val="12"/>
        <color theme="1"/>
        <rFont val="Santander Text"/>
        <family val="2"/>
      </rPr>
      <t xml:space="preserve">alteração de especificação sobre o MV. </t>
    </r>
    <r>
      <rPr>
        <sz val="12"/>
        <color theme="1"/>
        <rFont val="Santander Text"/>
        <family val="2"/>
      </rPr>
      <t xml:space="preserve">Paralelamente, deu-se continuidade ao </t>
    </r>
    <r>
      <rPr>
        <i/>
        <sz val="12"/>
        <color theme="1"/>
        <rFont val="Santander Text"/>
        <family val="2"/>
      </rPr>
      <t>Assessment</t>
    </r>
    <r>
      <rPr>
        <sz val="12"/>
        <color theme="1"/>
        <rFont val="Santander Text"/>
        <family val="2"/>
      </rPr>
      <t xml:space="preserve"> transversal do mesmo.
3. Sobre os testes ao Modelo de Bens Imóveis, deu-se continuidade aos </t>
    </r>
    <r>
      <rPr>
        <b/>
        <sz val="12"/>
        <color theme="1"/>
        <rFont val="Santander Text"/>
        <family val="2"/>
      </rPr>
      <t xml:space="preserve">testes dos atributos </t>
    </r>
    <r>
      <rPr>
        <sz val="12"/>
        <color theme="1"/>
        <rFont val="Santander Text"/>
        <family val="2"/>
      </rPr>
      <t xml:space="preserve">das tabelas de </t>
    </r>
    <r>
      <rPr>
        <i/>
        <sz val="12"/>
        <color theme="1"/>
        <rFont val="Santander Text"/>
        <family val="2"/>
      </rPr>
      <t>output,</t>
    </r>
    <r>
      <rPr>
        <sz val="12"/>
        <color theme="1"/>
        <rFont val="Santander Text"/>
        <family val="2"/>
      </rPr>
      <t xml:space="preserve"> com foco na </t>
    </r>
    <r>
      <rPr>
        <b/>
        <sz val="12"/>
        <color theme="1"/>
        <rFont val="Santander Text"/>
        <family val="2"/>
      </rPr>
      <t xml:space="preserve">de processos imóveis (cd_imv_out_bens) </t>
    </r>
    <r>
      <rPr>
        <sz val="12"/>
        <color theme="1"/>
        <rFont val="Santander Text"/>
        <family val="2"/>
      </rPr>
      <t xml:space="preserve">tendo-se </t>
    </r>
    <r>
      <rPr>
        <b/>
        <sz val="12"/>
        <color theme="1"/>
        <rFont val="Santander Text"/>
        <family val="2"/>
      </rPr>
      <t>concluído 11 campos.</t>
    </r>
    <r>
      <rPr>
        <sz val="12"/>
        <color theme="1"/>
        <rFont val="Santander Text"/>
        <family val="2"/>
      </rPr>
      <t xml:space="preserve"> Adicionalmente,</t>
    </r>
    <r>
      <rPr>
        <b/>
        <sz val="12"/>
        <color theme="1"/>
        <rFont val="Santander Text"/>
        <family val="2"/>
      </rPr>
      <t xml:space="preserve"> iniciaram-se os testes à tabela de certificados energéticos</t>
    </r>
    <r>
      <rPr>
        <sz val="12"/>
        <color theme="1"/>
        <rFont val="Santander Text"/>
        <family val="2"/>
      </rPr>
      <t xml:space="preserve">. Paralelamente, foram realizadas reuniões de re-especificação sobre o correto aprovisionamento dos campos.
4. Deu-se continuidades aos testes sobre os campos da Loan Tape Estrutural que devem ser reportados na Loan Tape - Pilar III (testes sobre 49 campos). Foram </t>
    </r>
    <r>
      <rPr>
        <b/>
        <sz val="12"/>
        <color theme="1"/>
        <rFont val="Santander Text"/>
        <family val="2"/>
      </rPr>
      <t>concluídos com sucesso mais 39 campos</t>
    </r>
    <r>
      <rPr>
        <sz val="12"/>
        <color theme="1"/>
        <rFont val="Santander Text"/>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</si>
</sst>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b/>
      <sz val="11"/>
      <color theme="9"/>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theme="1" tint="4.9989318521683403E-2"/>
      <name val="Santander Text"/>
      <family val="2"/>
    </font>
    <font>
      <i/>
      <sz val="11"/>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4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7" fillId="0" borderId="0" xfId="0" quotePrefix="1" applyFont="1"/>
    <xf numFmtId="0" fontId="2" fillId="0" borderId="21" xfId="0" applyFont="1" applyBorder="1" applyAlignment="1">
      <alignment horizontal="left" vertical="top" wrapText="1" indent="1"/>
    </xf>
    <xf numFmtId="0" fontId="47" fillId="0" borderId="0" xfId="0" applyFont="1"/>
    <xf numFmtId="0" fontId="22" fillId="0" borderId="0" xfId="0" applyFont="1" applyAlignment="1">
      <alignment horizontal="right"/>
    </xf>
    <xf numFmtId="0" fontId="52" fillId="0" borderId="0" xfId="0" applyFont="1"/>
    <xf numFmtId="0" fontId="50" fillId="0" borderId="0" xfId="0" applyFont="1"/>
    <xf numFmtId="0" fontId="53" fillId="0" borderId="0" xfId="0" applyFont="1"/>
    <xf numFmtId="0" fontId="54"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1"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4" fillId="14" borderId="17" xfId="0" applyFont="1" applyFill="1" applyBorder="1" applyAlignment="1">
      <alignment horizontal="left" vertical="center" wrapText="1" indent="1"/>
    </xf>
    <xf numFmtId="0" fontId="54" fillId="14" borderId="18" xfId="0" applyFont="1" applyFill="1" applyBorder="1" applyAlignment="1">
      <alignment horizontal="left" vertical="center" indent="1"/>
    </xf>
    <xf numFmtId="0" fontId="54" fillId="14" borderId="19" xfId="0" applyFont="1" applyFill="1" applyBorder="1" applyAlignment="1">
      <alignment horizontal="left" vertical="center" indent="1"/>
    </xf>
    <xf numFmtId="0" fontId="54" fillId="14" borderId="20" xfId="0" applyFont="1" applyFill="1" applyBorder="1" applyAlignment="1">
      <alignment horizontal="left" vertical="center" indent="1"/>
    </xf>
    <xf numFmtId="0" fontId="54" fillId="14" borderId="0" xfId="0" applyFont="1" applyFill="1" applyAlignment="1">
      <alignment horizontal="left" vertical="center" indent="1"/>
    </xf>
    <xf numFmtId="0" fontId="54" fillId="14" borderId="21" xfId="0" applyFont="1" applyFill="1" applyBorder="1" applyAlignment="1">
      <alignment horizontal="left" vertical="center" indent="1"/>
    </xf>
    <xf numFmtId="0" fontId="54" fillId="14" borderId="22" xfId="0" applyFont="1" applyFill="1" applyBorder="1" applyAlignment="1">
      <alignment horizontal="left" vertical="center" indent="1"/>
    </xf>
    <xf numFmtId="0" fontId="54" fillId="14" borderId="23" xfId="0" applyFont="1" applyFill="1" applyBorder="1" applyAlignment="1">
      <alignment horizontal="left" vertical="center" indent="1"/>
    </xf>
    <xf numFmtId="0" fontId="54"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0" fillId="0" borderId="0" xfId="0" applyNumberFormat="1"/>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dPt>
          <c:dLbls>
            <c:dLbl>
              <c:idx val="4"/>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Pivots2'!$B$28:$B$34</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Pivots2'!$C$28:$C$34</c:f>
              <c:numCache>
                <c:formatCode>General</c:formatCode>
                <c:ptCount val="6"/>
                <c:pt idx="0">
                  <c:v>10</c:v>
                </c:pt>
                <c:pt idx="1">
                  <c:v>64</c:v>
                </c:pt>
                <c:pt idx="2">
                  <c:v>13</c:v>
                </c:pt>
                <c:pt idx="3">
                  <c:v>67</c:v>
                </c:pt>
                <c:pt idx="4">
                  <c:v>6</c:v>
                </c:pt>
                <c:pt idx="5">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30</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6. Em implementação (re-especificação)</c:v>
                </c:pt>
              </c:strCache>
            </c:strRef>
          </c:tx>
          <c:spPr>
            <a:solidFill>
              <a:schemeClr val="tx1">
                <a:lumMod val="65000"/>
                <a:lumOff val="3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3">
                  <c:v>1</c:v>
                </c:pt>
              </c:numCache>
            </c:numRef>
          </c:val>
          <c:extLst>
            <c:ext xmlns:c16="http://schemas.microsoft.com/office/drawing/2014/chart" uri="{C3380CC4-5D6E-409C-BE32-E72D297353CC}">
              <c16:uniqueId val="{00000006-55D0-4B61-B7F6-CFC53BD2568F}"/>
            </c:ext>
          </c:extLst>
        </c:ser>
        <c:ser>
          <c:idx val="7"/>
          <c:order val="7"/>
          <c:tx>
            <c:strRef>
              <c:f>'Aux - Pivots2'!$J$48:$J$49</c:f>
              <c:strCache>
                <c:ptCount val="1"/>
                <c:pt idx="0">
                  <c:v>7. Por iniciar</c:v>
                </c:pt>
              </c:strCache>
            </c:strRef>
          </c:tx>
          <c:spPr>
            <a:solidFill>
              <a:schemeClr val="bg1">
                <a:lumMod val="75000"/>
              </a:schemeClr>
            </a:solidFill>
            <a:ln>
              <a:noFill/>
            </a:ln>
            <a:effectLst/>
          </c:spPr>
          <c:invertIfNegative val="0"/>
          <c:dPt>
            <c:idx val="1"/>
            <c:invertIfNegative val="0"/>
            <c:bubble3D val="0"/>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Pivots2'!$J$50:$J$63</c:f>
              <c:numCache>
                <c:formatCode>General</c:formatCode>
                <c:ptCount val="13"/>
                <c:pt idx="1">
                  <c:v>1</c:v>
                </c:pt>
              </c:numCache>
            </c:numRef>
          </c:val>
          <c:extLst>
            <c:ext xmlns:c16="http://schemas.microsoft.com/office/drawing/2014/chart" uri="{C3380CC4-5D6E-409C-BE32-E72D297353CC}">
              <c16:uniqueId val="{00000001-A091-4E26-B7C1-01FB8FA784A9}"/>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1"/>
          </a:solidFill>
          <a:ln>
            <a:solidFill>
              <a:schemeClr val="bg1"/>
            </a:solidFill>
          </a:ln>
          <a:effectLst/>
        </c:spPr>
      </c:pivotFmt>
      <c:pivotFmt>
        <c:idx val="23"/>
        <c:spPr>
          <a:solidFill>
            <a:schemeClr val="accent1">
              <a:lumMod val="60000"/>
            </a:schemeClr>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bg1">
                  <a:lumMod val="75000"/>
                </a:schemeClr>
              </a:solidFill>
              <a:ln>
                <a:solidFill>
                  <a:schemeClr val="bg1"/>
                </a:solidFill>
              </a:ln>
              <a:effectLst/>
            </c:spPr>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dLbl>
              <c:idx val="6"/>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75D4-4EB6-B42F-AB8E0C055C1D}"/>
                </c:ext>
              </c:extLst>
            </c:dLbl>
            <c:dLbl>
              <c:idx val="7"/>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Pivots2'!$B$73:$B$81</c:f>
              <c:strCache>
                <c:ptCount val="8"/>
                <c:pt idx="0">
                  <c:v>0. Cancelado</c:v>
                </c:pt>
                <c:pt idx="1">
                  <c:v>1. Concluído</c:v>
                </c:pt>
                <c:pt idx="2">
                  <c:v>2. Em Teste</c:v>
                </c:pt>
                <c:pt idx="3">
                  <c:v>3. Pendente de outros desenvolvimentos</c:v>
                </c:pt>
                <c:pt idx="4">
                  <c:v>4. Validação EF</c:v>
                </c:pt>
                <c:pt idx="5">
                  <c:v>5. Em Correção</c:v>
                </c:pt>
                <c:pt idx="6">
                  <c:v>6. Em implementação (re-especificação)</c:v>
                </c:pt>
                <c:pt idx="7">
                  <c:v>7. Por iniciar</c:v>
                </c:pt>
              </c:strCache>
            </c:strRef>
          </c:cat>
          <c:val>
            <c:numRef>
              <c:f>'Aux - Pivots2'!$C$73:$C$81</c:f>
              <c:numCache>
                <c:formatCode>General</c:formatCode>
                <c:ptCount val="8"/>
                <c:pt idx="0">
                  <c:v>10</c:v>
                </c:pt>
                <c:pt idx="1">
                  <c:v>64</c:v>
                </c:pt>
                <c:pt idx="2">
                  <c:v>34</c:v>
                </c:pt>
                <c:pt idx="3">
                  <c:v>15</c:v>
                </c:pt>
                <c:pt idx="4">
                  <c:v>22</c:v>
                </c:pt>
                <c:pt idx="5">
                  <c:v>95</c:v>
                </c:pt>
                <c:pt idx="6">
                  <c:v>1</c:v>
                </c:pt>
                <c:pt idx="7">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c:spPr>
        <c:marker>
          <c:symbol val="none"/>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elete val="1"/>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2"/>
            </a:solidFill>
            <a:ln>
              <a:noFill/>
            </a:ln>
            <a:effectLst/>
          </c:spPr>
          <c:invertIfNegative val="0"/>
          <c:dLbls>
            <c:delete val="1"/>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5. Em Correção</c:v>
                </c:pt>
              </c:strCache>
            </c:strRef>
          </c:tx>
          <c:spPr>
            <a:solidFill>
              <a:srgbClr val="C00000"/>
            </a:solidFill>
            <a:ln>
              <a:noFill/>
            </a:ln>
            <a:effectLst/>
          </c:spPr>
          <c:invertIfNegative val="0"/>
          <c:dLbls>
            <c:dLbl>
              <c:idx val="0"/>
              <c:layout>
                <c:manualLayout>
                  <c:x val="2.2785980115773009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504-466D-888C-55EE7128F2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accent4"/>
            </a:solidFill>
            <a:ln>
              <a:noFill/>
            </a:ln>
            <a:effectLst/>
          </c:spPr>
          <c:invertIfNegative val="0"/>
          <c:dLbls>
            <c:delete val="1"/>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12</c:v>
                </c:pt>
                <c:pt idx="5">
                  <c:v>10</c:v>
                </c:pt>
                <c:pt idx="6">
                  <c:v>9</c:v>
                </c:pt>
              </c:numCache>
            </c:numRef>
          </c:val>
          <c:extLst>
            <c:ext xmlns:c16="http://schemas.microsoft.com/office/drawing/2014/chart" uri="{C3380CC4-5D6E-409C-BE32-E72D297353CC}">
              <c16:uniqueId val="{00000001-6504-466D-888C-55EE7128F273}"/>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a:solidFill>
                        <a:schemeClr val="bg1"/>
                      </a:solidFill>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1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C00000"/>
          </a:solidFill>
          <a:ln>
            <a:noFill/>
          </a:ln>
          <a:effectLst/>
        </c:spPr>
      </c:pivotFmt>
      <c:pivotFmt>
        <c:idx val="17"/>
        <c:spPr>
          <a:solidFill>
            <a:schemeClr val="accent4"/>
          </a:solidFill>
          <a:ln>
            <a:noFill/>
          </a:ln>
          <a:effectLst/>
        </c:spPr>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4"/>
          </a:solidFill>
          <a:ln>
            <a:noFill/>
          </a:ln>
          <a:effectLst/>
        </c:spPr>
        <c:dLbl>
          <c:idx val="0"/>
          <c:layout>
            <c:manualLayout>
              <c:x val="1.4440701401164871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Pivots2'!$C$115</c:f>
              <c:strCache>
                <c:ptCount val="1"/>
                <c:pt idx="0">
                  <c:v>Total</c:v>
                </c:pt>
              </c:strCache>
            </c:strRef>
          </c:tx>
          <c:dPt>
            <c:idx val="0"/>
            <c:bubble3D val="0"/>
            <c:spPr>
              <a:solidFill>
                <a:schemeClr val="bg1">
                  <a:lumMod val="75000"/>
                </a:schemeClr>
              </a:solidFill>
              <a:ln>
                <a:no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noFill/>
              </a:ln>
              <a:effectLst/>
            </c:spPr>
            <c:extLst>
              <c:ext xmlns:c16="http://schemas.microsoft.com/office/drawing/2014/chart" uri="{C3380CC4-5D6E-409C-BE32-E72D297353CC}">
                <c16:uniqueId val="{00000003-7D08-4C05-B1C4-CBB96626B528}"/>
              </c:ext>
            </c:extLst>
          </c:dPt>
          <c:dPt>
            <c:idx val="2"/>
            <c:bubble3D val="0"/>
            <c:spPr>
              <a:solidFill>
                <a:srgbClr val="C00000"/>
              </a:solidFill>
              <a:ln>
                <a:no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noFill/>
              </a:ln>
              <a:effectLst/>
            </c:spPr>
            <c:extLst>
              <c:ext xmlns:c16="http://schemas.microsoft.com/office/drawing/2014/chart" uri="{C3380CC4-5D6E-409C-BE32-E72D297353CC}">
                <c16:uniqueId val="{00000006-1EA1-423E-8C13-BDBB41B13F05}"/>
              </c:ext>
            </c:extLst>
          </c:dPt>
          <c:dLbls>
            <c:dLbl>
              <c:idx val="0"/>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4514-4E06-98A5-8C9B7A92A510}"/>
                </c:ext>
              </c:extLst>
            </c:dLbl>
            <c:dLbl>
              <c:idx val="3"/>
              <c:layout>
                <c:manualLayout>
                  <c:x val="1.4440701401164871E-2"/>
                  <c:y val="0"/>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7. Por iniciar</c:v>
                </c:pt>
                <c:pt idx="1">
                  <c:v>1. Concluído</c:v>
                </c:pt>
                <c:pt idx="2">
                  <c:v>5. Em Correção</c:v>
                </c:pt>
                <c:pt idx="3">
                  <c:v>4. Validação EF</c:v>
                </c:pt>
              </c:strCache>
            </c:strRef>
          </c:cat>
          <c:val>
            <c:numRef>
              <c:f>'Aux - Pivots2'!$C$116:$C$120</c:f>
              <c:numCache>
                <c:formatCode>General</c:formatCode>
                <c:ptCount val="4"/>
                <c:pt idx="0">
                  <c:v>77</c:v>
                </c:pt>
                <c:pt idx="1">
                  <c:v>41</c:v>
                </c:pt>
                <c:pt idx="2">
                  <c:v>1</c:v>
                </c:pt>
                <c:pt idx="3">
                  <c:v>7</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trabalho_V1.11.xlsx]Aux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trabalho_V1.11.xlsx]Aux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trabalho_V1.11.xlsx]Aux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10</c:v>
                </c:pt>
                <c:pt idx="2">
                  <c:v>12</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7</c:v>
                </c:pt>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Pivots2'!$H$11:$H$17</c:f>
              <c:numCache>
                <c:formatCode>General</c:formatCode>
                <c:ptCount val="6"/>
                <c:pt idx="2">
                  <c:v>1</c:v>
                </c:pt>
              </c:numCache>
            </c:numRef>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60414</xdr:rowOff>
    </xdr:from>
    <xdr:to>
      <xdr:col>14</xdr:col>
      <xdr:colOff>621111</xdr:colOff>
      <xdr:row>55</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57538</xdr:rowOff>
    </xdr:from>
    <xdr:to>
      <xdr:col>14</xdr:col>
      <xdr:colOff>621111</xdr:colOff>
      <xdr:row>56</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56118</xdr:rowOff>
    </xdr:from>
    <xdr:to>
      <xdr:col>14</xdr:col>
      <xdr:colOff>621111</xdr:colOff>
      <xdr:row>57</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58</xdr:row>
      <xdr:rowOff>60189</xdr:rowOff>
    </xdr:from>
    <xdr:to>
      <xdr:col>14</xdr:col>
      <xdr:colOff>632959</xdr:colOff>
      <xdr:row>58</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74234</xdr:rowOff>
    </xdr:from>
    <xdr:to>
      <xdr:col>14</xdr:col>
      <xdr:colOff>621111</xdr:colOff>
      <xdr:row>59</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60</xdr:row>
      <xdr:rowOff>74943</xdr:rowOff>
    </xdr:from>
    <xdr:to>
      <xdr:col>14</xdr:col>
      <xdr:colOff>621111</xdr:colOff>
      <xdr:row>60</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62</xdr:row>
      <xdr:rowOff>56346</xdr:rowOff>
    </xdr:from>
    <xdr:to>
      <xdr:col>14</xdr:col>
      <xdr:colOff>621111</xdr:colOff>
      <xdr:row>62</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61</xdr:row>
      <xdr:rowOff>92090</xdr:rowOff>
    </xdr:from>
    <xdr:to>
      <xdr:col>14</xdr:col>
      <xdr:colOff>621111</xdr:colOff>
      <xdr:row>61</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60414</xdr:rowOff>
    </xdr:from>
    <xdr:to>
      <xdr:col>14</xdr:col>
      <xdr:colOff>621111</xdr:colOff>
      <xdr:row>97</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57538</xdr:rowOff>
    </xdr:from>
    <xdr:to>
      <xdr:col>14</xdr:col>
      <xdr:colOff>621111</xdr:colOff>
      <xdr:row>98</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56118</xdr:rowOff>
    </xdr:from>
    <xdr:to>
      <xdr:col>14</xdr:col>
      <xdr:colOff>621111</xdr:colOff>
      <xdr:row>99</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100</xdr:row>
      <xdr:rowOff>60189</xdr:rowOff>
    </xdr:from>
    <xdr:to>
      <xdr:col>14</xdr:col>
      <xdr:colOff>632959</xdr:colOff>
      <xdr:row>100</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101</xdr:row>
      <xdr:rowOff>74234</xdr:rowOff>
    </xdr:from>
    <xdr:to>
      <xdr:col>14</xdr:col>
      <xdr:colOff>621111</xdr:colOff>
      <xdr:row>101</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102</xdr:row>
      <xdr:rowOff>74943</xdr:rowOff>
    </xdr:from>
    <xdr:to>
      <xdr:col>14</xdr:col>
      <xdr:colOff>621111</xdr:colOff>
      <xdr:row>102</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56346</xdr:rowOff>
    </xdr:from>
    <xdr:to>
      <xdr:col>14</xdr:col>
      <xdr:colOff>621111</xdr:colOff>
      <xdr:row>104</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92090</xdr:rowOff>
    </xdr:from>
    <xdr:to>
      <xdr:col>14</xdr:col>
      <xdr:colOff>621111</xdr:colOff>
      <xdr:row>103</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54</xdr:row>
      <xdr:rowOff>76535</xdr:rowOff>
    </xdr:from>
    <xdr:to>
      <xdr:col>14</xdr:col>
      <xdr:colOff>246753</xdr:colOff>
      <xdr:row>74</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53</xdr:row>
      <xdr:rowOff>95817</xdr:rowOff>
    </xdr:from>
    <xdr:to>
      <xdr:col>6</xdr:col>
      <xdr:colOff>67836</xdr:colOff>
      <xdr:row>65</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96</xdr:row>
      <xdr:rowOff>37660</xdr:rowOff>
    </xdr:from>
    <xdr:to>
      <xdr:col>14</xdr:col>
      <xdr:colOff>397922</xdr:colOff>
      <xdr:row>109</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95</xdr:row>
      <xdr:rowOff>37656</xdr:rowOff>
    </xdr:from>
    <xdr:to>
      <xdr:col>5</xdr:col>
      <xdr:colOff>664817</xdr:colOff>
      <xdr:row>109</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115</xdr:row>
      <xdr:rowOff>60414</xdr:rowOff>
    </xdr:from>
    <xdr:to>
      <xdr:col>14</xdr:col>
      <xdr:colOff>621111</xdr:colOff>
      <xdr:row>115</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57538</xdr:rowOff>
    </xdr:from>
    <xdr:to>
      <xdr:col>14</xdr:col>
      <xdr:colOff>621111</xdr:colOff>
      <xdr:row>116</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56118</xdr:rowOff>
    </xdr:from>
    <xdr:to>
      <xdr:col>14</xdr:col>
      <xdr:colOff>621111</xdr:colOff>
      <xdr:row>117</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118</xdr:row>
      <xdr:rowOff>60189</xdr:rowOff>
    </xdr:from>
    <xdr:to>
      <xdr:col>14</xdr:col>
      <xdr:colOff>632959</xdr:colOff>
      <xdr:row>118</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74234</xdr:rowOff>
    </xdr:from>
    <xdr:to>
      <xdr:col>14</xdr:col>
      <xdr:colOff>621111</xdr:colOff>
      <xdr:row>119</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74943</xdr:rowOff>
    </xdr:from>
    <xdr:to>
      <xdr:col>14</xdr:col>
      <xdr:colOff>621111</xdr:colOff>
      <xdr:row>120</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56346</xdr:rowOff>
    </xdr:from>
    <xdr:to>
      <xdr:col>14</xdr:col>
      <xdr:colOff>621111</xdr:colOff>
      <xdr:row>122</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121</xdr:row>
      <xdr:rowOff>92090</xdr:rowOff>
    </xdr:from>
    <xdr:to>
      <xdr:col>14</xdr:col>
      <xdr:colOff>621111</xdr:colOff>
      <xdr:row>121</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117</xdr:row>
      <xdr:rowOff>130394</xdr:rowOff>
    </xdr:from>
    <xdr:to>
      <xdr:col>14</xdr:col>
      <xdr:colOff>369793</xdr:colOff>
      <xdr:row>120</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113</xdr:row>
      <xdr:rowOff>78081</xdr:rowOff>
    </xdr:from>
    <xdr:to>
      <xdr:col>6</xdr:col>
      <xdr:colOff>327030</xdr:colOff>
      <xdr:row>125</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Henrique Crespo Rodrigues Antunes Correia" refreshedDate="45512.789045138888"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enrique Crespo Rodrigues Antunes Correia" refreshedDate="45512.789058101851"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5. Em Correção"/>
        <s v="6. Em implementação (re-especifica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enrique Crespo Rodrigues Antunes Correia" refreshedDate="45512.789061689815"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enrique Crespo Rodrigues Antunes Correia" refreshedDate="45512.789064814817"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5. Em Correção"/>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enrique Crespo Rodrigues Antunes Correia" refreshedDate="45512.78906770833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enrique Crespo Rodrigues Antunes Correia" refreshedDate="45512.789070486113"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enrique Crespo Rodrigues Antunes Correia" refreshedDate="45512.789075000001"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8">
        <s v="0. Cancelado"/>
        <s v="1. Concluído"/>
        <s v="2. Em Teste"/>
        <s v="3. Pendente de outros desenvolvimentos"/>
        <s v="4. Validação EF"/>
        <s v="5. Em Correção"/>
        <s v="6. Em implementação (re-especifica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enrique Crespo Rodrigues Antunes Correia" refreshedDate="45512.789104050928"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enrique Crespo Rodrigues Antunes Correia" refreshedDate="45512.789106944445"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1" cacheId="206"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E609" firstHeaderRow="0" firstDataRow="1" firstDataCol="1"/>
  <pivotFields count="5">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0" cacheId="21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8">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3"/>
        <item x="0"/>
        <item x="2"/>
        <item x="1"/>
      </items>
    </pivotField>
    <pivotField dataField="1" subtotalTop="0" showAll="0" defaultSubtotal="0"/>
  </pivotFields>
  <rowFields count="1">
    <field x="5"/>
  </rowFields>
  <rowItems count="5">
    <i>
      <x/>
    </i>
    <i>
      <x v="1"/>
    </i>
    <i>
      <x v="2"/>
    </i>
    <i>
      <x v="3"/>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5">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 cacheId="22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I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7">
    <i>
      <x/>
    </i>
    <i>
      <x v="1"/>
    </i>
    <i>
      <x v="2"/>
    </i>
    <i>
      <x v="3"/>
    </i>
    <i>
      <x v="4"/>
    </i>
    <i>
      <x v="5"/>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2" cacheId="22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9" cacheId="21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0" series="1">
      <pivotArea type="data" outline="0" fieldPosition="0">
        <references count="2">
          <reference field="4294967294" count="1" selected="0">
            <x v="0"/>
          </reference>
          <reference field="9" count="1" selected="0">
            <x v="2"/>
          </reference>
        </references>
      </pivotArea>
    </chartFormat>
    <chartFormat chart="7" format="21">
      <pivotArea type="data" outline="0" fieldPosition="0">
        <references count="3">
          <reference field="4294967294" count="1" selected="0">
            <x v="0"/>
          </reference>
          <reference field="7" count="1" selected="0">
            <x v="0"/>
          </reference>
          <reference field="9" count="1" selected="0">
            <x v="2"/>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8" cacheId="20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81"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7"/>
  </rowFields>
  <rowItems count="9">
    <i>
      <x/>
    </i>
    <i>
      <x v="1"/>
    </i>
    <i>
      <x v="2"/>
    </i>
    <i>
      <x v="3"/>
    </i>
    <i>
      <x v="4"/>
    </i>
    <i>
      <x v="5"/>
    </i>
    <i>
      <x v="6"/>
    </i>
    <i>
      <x v="7"/>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7"/>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6"/>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5" cacheId="21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7">
    <i>
      <x/>
    </i>
    <i>
      <x v="1"/>
    </i>
    <i>
      <x v="2"/>
    </i>
    <i>
      <x v="3"/>
    </i>
    <i>
      <x v="4"/>
    </i>
    <i>
      <x v="5"/>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6">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7" cacheId="22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K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14">
    <i>
      <x/>
    </i>
    <i>
      <x v="1"/>
    </i>
    <i>
      <x v="2"/>
    </i>
    <i>
      <x v="3"/>
    </i>
    <i>
      <x v="4"/>
    </i>
    <i>
      <x v="5"/>
    </i>
    <i>
      <x v="6"/>
    </i>
    <i>
      <x v="7"/>
    </i>
    <i>
      <x v="8"/>
    </i>
    <i>
      <x v="9"/>
    </i>
    <i>
      <x v="10"/>
    </i>
    <i>
      <x v="11"/>
    </i>
    <i>
      <x v="12"/>
    </i>
    <i t="grand">
      <x/>
    </i>
  </rowItems>
  <colFields count="1">
    <field x="9"/>
  </colFields>
  <colItems count="9">
    <i>
      <x/>
    </i>
    <i>
      <x v="1"/>
    </i>
    <i>
      <x v="2"/>
    </i>
    <i>
      <x v="3"/>
    </i>
    <i>
      <x v="4"/>
    </i>
    <i>
      <x v="5"/>
    </i>
    <i>
      <x v="6"/>
    </i>
    <i>
      <x v="7"/>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5"/>
          </reference>
        </references>
      </pivotArea>
    </chartFormat>
    <chartFormat chart="3" format="26" series="1">
      <pivotArea type="data" outline="0" fieldPosition="0">
        <references count="2">
          <reference field="4294967294" count="1" selected="0">
            <x v="0"/>
          </reference>
          <reference field="9" count="1" selected="0">
            <x v="7"/>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7"/>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1" cacheId="23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able4" displayName="Table4" ref="B6:L605" totalsRowShown="0" headerRowDxfId="107" tableBorderDxfId="106">
  <autoFilter ref="B6:L605">
    <filterColumn colId="1">
      <filters>
        <filter val="Bens Imóveis - Output"/>
      </filters>
    </filterColumn>
    <filterColumn colId="3">
      <filters>
        <filter val="cd_imv_out_bens"/>
        <filter val="cd_imv_out_prc"/>
      </filters>
    </filterColumn>
    <filterColumn colId="4">
      <filters>
        <filter val="origem"/>
      </filters>
    </filterColumn>
  </autoFilter>
  <tableColumns count="11">
    <tableColumn id="1" name="Âmbito" dataDxfId="105"/>
    <tableColumn id="2" name="Sub-âmbito" dataDxfId="104"/>
    <tableColumn id="3" name="Tipo de teste" dataDxfId="103"/>
    <tableColumn id="4" name="Tabela" dataDxfId="102"/>
    <tableColumn id="5" name="Campo" dataDxfId="101"/>
    <tableColumn id="6" name="Status Atual" dataDxfId="100"/>
    <tableColumn id="7" name="Status Anterior" dataDxfId="99"/>
    <tableColumn id="8" name="Observações" dataDxfId="98"/>
    <tableColumn id="9" name="Data de Pedido correção/esclarecimento" dataDxfId="97">
      <calculatedColumnFormula>IF(VLOOKUP(A7,'Aux - pivots1'!$A:$E,3,0)=0, "",VLOOKUP(A7,'Aux - pivots1'!$A:$E,3,0))</calculatedColumnFormula>
    </tableColumn>
    <tableColumn id="10" name="Data de correção prevista" dataDxfId="96">
      <calculatedColumnFormula>IF(VLOOKUP(A7,'Aux - pivots1'!$A:$E,4,0)=0, "",VLOOKUP(A7,'Aux - pivots1'!$A:$E,4,0))</calculatedColumnFormula>
    </tableColumn>
    <tableColumn id="11"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94" dataDxfId="92" totalsRowDxfId="90" headerRowBorderDxfId="93" tableBorderDxfId="91" totalsRowBorderDxfId="89">
  <autoFilter ref="B8:X1418">
    <filterColumn colId="1">
      <filters>
        <filter val="Bens Imóveis - Output"/>
      </filters>
    </filterColumn>
    <filterColumn colId="4">
      <filters>
        <filter val="cd_imv_out_prc"/>
      </filters>
    </filterColumn>
  </autoFilter>
  <tableColumns count="23">
    <tableColumn id="1" name="Âmbito" dataDxfId="88" totalsRowDxfId="87"/>
    <tableColumn id="12" name="Sub-âmbito" dataDxfId="86" totalsRowDxfId="85"/>
    <tableColumn id="2" name="Origem" dataDxfId="84" totalsRowDxfId="83"/>
    <tableColumn id="18" name="Campo Origem" dataDxfId="82" totalsRowDxfId="81"/>
    <tableColumn id="5" name="Tabela" dataDxfId="80" totalsRowDxfId="79"/>
    <tableColumn id="3" name="Campo" dataDxfId="78" totalsRowDxfId="77"/>
    <tableColumn id="20" name="concat" dataDxfId="76" totalsRowDxfId="75">
      <calculatedColumnFormula>Table1[[#This Row],[Tabela]]&amp;Table1[[#This Row],[Campo]]</calculatedColumnFormula>
    </tableColumn>
    <tableColumn id="4" name="Status" dataDxfId="74" totalsRowDxfId="73"/>
    <tableColumn id="19" name="Status2" dataDxfId="72">
      <calculatedColumnFormula>VLOOKUP(Table1[[#This Row],[Status]],Auxiliar!$B$16:$C$23,2,0)</calculatedColumnFormula>
    </tableColumn>
    <tableColumn id="6" name="Tipologia_Testes" dataDxfId="71" totalsRowDxfId="70"/>
    <tableColumn id="10" name="Necessidade de re-especificação? (campo)" dataDxfId="69" totalsRowDxfId="68"/>
    <tableColumn id="9" name="Complexidade" dataDxfId="67" totalsRowDxfId="66"/>
    <tableColumn id="17" name="Data de Alteração Status" dataDxfId="65" totalsRowDxfId="64"/>
    <tableColumn id="8"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name="Notas" dataDxfId="61" totalsRowDxfId="60"/>
    <tableColumn id="11" name="Owner" dataDxfId="59" totalsRowDxfId="58"/>
    <tableColumn id="21" name="Data alteração especificação" dataDxfId="57" totalsRowDxfId="56"/>
    <tableColumn id="13" name="Data de inicio testes" dataDxfId="55" totalsRowDxfId="54"/>
    <tableColumn id="14" name="Data de incidência / pedido esclarecimento" dataDxfId="53" totalsRowDxfId="52"/>
    <tableColumn id="15" name="Data de correção/resposta prevista" dataDxfId="51" totalsRowDxfId="50"/>
    <tableColumn id="22" name="Data de correção/resposta efetiva" dataDxfId="49" totalsRowDxfId="48"/>
    <tableColumn id="23" name="Horas efetivas" dataDxfId="47" totalsRowDxfId="46">
      <calculatedColumnFormula>VLOOKUP(Table1[[#This Row],[Status]],Auxiliar!$B$16:$D$23,3,0)*Table1[[#This Row],[Estimação (horas)]]</calculatedColumnFormula>
    </tableColumn>
    <tableColumn id="16"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68" t="s">
        <v>1</v>
      </c>
      <c r="T9" s="169"/>
      <c r="V9" s="168" t="s">
        <v>2</v>
      </c>
      <c r="AM9" s="151"/>
      <c r="AN9" s="145"/>
    </row>
    <row r="10" spans="1:40" ht="17.399999999999999">
      <c r="A10" s="145"/>
      <c r="B10" s="150"/>
      <c r="T10" s="169"/>
      <c r="AM10" s="151"/>
      <c r="AN10" s="145"/>
    </row>
    <row r="11" spans="1:40" ht="17.399999999999999">
      <c r="A11" s="145"/>
      <c r="B11" s="150"/>
      <c r="T11" s="169"/>
      <c r="AM11" s="151"/>
      <c r="AN11" s="145"/>
    </row>
    <row r="12" spans="1:40" ht="17.399999999999999">
      <c r="A12" s="145"/>
      <c r="B12" s="150"/>
      <c r="T12" s="169"/>
      <c r="AM12" s="151"/>
      <c r="AN12" s="145"/>
    </row>
    <row r="13" spans="1:40" ht="17.399999999999999">
      <c r="A13" s="145"/>
      <c r="B13" s="150"/>
      <c r="T13" s="169"/>
      <c r="AM13" s="151"/>
      <c r="AN13" s="145"/>
    </row>
    <row r="14" spans="1:40" ht="17.399999999999999">
      <c r="A14" s="145"/>
      <c r="B14" s="150"/>
      <c r="T14" s="169"/>
      <c r="AM14" s="151"/>
      <c r="AN14" s="145"/>
    </row>
    <row r="15" spans="1:40" ht="17.399999999999999">
      <c r="A15" s="145"/>
      <c r="B15" s="150"/>
      <c r="T15" s="169"/>
      <c r="AM15" s="151"/>
      <c r="AN15" s="145"/>
    </row>
    <row r="16" spans="1:40" ht="17.399999999999999">
      <c r="A16" s="145"/>
      <c r="B16" s="150"/>
      <c r="T16" s="169"/>
      <c r="AM16" s="151"/>
      <c r="AN16" s="145"/>
    </row>
    <row r="17" spans="1:40" ht="17.399999999999999">
      <c r="A17" s="145"/>
      <c r="B17" s="150"/>
      <c r="T17" s="169"/>
      <c r="AM17" s="151"/>
      <c r="AN17" s="145"/>
    </row>
    <row r="18" spans="1:40" ht="17.399999999999999">
      <c r="A18" s="145"/>
      <c r="B18" s="150"/>
      <c r="T18" s="169"/>
      <c r="AM18" s="151"/>
      <c r="AN18" s="145"/>
    </row>
    <row r="19" spans="1:40" ht="17.399999999999999">
      <c r="A19" s="145"/>
      <c r="B19" s="150"/>
      <c r="T19" s="169"/>
      <c r="AM19" s="151"/>
      <c r="AN19" s="145"/>
    </row>
    <row r="20" spans="1:40" ht="17.399999999999999">
      <c r="A20" s="145"/>
      <c r="B20" s="150"/>
      <c r="T20" s="169"/>
      <c r="AM20" s="151"/>
      <c r="AN20" s="145"/>
    </row>
    <row r="21" spans="1:40" ht="17.399999999999999">
      <c r="A21" s="145"/>
      <c r="B21" s="150"/>
      <c r="T21" s="169"/>
      <c r="AM21" s="151"/>
      <c r="AN21" s="145"/>
    </row>
    <row r="22" spans="1:40" ht="17.399999999999999">
      <c r="A22" s="145"/>
      <c r="B22" s="150"/>
      <c r="T22" s="169"/>
      <c r="AM22" s="151"/>
      <c r="AN22" s="145"/>
    </row>
    <row r="23" spans="1:40" ht="17.399999999999999">
      <c r="A23" s="145"/>
      <c r="B23" s="150"/>
      <c r="T23" s="169"/>
      <c r="AM23" s="151"/>
      <c r="AN23" s="145"/>
    </row>
    <row r="24" spans="1:40" ht="17.399999999999999">
      <c r="A24" s="145"/>
      <c r="B24" s="150"/>
      <c r="T24" s="169"/>
      <c r="AM24" s="151"/>
      <c r="AN24" s="145"/>
    </row>
    <row r="25" spans="1:40" ht="17.399999999999999">
      <c r="A25" s="145"/>
      <c r="B25" s="150"/>
      <c r="T25" s="169"/>
      <c r="AM25" s="151"/>
      <c r="AN25" s="145"/>
    </row>
    <row r="26" spans="1:40" ht="17.399999999999999">
      <c r="A26" s="145"/>
      <c r="B26" s="150"/>
      <c r="T26" s="169"/>
      <c r="AM26" s="151"/>
      <c r="AN26" s="145"/>
    </row>
    <row r="27" spans="1:40" ht="17.399999999999999">
      <c r="A27" s="145"/>
      <c r="B27" s="150"/>
      <c r="T27" s="169"/>
      <c r="AM27" s="151"/>
      <c r="AN27" s="145"/>
    </row>
    <row r="28" spans="1:40" ht="17.399999999999999">
      <c r="A28" s="145"/>
      <c r="B28" s="150"/>
      <c r="T28" s="169"/>
      <c r="AM28" s="151"/>
      <c r="AN28" s="145"/>
    </row>
    <row r="29" spans="1:40" ht="17.399999999999999">
      <c r="A29" s="145"/>
      <c r="B29" s="150"/>
      <c r="T29" s="169"/>
      <c r="AM29" s="151"/>
      <c r="AN29" s="145"/>
    </row>
    <row r="30" spans="1:40" ht="17.399999999999999">
      <c r="A30" s="145"/>
      <c r="B30" s="150"/>
      <c r="T30" s="169"/>
      <c r="AM30" s="151"/>
      <c r="AN30" s="145"/>
    </row>
    <row r="31" spans="1:40" ht="17.399999999999999">
      <c r="A31" s="145"/>
      <c r="B31" s="150"/>
      <c r="T31" s="169"/>
      <c r="AM31" s="151"/>
      <c r="AN31" s="145"/>
    </row>
    <row r="32" spans="1:40" ht="17.399999999999999">
      <c r="A32" s="145"/>
      <c r="B32" s="150"/>
      <c r="T32" s="169"/>
      <c r="AM32" s="151"/>
      <c r="AN32" s="145"/>
    </row>
    <row r="33" spans="1:40" ht="17.399999999999999">
      <c r="A33" s="145"/>
      <c r="B33" s="150"/>
      <c r="T33" s="169"/>
      <c r="AM33" s="151"/>
      <c r="AN33" s="145"/>
    </row>
    <row r="34" spans="1:40" ht="17.399999999999999">
      <c r="A34" s="145"/>
      <c r="B34" s="150"/>
      <c r="T34" s="169"/>
      <c r="AM34" s="151"/>
      <c r="AN34" s="145"/>
    </row>
    <row r="35" spans="1:40" ht="17.399999999999999">
      <c r="A35" s="145"/>
      <c r="B35" s="150"/>
      <c r="T35" s="169"/>
      <c r="AM35" s="151"/>
      <c r="AN35" s="145"/>
    </row>
    <row r="36" spans="1:40" ht="17.399999999999999">
      <c r="A36" s="145"/>
      <c r="B36" s="150"/>
      <c r="T36" s="169"/>
      <c r="AM36" s="151"/>
      <c r="AN36" s="145"/>
    </row>
    <row r="37" spans="1:40" ht="17.399999999999999">
      <c r="A37" s="145"/>
      <c r="B37" s="150"/>
      <c r="T37" s="169"/>
      <c r="AM37" s="151"/>
      <c r="AN37" s="145"/>
    </row>
    <row r="38" spans="1:40" ht="17.399999999999999">
      <c r="A38" s="145"/>
      <c r="B38" s="150"/>
      <c r="T38" s="169"/>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4"/>
  <sheetViews>
    <sheetView showGridLines="0" zoomScale="70" zoomScaleNormal="70" workbookViewId="0">
      <pane xSplit="15" ySplit="13" topLeftCell="P312"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3">SUBTOTAL(9,P14:P573)</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SUBTOTAL(9,AV14:AV573)</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SUBTOTAL(9,CB14:CB573)</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SUBTOTAL(9,DH14:DH573)</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c r="B14" s="98" t="s">
        <v>27</v>
      </c>
      <c r="C14" s="99"/>
      <c r="D14" s="99"/>
      <c r="E14" s="99"/>
      <c r="F14" s="99"/>
      <c r="G14" s="99"/>
      <c r="H14" s="99"/>
      <c r="I14" s="121">
        <f>SUM(I15:I18)</f>
        <v>280</v>
      </c>
      <c r="J14" s="121">
        <f>SUM(J15:J18)</f>
        <v>35</v>
      </c>
      <c r="K14" s="121"/>
      <c r="L14" s="121"/>
      <c r="M14" s="188">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89">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 t="shared" ref="I16:I18" si="13">J16*8</f>
        <v>80</v>
      </c>
      <c r="J16" s="100">
        <v>10</v>
      </c>
      <c r="K16" s="100"/>
      <c r="L16" s="100"/>
      <c r="M16" s="189">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 t="shared" si="13"/>
        <v>40</v>
      </c>
      <c r="J17" s="100">
        <v>5</v>
      </c>
      <c r="K17" s="100"/>
      <c r="L17" s="100"/>
      <c r="M17" s="189">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 t="shared" si="13"/>
        <v>120</v>
      </c>
      <c r="J18" s="100">
        <v>15</v>
      </c>
      <c r="K18" s="100"/>
      <c r="L18" s="100"/>
      <c r="M18" s="189">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I26+I41+I197+I361+I446</f>
        <v>2130.9525000000049</v>
      </c>
      <c r="J25" s="121">
        <f>J26+J41+J197+J361+J446</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7"/>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9">I42/8</f>
        <v>1</v>
      </c>
      <c r="K42" s="100">
        <f>SUMIFS(Table1[Horas efetivas],Table1[Tabela],Plano_V3!E42,Table1[Campo],Plano_V3!F42)</f>
        <v>8</v>
      </c>
      <c r="L42" s="100">
        <f t="shared" ref="L42:L105" si="20">K42/8</f>
        <v>1</v>
      </c>
      <c r="M42" s="100">
        <f t="shared" ref="M42:M105" si="21">L42/J42</f>
        <v>1</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7"/>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9"/>
        <v>0.51249999999999996</v>
      </c>
      <c r="K47" s="100">
        <f>SUMIFS(Table1[Horas efetivas],Table1[Tabela],Plano_V3!E47,Table1[Campo],Plano_V3!F47)</f>
        <v>4.0999999999999996</v>
      </c>
      <c r="L47" s="100">
        <f t="shared" si="20"/>
        <v>0.51249999999999996</v>
      </c>
      <c r="M47" s="100">
        <f t="shared" si="21"/>
        <v>1</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7"/>
        <v>cd_imv_out_prccod_moeda</v>
      </c>
      <c r="B48" s="83" t="s">
        <v>28</v>
      </c>
      <c r="C48" s="84" t="s">
        <v>54</v>
      </c>
      <c r="D48" s="80" t="s">
        <v>40</v>
      </c>
      <c r="E48" s="82" t="s">
        <v>55</v>
      </c>
      <c r="F48" s="80" t="s">
        <v>62</v>
      </c>
      <c r="G48" s="80" t="str">
        <f>INDEX(Auxiliar!$B$16:$B$23,MATCH(Plano_V3!H48,Auxiliar!$C$16:$C$23,0),1)</f>
        <v>6. Em implementação (re-especificação)</v>
      </c>
      <c r="H48" s="80">
        <f>VLOOKUP(A48,'Aux - pivots1'!$A:$B,2,0)</f>
        <v>6</v>
      </c>
      <c r="I48" s="100">
        <f>SUMIFS(Table1[Estimação (horas)],Table1[Tabela],Plano_V3!E48,Table1[Campo],Plano_V3!F48)</f>
        <v>4.0999999999999996</v>
      </c>
      <c r="J48" s="100">
        <f t="shared" si="19"/>
        <v>0.51249999999999996</v>
      </c>
      <c r="K48" s="100">
        <f>SUMIFS(Table1[Horas efetivas],Table1[Tabela],Plano_V3!E48,Table1[Campo],Plano_V3!F48)</f>
        <v>1.0249999999999999</v>
      </c>
      <c r="L48" s="100">
        <f t="shared" si="20"/>
        <v>0.12812499999999999</v>
      </c>
      <c r="M48" s="100">
        <f t="shared" si="21"/>
        <v>0.25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7"/>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9"/>
        <v>0.51249999999999996</v>
      </c>
      <c r="K49" s="100">
        <f>SUMIFS(Table1[Horas efetivas],Table1[Tabela],Plano_V3!E49,Table1[Campo],Plano_V3!F49)</f>
        <v>4.0999999999999996</v>
      </c>
      <c r="L49" s="100">
        <f t="shared" si="20"/>
        <v>0.51249999999999996</v>
      </c>
      <c r="M49" s="100">
        <f t="shared" si="21"/>
        <v>1</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7"/>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9"/>
        <v>0.51249999999999996</v>
      </c>
      <c r="K50" s="100">
        <f>SUMIFS(Table1[Horas efetivas],Table1[Tabela],Plano_V3!E50,Table1[Campo],Plano_V3!F50)</f>
        <v>4.0999999999999996</v>
      </c>
      <c r="L50" s="100">
        <f t="shared" si="20"/>
        <v>0.51249999999999996</v>
      </c>
      <c r="M50" s="100">
        <f t="shared" si="21"/>
        <v>1</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7"/>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9"/>
        <v>0.51249999999999996</v>
      </c>
      <c r="K51" s="100">
        <f>SUMIFS(Table1[Horas efetivas],Table1[Tabela],Plano_V3!E51,Table1[Campo],Plano_V3!F51)</f>
        <v>4.0999999999999996</v>
      </c>
      <c r="L51" s="100">
        <f t="shared" si="20"/>
        <v>0.51249999999999996</v>
      </c>
      <c r="M51" s="100">
        <f t="shared" si="21"/>
        <v>1</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7"/>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9"/>
        <v>0.51249999999999996</v>
      </c>
      <c r="K52" s="100">
        <f>SUMIFS(Table1[Horas efetivas],Table1[Tabela],Plano_V3!E52,Table1[Campo],Plano_V3!F52)</f>
        <v>4.0999999999999996</v>
      </c>
      <c r="L52" s="100">
        <f t="shared" si="20"/>
        <v>0.51249999999999996</v>
      </c>
      <c r="M52" s="100">
        <f t="shared" si="21"/>
        <v>1</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7"/>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9"/>
        <v>0.51249999999999996</v>
      </c>
      <c r="K53" s="100">
        <f>SUMIFS(Table1[Horas efetivas],Table1[Tabela],Plano_V3!E53,Table1[Campo],Plano_V3!F53)</f>
        <v>4.0999999999999996</v>
      </c>
      <c r="L53" s="100">
        <f t="shared" si="20"/>
        <v>0.51249999999999996</v>
      </c>
      <c r="M53" s="100">
        <f t="shared" si="21"/>
        <v>1</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7"/>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9"/>
        <v>0.51249999999999996</v>
      </c>
      <c r="K54" s="100">
        <f>SUMIFS(Table1[Horas efetivas],Table1[Tabela],Plano_V3!E54,Table1[Campo],Plano_V3!F54)</f>
        <v>4.0999999999999996</v>
      </c>
      <c r="L54" s="100">
        <f t="shared" si="20"/>
        <v>0.51249999999999996</v>
      </c>
      <c r="M54" s="100">
        <f t="shared" si="21"/>
        <v>1</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7"/>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9"/>
        <v>0.51249999999999996</v>
      </c>
      <c r="K55" s="100">
        <f>SUMIFS(Table1[Horas efetivas],Table1[Tabela],Plano_V3!E55,Table1[Campo],Plano_V3!F55)</f>
        <v>4.0999999999999996</v>
      </c>
      <c r="L55" s="100">
        <f t="shared" si="20"/>
        <v>0.51249999999999996</v>
      </c>
      <c r="M55" s="100">
        <f t="shared" si="21"/>
        <v>1</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7"/>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9"/>
        <v>0.51249999999999996</v>
      </c>
      <c r="K58" s="100">
        <f>SUMIFS(Table1[Horas efetivas],Table1[Tabela],Plano_V3!E58,Table1[Campo],Plano_V3!F58)</f>
        <v>0</v>
      </c>
      <c r="L58" s="100">
        <f t="shared" si="20"/>
        <v>0</v>
      </c>
      <c r="M58" s="100">
        <f t="shared" si="21"/>
        <v>0</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7"/>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9"/>
        <v>0.51249999999999996</v>
      </c>
      <c r="K59" s="100">
        <f>SUMIFS(Table1[Horas efetivas],Table1[Tabela],Plano_V3!E59,Table1[Campo],Plano_V3!F59)</f>
        <v>4.0999999999999996</v>
      </c>
      <c r="L59" s="100">
        <f t="shared" si="20"/>
        <v>0.51249999999999996</v>
      </c>
      <c r="M59" s="100">
        <f t="shared" si="21"/>
        <v>1</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7"/>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9"/>
        <v>1</v>
      </c>
      <c r="K60" s="100">
        <f>SUMIFS(Table1[Horas efetivas],Table1[Tabela],Plano_V3!E60,Table1[Campo],Plano_V3!F60)</f>
        <v>8</v>
      </c>
      <c r="L60" s="100">
        <f t="shared" si="20"/>
        <v>1</v>
      </c>
      <c r="M60" s="100">
        <f t="shared" si="21"/>
        <v>1</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7"/>
        <v>cd_imv_out_trz_cred_prccod_fnld</v>
      </c>
      <c r="B68" s="83" t="s">
        <v>28</v>
      </c>
      <c r="C68" s="84" t="s">
        <v>54</v>
      </c>
      <c r="D68" s="80" t="s">
        <v>40</v>
      </c>
      <c r="E68" s="82" t="s">
        <v>56</v>
      </c>
      <c r="F68" s="80" t="s">
        <v>78</v>
      </c>
      <c r="G68" s="80" t="str">
        <f>INDEX(Auxiliar!$B$16:$B$23,MATCH(Plano_V3!H68,Auxiliar!$C$16:$C$23,0),1)</f>
        <v>2. Em Teste</v>
      </c>
      <c r="H68" s="80">
        <f>VLOOKUP(A68,'Aux - pivots1'!$A:$B,2,0)</f>
        <v>2</v>
      </c>
      <c r="I68" s="100">
        <f>SUMIFS(Table1[Estimação (horas)],Table1[Tabela],Plano_V3!E68,Table1[Campo],Plano_V3!F68)</f>
        <v>8.1</v>
      </c>
      <c r="J68" s="100">
        <f t="shared" si="19"/>
        <v>1.0125</v>
      </c>
      <c r="K68" s="100">
        <f>SUMIFS(Table1[Horas efetivas],Table1[Tabela],Plano_V3!E68,Table1[Campo],Plano_V3!F68)</f>
        <v>4.05</v>
      </c>
      <c r="L68" s="100">
        <f t="shared" si="20"/>
        <v>0.50624999999999998</v>
      </c>
      <c r="M68" s="100">
        <f t="shared" si="21"/>
        <v>0.5</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7"/>
        <v>cd_imv_out_trz_cred_prccod_ocupacao</v>
      </c>
      <c r="B69" s="83" t="s">
        <v>28</v>
      </c>
      <c r="C69" s="84" t="s">
        <v>54</v>
      </c>
      <c r="D69" s="80" t="s">
        <v>40</v>
      </c>
      <c r="E69" s="82" t="s">
        <v>56</v>
      </c>
      <c r="F69" s="80" t="s">
        <v>79</v>
      </c>
      <c r="G69" s="80" t="str">
        <f>INDEX(Auxiliar!$B$16:$B$23,MATCH(Plano_V3!H69,Auxiliar!$C$16:$C$23,0),1)</f>
        <v>2. Em Teste</v>
      </c>
      <c r="H69" s="80">
        <f>VLOOKUP(A69,'Aux - pivots1'!$A:$B,2,0)</f>
        <v>2</v>
      </c>
      <c r="I69" s="100">
        <f>SUMIFS(Table1[Estimação (horas)],Table1[Tabela],Plano_V3!E69,Table1[Campo],Plano_V3!F69)</f>
        <v>8.1</v>
      </c>
      <c r="J69" s="100">
        <f t="shared" si="19"/>
        <v>1.0125</v>
      </c>
      <c r="K69" s="100">
        <f>SUMIFS(Table1[Horas efetivas],Table1[Tabela],Plano_V3!E69,Table1[Campo],Plano_V3!F69)</f>
        <v>4.05</v>
      </c>
      <c r="L69" s="100">
        <f t="shared" si="20"/>
        <v>0.50624999999999998</v>
      </c>
      <c r="M69" s="100">
        <f t="shared" si="21"/>
        <v>0.5</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7"/>
        <v>cd_imv_out_trz_cred_prccod_prd_resp</v>
      </c>
      <c r="B70" s="83" t="s">
        <v>28</v>
      </c>
      <c r="C70" s="84" t="s">
        <v>54</v>
      </c>
      <c r="D70" s="80" t="s">
        <v>40</v>
      </c>
      <c r="E70" s="82" t="s">
        <v>56</v>
      </c>
      <c r="F70" s="80" t="s">
        <v>80</v>
      </c>
      <c r="G70" s="80" t="str">
        <f>INDEX(Auxiliar!$B$16:$B$23,MATCH(Plano_V3!H70,Auxiliar!$C$16:$C$23,0),1)</f>
        <v>2. Em Teste</v>
      </c>
      <c r="H70" s="80">
        <f>VLOOKUP(A70,'Aux - pivots1'!$A:$B,2,0)</f>
        <v>2</v>
      </c>
      <c r="I70" s="100">
        <f>SUMIFS(Table1[Estimação (horas)],Table1[Tabela],Plano_V3!E70,Table1[Campo],Plano_V3!F70)</f>
        <v>8.1</v>
      </c>
      <c r="J70" s="100">
        <f t="shared" si="19"/>
        <v>1.0125</v>
      </c>
      <c r="K70" s="100">
        <f>SUMIFS(Table1[Horas efetivas],Table1[Tabela],Plano_V3!E70,Table1[Campo],Plano_V3!F70)</f>
        <v>4.05</v>
      </c>
      <c r="L70" s="100">
        <f t="shared" si="20"/>
        <v>0.50624999999999998</v>
      </c>
      <c r="M70" s="100">
        <f t="shared" si="21"/>
        <v>0.5</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7"/>
        <v>cd_imv_out_trz_cred_prccod_sprd_resp</v>
      </c>
      <c r="B72" s="83" t="s">
        <v>28</v>
      </c>
      <c r="C72" s="84" t="s">
        <v>54</v>
      </c>
      <c r="D72" s="80" t="s">
        <v>40</v>
      </c>
      <c r="E72" s="82" t="s">
        <v>56</v>
      </c>
      <c r="F72" s="80" t="s">
        <v>82</v>
      </c>
      <c r="G72" s="80" t="str">
        <f>INDEX(Auxiliar!$B$16:$B$23,MATCH(Plano_V3!H72,Auxiliar!$C$16:$C$23,0),1)</f>
        <v>2. Em Teste</v>
      </c>
      <c r="H72" s="80">
        <f>VLOOKUP(A72,'Aux - pivots1'!$A:$B,2,0)</f>
        <v>2</v>
      </c>
      <c r="I72" s="100">
        <f>SUMIFS(Table1[Estimação (horas)],Table1[Tabela],Plano_V3!E72,Table1[Campo],Plano_V3!F72)</f>
        <v>8.1</v>
      </c>
      <c r="J72" s="100">
        <f t="shared" si="19"/>
        <v>1.0125</v>
      </c>
      <c r="K72" s="100">
        <f>SUMIFS(Table1[Horas efetivas],Table1[Tabela],Plano_V3!E72,Table1[Campo],Plano_V3!F72)</f>
        <v>4.05</v>
      </c>
      <c r="L72" s="100">
        <f t="shared" si="20"/>
        <v>0.50624999999999998</v>
      </c>
      <c r="M72" s="100">
        <f t="shared" si="21"/>
        <v>0.5</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7"/>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9"/>
        <v>1.0125</v>
      </c>
      <c r="K73" s="100">
        <f>SUMIFS(Table1[Horas efetivas],Table1[Tabela],Plano_V3!E73,Table1[Campo],Plano_V3!F73)</f>
        <v>8.1</v>
      </c>
      <c r="L73" s="100">
        <f t="shared" si="20"/>
        <v>1.0125</v>
      </c>
      <c r="M73" s="100">
        <f t="shared" si="21"/>
        <v>1</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7"/>
        <v>cd_imv_out_trz_cred_prcdata_fim</v>
      </c>
      <c r="B74" s="83" t="s">
        <v>28</v>
      </c>
      <c r="C74" s="84" t="s">
        <v>54</v>
      </c>
      <c r="D74" s="80" t="s">
        <v>40</v>
      </c>
      <c r="E74" s="82" t="s">
        <v>56</v>
      </c>
      <c r="F74" s="80" t="s">
        <v>83</v>
      </c>
      <c r="G74" s="80" t="str">
        <f>INDEX(Auxiliar!$B$16:$B$23,MATCH(Plano_V3!H74,Auxiliar!$C$16:$C$23,0),1)</f>
        <v>2. Em Teste</v>
      </c>
      <c r="H74" s="80">
        <f>VLOOKUP(A74,'Aux - pivots1'!$A:$B,2,0)</f>
        <v>2</v>
      </c>
      <c r="I74" s="100">
        <f>SUMIFS(Table1[Estimação (horas)],Table1[Tabela],Plano_V3!E74,Table1[Campo],Plano_V3!F74)</f>
        <v>8.1</v>
      </c>
      <c r="J74" s="100">
        <f t="shared" si="19"/>
        <v>1.0125</v>
      </c>
      <c r="K74" s="100">
        <f>SUMIFS(Table1[Horas efetivas],Table1[Tabela],Plano_V3!E74,Table1[Campo],Plano_V3!F74)</f>
        <v>4.05</v>
      </c>
      <c r="L74" s="100">
        <f t="shared" si="20"/>
        <v>0.50624999999999998</v>
      </c>
      <c r="M74" s="100">
        <f t="shared" si="21"/>
        <v>0.5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7"/>
        <v>cd_imv_out_trz_cred_prcdata_vcmt</v>
      </c>
      <c r="B76" s="83" t="s">
        <v>28</v>
      </c>
      <c r="C76" s="84" t="s">
        <v>54</v>
      </c>
      <c r="D76" s="80" t="s">
        <v>40</v>
      </c>
      <c r="E76" s="82" t="s">
        <v>56</v>
      </c>
      <c r="F76" s="80" t="s">
        <v>69</v>
      </c>
      <c r="G76" s="80" t="str">
        <f>INDEX(Auxiliar!$B$16:$B$23,MATCH(Plano_V3!H76,Auxiliar!$C$16:$C$23,0),1)</f>
        <v>2. Em Teste</v>
      </c>
      <c r="H76" s="80">
        <f>VLOOKUP(A76,'Aux - pivots1'!$A:$B,2,0)</f>
        <v>2</v>
      </c>
      <c r="I76" s="100">
        <f>SUMIFS(Table1[Estimação (horas)],Table1[Tabela],Plano_V3!E76,Table1[Campo],Plano_V3!F76)</f>
        <v>8.1</v>
      </c>
      <c r="J76" s="100">
        <f t="shared" si="19"/>
        <v>1.0125</v>
      </c>
      <c r="K76" s="100">
        <f>SUMIFS(Table1[Horas efetivas],Table1[Tabela],Plano_V3!E76,Table1[Campo],Plano_V3!F76)</f>
        <v>4.05</v>
      </c>
      <c r="L76" s="100">
        <f t="shared" si="20"/>
        <v>0.50624999999999998</v>
      </c>
      <c r="M76" s="100">
        <f t="shared" si="21"/>
        <v>0.5</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7"/>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9"/>
        <v>0.51249999999999996</v>
      </c>
      <c r="K79" s="100">
        <f>SUMIFS(Table1[Horas efetivas],Table1[Tabela],Plano_V3!E79,Table1[Campo],Plano_V3!F79)</f>
        <v>4.0999999999999996</v>
      </c>
      <c r="L79" s="100">
        <f t="shared" si="20"/>
        <v>0.51249999999999996</v>
      </c>
      <c r="M79" s="100">
        <f t="shared" si="21"/>
        <v>1</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7"/>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9"/>
        <v>0.51249999999999996</v>
      </c>
      <c r="K80" s="100">
        <f>SUMIFS(Table1[Horas efetivas],Table1[Tabela],Plano_V3!E80,Table1[Campo],Plano_V3!F80)</f>
        <v>4.0999999999999996</v>
      </c>
      <c r="L80" s="100">
        <f t="shared" si="20"/>
        <v>0.51249999999999996</v>
      </c>
      <c r="M80" s="100">
        <f t="shared" si="21"/>
        <v>1</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7"/>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9"/>
        <v>1</v>
      </c>
      <c r="K81" s="100">
        <f>SUMIFS(Table1[Horas efetivas],Table1[Tabela],Plano_V3!E81,Table1[Campo],Plano_V3!F81)</f>
        <v>8</v>
      </c>
      <c r="L81" s="100">
        <f t="shared" si="20"/>
        <v>1</v>
      </c>
      <c r="M81" s="100">
        <f t="shared" si="21"/>
        <v>1</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23"/>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24"/>
        <v>0.51249999999999996</v>
      </c>
      <c r="K125" s="100">
        <f>SUMIFS(Table1[Horas efetivas],Table1[Tabela],Plano_V3!E125,Table1[Campo],Plano_V3!F125)</f>
        <v>0</v>
      </c>
      <c r="L125" s="100">
        <f t="shared" si="25"/>
        <v>0</v>
      </c>
      <c r="M125" s="100">
        <f t="shared" si="26"/>
        <v>0</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23"/>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24"/>
        <v>0.51249999999999996</v>
      </c>
      <c r="K135" s="100">
        <f>SUMIFS(Table1[Horas efetivas],Table1[Tabela],Plano_V3!E135,Table1[Campo],Plano_V3!F135)</f>
        <v>1.0249999999999999</v>
      </c>
      <c r="L135" s="100">
        <f t="shared" si="25"/>
        <v>0.12812499999999999</v>
      </c>
      <c r="M135" s="100">
        <f t="shared" si="26"/>
        <v>0.25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23"/>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24"/>
        <v>0.51249999999999996</v>
      </c>
      <c r="K136" s="100">
        <f>SUMIFS(Table1[Horas efetivas],Table1[Tabela],Plano_V3!E136,Table1[Campo],Plano_V3!F136)</f>
        <v>1.0249999999999999</v>
      </c>
      <c r="L136" s="100">
        <f t="shared" si="25"/>
        <v>0.12812499999999999</v>
      </c>
      <c r="M136" s="100">
        <f t="shared" si="26"/>
        <v>0.25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23"/>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24"/>
        <v>0.51249999999999996</v>
      </c>
      <c r="K137" s="100">
        <f>SUMIFS(Table1[Horas efetivas],Table1[Tabela],Plano_V3!E137,Table1[Campo],Plano_V3!F137)</f>
        <v>1.0249999999999999</v>
      </c>
      <c r="L137" s="100">
        <f t="shared" si="25"/>
        <v>0.12812499999999999</v>
      </c>
      <c r="M137" s="100">
        <f t="shared" si="26"/>
        <v>0.25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23"/>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24"/>
        <v>0.51249999999999996</v>
      </c>
      <c r="K138" s="100">
        <f>SUMIFS(Table1[Horas efetivas],Table1[Tabela],Plano_V3!E138,Table1[Campo],Plano_V3!F138)</f>
        <v>1.0249999999999999</v>
      </c>
      <c r="L138" s="100">
        <f t="shared" si="25"/>
        <v>0.12812499999999999</v>
      </c>
      <c r="M138" s="100">
        <f t="shared" si="26"/>
        <v>0.25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23"/>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24"/>
        <v>0.51249999999999996</v>
      </c>
      <c r="K139" s="100">
        <f>SUMIFS(Table1[Horas efetivas],Table1[Tabela],Plano_V3!E139,Table1[Campo],Plano_V3!F139)</f>
        <v>1.0249999999999999</v>
      </c>
      <c r="L139" s="100">
        <f t="shared" si="25"/>
        <v>0.12812499999999999</v>
      </c>
      <c r="M139" s="100">
        <f t="shared" si="26"/>
        <v>0.25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23"/>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24"/>
        <v>0.51249999999999996</v>
      </c>
      <c r="K141" s="100">
        <f>SUMIFS(Table1[Horas efetivas],Table1[Tabela],Plano_V3!E141,Table1[Campo],Plano_V3!F141)</f>
        <v>1.0249999999999999</v>
      </c>
      <c r="L141" s="100">
        <f t="shared" si="25"/>
        <v>0.12812499999999999</v>
      </c>
      <c r="M141" s="100">
        <f t="shared" si="26"/>
        <v>0.25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23"/>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24"/>
        <v>0.51249999999999996</v>
      </c>
      <c r="K142" s="100">
        <f>SUMIFS(Table1[Horas efetivas],Table1[Tabela],Plano_V3!E142,Table1[Campo],Plano_V3!F142)</f>
        <v>1.0249999999999999</v>
      </c>
      <c r="L142" s="100">
        <f t="shared" si="25"/>
        <v>0.12812499999999999</v>
      </c>
      <c r="M142" s="100">
        <f t="shared" si="26"/>
        <v>0.25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23"/>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24"/>
        <v>0.51249999999999996</v>
      </c>
      <c r="K143" s="100">
        <f>SUMIFS(Table1[Horas efetivas],Table1[Tabela],Plano_V3!E143,Table1[Campo],Plano_V3!F143)</f>
        <v>1.0249999999999999</v>
      </c>
      <c r="L143" s="100">
        <f t="shared" si="25"/>
        <v>0.12812499999999999</v>
      </c>
      <c r="M143" s="100">
        <f t="shared" si="26"/>
        <v>0.25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23"/>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24"/>
        <v>0.51249999999999996</v>
      </c>
      <c r="K144" s="100">
        <f>SUMIFS(Table1[Horas efetivas],Table1[Tabela],Plano_V3!E144,Table1[Campo],Plano_V3!F144)</f>
        <v>1.0249999999999999</v>
      </c>
      <c r="L144" s="100">
        <f t="shared" si="25"/>
        <v>0.12812499999999999</v>
      </c>
      <c r="M144" s="100">
        <f t="shared" si="26"/>
        <v>0.25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23"/>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24"/>
        <v>0.51249999999999996</v>
      </c>
      <c r="K145" s="100">
        <f>SUMIFS(Table1[Horas efetivas],Table1[Tabela],Plano_V3!E145,Table1[Campo],Plano_V3!F145)</f>
        <v>1.0249999999999999</v>
      </c>
      <c r="L145" s="100">
        <f t="shared" si="25"/>
        <v>0.12812499999999999</v>
      </c>
      <c r="M145" s="100">
        <f t="shared" si="26"/>
        <v>0.25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23"/>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24"/>
        <v>0.51249999999999996</v>
      </c>
      <c r="K147" s="100">
        <f>SUMIFS(Table1[Horas efetivas],Table1[Tabela],Plano_V3!E147,Table1[Campo],Plano_V3!F147)</f>
        <v>1.0249999999999999</v>
      </c>
      <c r="L147" s="100">
        <f t="shared" si="25"/>
        <v>0.12812499999999999</v>
      </c>
      <c r="M147" s="100">
        <f t="shared" si="26"/>
        <v>0.25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23"/>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24"/>
        <v>0.51249999999999996</v>
      </c>
      <c r="K150" s="100">
        <f>SUMIFS(Table1[Horas efetivas],Table1[Tabela],Plano_V3!E150,Table1[Campo],Plano_V3!F150)</f>
        <v>1.0249999999999999</v>
      </c>
      <c r="L150" s="100">
        <f t="shared" si="25"/>
        <v>0.12812499999999999</v>
      </c>
      <c r="M150" s="100">
        <f t="shared" si="26"/>
        <v>0.25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23"/>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24"/>
        <v>0.51249999999999996</v>
      </c>
      <c r="K151" s="100">
        <f>SUMIFS(Table1[Horas efetivas],Table1[Tabela],Plano_V3!E151,Table1[Campo],Plano_V3!F151)</f>
        <v>1.0249999999999999</v>
      </c>
      <c r="L151" s="100">
        <f t="shared" si="25"/>
        <v>0.12812499999999999</v>
      </c>
      <c r="M151" s="100">
        <f t="shared" si="26"/>
        <v>0.25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23"/>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24"/>
        <v>0.51249999999999996</v>
      </c>
      <c r="K152" s="100">
        <f>SUMIFS(Table1[Horas efetivas],Table1[Tabela],Plano_V3!E152,Table1[Campo],Plano_V3!F152)</f>
        <v>1.0249999999999999</v>
      </c>
      <c r="L152" s="100">
        <f t="shared" si="25"/>
        <v>0.12812499999999999</v>
      </c>
      <c r="M152" s="100">
        <f t="shared" si="26"/>
        <v>0.25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23"/>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24"/>
        <v>0.51249999999999996</v>
      </c>
      <c r="K153" s="100">
        <f>SUMIFS(Table1[Horas efetivas],Table1[Tabela],Plano_V3!E153,Table1[Campo],Plano_V3!F153)</f>
        <v>1.0249999999999999</v>
      </c>
      <c r="L153" s="100">
        <f t="shared" si="25"/>
        <v>0.12812499999999999</v>
      </c>
      <c r="M153" s="100">
        <f t="shared" si="26"/>
        <v>0.25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23"/>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24"/>
        <v>0.51249999999999996</v>
      </c>
      <c r="K154" s="100">
        <f>SUMIFS(Table1[Horas efetivas],Table1[Tabela],Plano_V3!E154,Table1[Campo],Plano_V3!F154)</f>
        <v>1.0249999999999999</v>
      </c>
      <c r="L154" s="100">
        <f t="shared" si="25"/>
        <v>0.12812499999999999</v>
      </c>
      <c r="M154" s="100">
        <f t="shared" si="26"/>
        <v>0.25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23"/>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24"/>
        <v>0.51249999999999996</v>
      </c>
      <c r="K155" s="100">
        <f>SUMIFS(Table1[Horas efetivas],Table1[Tabela],Plano_V3!E155,Table1[Campo],Plano_V3!F155)</f>
        <v>1.0249999999999999</v>
      </c>
      <c r="L155" s="100">
        <f t="shared" si="25"/>
        <v>0.12812499999999999</v>
      </c>
      <c r="M155" s="100">
        <f t="shared" si="26"/>
        <v>0.25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24"/>
        <v>0.51249999999999996</v>
      </c>
      <c r="K156" s="100">
        <f>SUMIFS(Table1[Horas efetivas],Table1[Tabela],Plano_V3!E156,Table1[Campo],Plano_V3!F156)</f>
        <v>1.0249999999999999</v>
      </c>
      <c r="L156" s="100">
        <f t="shared" si="25"/>
        <v>0.12812499999999999</v>
      </c>
      <c r="M156" s="100">
        <f t="shared" si="26"/>
        <v>0.25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8"/>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24"/>
        <v>0.51249999999999996</v>
      </c>
      <c r="K157" s="100">
        <f>SUMIFS(Table1[Horas efetivas],Table1[Tabela],Plano_V3!E157,Table1[Campo],Plano_V3!F157)</f>
        <v>1.0249999999999999</v>
      </c>
      <c r="L157" s="100">
        <f t="shared" si="25"/>
        <v>0.12812499999999999</v>
      </c>
      <c r="M157" s="100">
        <f t="shared" si="26"/>
        <v>0.25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8"/>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24"/>
        <v>0.51249999999999996</v>
      </c>
      <c r="K158" s="100">
        <f>SUMIFS(Table1[Horas efetivas],Table1[Tabela],Plano_V3!E158,Table1[Campo],Plano_V3!F158)</f>
        <v>1.0249999999999999</v>
      </c>
      <c r="L158" s="100">
        <f t="shared" si="25"/>
        <v>0.12812499999999999</v>
      </c>
      <c r="M158" s="100">
        <f t="shared" si="26"/>
        <v>0.25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8"/>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24"/>
        <v>0.51249999999999996</v>
      </c>
      <c r="K159" s="100">
        <f>SUMIFS(Table1[Horas efetivas],Table1[Tabela],Plano_V3!E159,Table1[Campo],Plano_V3!F159)</f>
        <v>1.0249999999999999</v>
      </c>
      <c r="L159" s="100">
        <f t="shared" si="25"/>
        <v>0.12812499999999999</v>
      </c>
      <c r="M159" s="100">
        <f t="shared" si="26"/>
        <v>0.25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8"/>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24"/>
        <v>0.51249999999999996</v>
      </c>
      <c r="K160" s="100">
        <f>SUMIFS(Table1[Horas efetivas],Table1[Tabela],Plano_V3!E160,Table1[Campo],Plano_V3!F160)</f>
        <v>1.0249999999999999</v>
      </c>
      <c r="L160" s="100">
        <f t="shared" si="25"/>
        <v>0.12812499999999999</v>
      </c>
      <c r="M160" s="100">
        <f t="shared" si="26"/>
        <v>0.25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8"/>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24"/>
        <v>0.51249999999999996</v>
      </c>
      <c r="K161" s="100">
        <f>SUMIFS(Table1[Horas efetivas],Table1[Tabela],Plano_V3!E161,Table1[Campo],Plano_V3!F161)</f>
        <v>1.0249999999999999</v>
      </c>
      <c r="L161" s="100">
        <f t="shared" si="25"/>
        <v>0.12812499999999999</v>
      </c>
      <c r="M161" s="100">
        <f t="shared" si="26"/>
        <v>0.25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8"/>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24"/>
        <v>0.51249999999999996</v>
      </c>
      <c r="K163" s="100">
        <f>SUMIFS(Table1[Horas efetivas],Table1[Tabela],Plano_V3!E163,Table1[Campo],Plano_V3!F163)</f>
        <v>1.0249999999999999</v>
      </c>
      <c r="L163" s="100">
        <f t="shared" si="25"/>
        <v>0.12812499999999999</v>
      </c>
      <c r="M163" s="100">
        <f t="shared" si="26"/>
        <v>0.25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8"/>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24"/>
        <v>0.51249999999999996</v>
      </c>
      <c r="K164" s="100">
        <f>SUMIFS(Table1[Horas efetivas],Table1[Tabela],Plano_V3!E164,Table1[Campo],Plano_V3!F164)</f>
        <v>1.0249999999999999</v>
      </c>
      <c r="L164" s="100">
        <f t="shared" si="25"/>
        <v>0.12812499999999999</v>
      </c>
      <c r="M164" s="100">
        <f t="shared" si="26"/>
        <v>0.25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8"/>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24"/>
        <v>0.51249999999999996</v>
      </c>
      <c r="K165" s="100">
        <f>SUMIFS(Table1[Horas efetivas],Table1[Tabela],Plano_V3!E165,Table1[Campo],Plano_V3!F165)</f>
        <v>1.0249999999999999</v>
      </c>
      <c r="L165" s="100">
        <f t="shared" si="25"/>
        <v>0.12812499999999999</v>
      </c>
      <c r="M165" s="100">
        <f t="shared" si="26"/>
        <v>0.25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8"/>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24"/>
        <v>0.51249999999999996</v>
      </c>
      <c r="K166" s="100">
        <f>SUMIFS(Table1[Horas efetivas],Table1[Tabela],Plano_V3!E166,Table1[Campo],Plano_V3!F166)</f>
        <v>1.0249999999999999</v>
      </c>
      <c r="L166" s="100">
        <f t="shared" si="25"/>
        <v>0.12812499999999999</v>
      </c>
      <c r="M166" s="100">
        <f t="shared" si="26"/>
        <v>0.25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8"/>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24"/>
        <v>0.51249999999999996</v>
      </c>
      <c r="K167" s="100">
        <f>SUMIFS(Table1[Horas efetivas],Table1[Tabela],Plano_V3!E167,Table1[Campo],Plano_V3!F167)</f>
        <v>1.0249999999999999</v>
      </c>
      <c r="L167" s="100">
        <f t="shared" si="25"/>
        <v>0.12812499999999999</v>
      </c>
      <c r="M167" s="100">
        <f t="shared" si="26"/>
        <v>0.25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8"/>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24"/>
        <v>0.51249999999999996</v>
      </c>
      <c r="K168" s="100">
        <f>SUMIFS(Table1[Horas efetivas],Table1[Tabela],Plano_V3!E168,Table1[Campo],Plano_V3!F168)</f>
        <v>1.0249999999999999</v>
      </c>
      <c r="L168" s="100">
        <f t="shared" si="25"/>
        <v>0.12812499999999999</v>
      </c>
      <c r="M168" s="100">
        <f t="shared" si="26"/>
        <v>0.25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8"/>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24"/>
        <v>0.51249999999999996</v>
      </c>
      <c r="K169" s="100">
        <f>SUMIFS(Table1[Horas efetivas],Table1[Tabela],Plano_V3!E169,Table1[Campo],Plano_V3!F169)</f>
        <v>1.0249999999999999</v>
      </c>
      <c r="L169" s="100">
        <f t="shared" si="25"/>
        <v>0.12812499999999999</v>
      </c>
      <c r="M169" s="100">
        <f t="shared" si="26"/>
        <v>0.25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8"/>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9">I170/8</f>
        <v>0.51249999999999996</v>
      </c>
      <c r="K170" s="100">
        <f>SUMIFS(Table1[Horas efetivas],Table1[Tabela],Plano_V3!E170,Table1[Campo],Plano_V3!F170)</f>
        <v>1.0249999999999999</v>
      </c>
      <c r="L170" s="100">
        <f t="shared" ref="L170:L195" si="30">K170/8</f>
        <v>0.12812499999999999</v>
      </c>
      <c r="M170" s="100">
        <f t="shared" ref="M170:M196" si="31">L170/J170</f>
        <v>0.25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8"/>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9"/>
        <v>0.51249999999999996</v>
      </c>
      <c r="K172" s="100">
        <f>SUMIFS(Table1[Horas efetivas],Table1[Tabela],Plano_V3!E172,Table1[Campo],Plano_V3!F172)</f>
        <v>1.0249999999999999</v>
      </c>
      <c r="L172" s="100">
        <f t="shared" si="30"/>
        <v>0.12812499999999999</v>
      </c>
      <c r="M172" s="100">
        <f t="shared" si="31"/>
        <v>0.25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8"/>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9"/>
        <v>0.51249999999999996</v>
      </c>
      <c r="K173" s="100">
        <f>SUMIFS(Table1[Horas efetivas],Table1[Tabela],Plano_V3!E173,Table1[Campo],Plano_V3!F173)</f>
        <v>1.0249999999999999</v>
      </c>
      <c r="L173" s="100">
        <f t="shared" si="30"/>
        <v>0.12812499999999999</v>
      </c>
      <c r="M173" s="100">
        <f t="shared" si="31"/>
        <v>0.25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8"/>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9"/>
        <v>0.51249999999999996</v>
      </c>
      <c r="K174" s="100">
        <f>SUMIFS(Table1[Horas efetivas],Table1[Tabela],Plano_V3!E174,Table1[Campo],Plano_V3!F174)</f>
        <v>1.0249999999999999</v>
      </c>
      <c r="L174" s="100">
        <f t="shared" si="30"/>
        <v>0.12812499999999999</v>
      </c>
      <c r="M174" s="100">
        <f t="shared" si="31"/>
        <v>0.25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8"/>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9"/>
        <v>0.51249999999999996</v>
      </c>
      <c r="K175" s="100">
        <f>SUMIFS(Table1[Horas efetivas],Table1[Tabela],Plano_V3!E175,Table1[Campo],Plano_V3!F175)</f>
        <v>1.0249999999999999</v>
      </c>
      <c r="L175" s="100">
        <f t="shared" si="30"/>
        <v>0.12812499999999999</v>
      </c>
      <c r="M175" s="100">
        <f t="shared" si="31"/>
        <v>0.25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8"/>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9"/>
        <v>0.51249999999999996</v>
      </c>
      <c r="K176" s="100">
        <f>SUMIFS(Table1[Horas efetivas],Table1[Tabela],Plano_V3!E176,Table1[Campo],Plano_V3!F176)</f>
        <v>1.0249999999999999</v>
      </c>
      <c r="L176" s="100">
        <f t="shared" si="30"/>
        <v>0.12812499999999999</v>
      </c>
      <c r="M176" s="100">
        <f t="shared" si="31"/>
        <v>0.25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8"/>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9"/>
        <v>0.51249999999999996</v>
      </c>
      <c r="K177" s="100">
        <f>SUMIFS(Table1[Horas efetivas],Table1[Tabela],Plano_V3!E177,Table1[Campo],Plano_V3!F177)</f>
        <v>1.0249999999999999</v>
      </c>
      <c r="L177" s="100">
        <f t="shared" si="30"/>
        <v>0.12812499999999999</v>
      </c>
      <c r="M177" s="100">
        <f t="shared" si="31"/>
        <v>0.25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8"/>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9"/>
        <v>0.51249999999999996</v>
      </c>
      <c r="K178" s="100">
        <f>SUMIFS(Table1[Horas efetivas],Table1[Tabela],Plano_V3!E178,Table1[Campo],Plano_V3!F178)</f>
        <v>1.0249999999999999</v>
      </c>
      <c r="L178" s="100">
        <f t="shared" si="30"/>
        <v>0.12812499999999999</v>
      </c>
      <c r="M178" s="100">
        <f t="shared" si="31"/>
        <v>0.25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8"/>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9"/>
        <v>0.51249999999999996</v>
      </c>
      <c r="K179" s="100">
        <f>SUMIFS(Table1[Horas efetivas],Table1[Tabela],Plano_V3!E179,Table1[Campo],Plano_V3!F179)</f>
        <v>1.0249999999999999</v>
      </c>
      <c r="L179" s="100">
        <f t="shared" si="30"/>
        <v>0.12812499999999999</v>
      </c>
      <c r="M179" s="100">
        <f t="shared" si="31"/>
        <v>0.25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8"/>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9"/>
        <v>0.51249999999999996</v>
      </c>
      <c r="K180" s="100">
        <f>SUMIFS(Table1[Horas efetivas],Table1[Tabela],Plano_V3!E180,Table1[Campo],Plano_V3!F180)</f>
        <v>1.0249999999999999</v>
      </c>
      <c r="L180" s="100">
        <f t="shared" si="30"/>
        <v>0.12812499999999999</v>
      </c>
      <c r="M180" s="100">
        <f t="shared" si="31"/>
        <v>0.25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8"/>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9"/>
        <v>0.51249999999999996</v>
      </c>
      <c r="K181" s="100">
        <f>SUMIFS(Table1[Horas efetivas],Table1[Tabela],Plano_V3!E181,Table1[Campo],Plano_V3!F181)</f>
        <v>1.0249999999999999</v>
      </c>
      <c r="L181" s="100">
        <f t="shared" si="30"/>
        <v>0.12812499999999999</v>
      </c>
      <c r="M181" s="100">
        <f t="shared" si="31"/>
        <v>0.25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8"/>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9"/>
        <v>0.51249999999999996</v>
      </c>
      <c r="K182" s="100">
        <f>SUMIFS(Table1[Horas efetivas],Table1[Tabela],Plano_V3!E182,Table1[Campo],Plano_V3!F182)</f>
        <v>1.0249999999999999</v>
      </c>
      <c r="L182" s="100">
        <f t="shared" si="30"/>
        <v>0.12812499999999999</v>
      </c>
      <c r="M182" s="100">
        <f t="shared" si="31"/>
        <v>0.25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8"/>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9"/>
        <v>0.51249999999999996</v>
      </c>
      <c r="K183" s="100">
        <f>SUMIFS(Table1[Horas efetivas],Table1[Tabela],Plano_V3!E183,Table1[Campo],Plano_V3!F183)</f>
        <v>1.0249999999999999</v>
      </c>
      <c r="L183" s="100">
        <f t="shared" si="30"/>
        <v>0.12812499999999999</v>
      </c>
      <c r="M183" s="100">
        <f t="shared" si="31"/>
        <v>0.25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8"/>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9"/>
        <v>0.51249999999999996</v>
      </c>
      <c r="K184" s="100">
        <f>SUMIFS(Table1[Horas efetivas],Table1[Tabela],Plano_V3!E184,Table1[Campo],Plano_V3!F184)</f>
        <v>1.0249999999999999</v>
      </c>
      <c r="L184" s="100">
        <f t="shared" si="30"/>
        <v>0.12812499999999999</v>
      </c>
      <c r="M184" s="100">
        <f t="shared" si="31"/>
        <v>0.25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8"/>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9"/>
        <v>0.51249999999999996</v>
      </c>
      <c r="K185" s="100">
        <f>SUMIFS(Table1[Horas efetivas],Table1[Tabela],Plano_V3!E185,Table1[Campo],Plano_V3!F185)</f>
        <v>1.0249999999999999</v>
      </c>
      <c r="L185" s="100">
        <f t="shared" si="30"/>
        <v>0.12812499999999999</v>
      </c>
      <c r="M185" s="100">
        <f t="shared" si="31"/>
        <v>0.25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8"/>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9"/>
        <v>0.51249999999999996</v>
      </c>
      <c r="K186" s="100">
        <f>SUMIFS(Table1[Horas efetivas],Table1[Tabela],Plano_V3!E186,Table1[Campo],Plano_V3!F186)</f>
        <v>1.0249999999999999</v>
      </c>
      <c r="L186" s="100">
        <f t="shared" si="30"/>
        <v>0.12812499999999999</v>
      </c>
      <c r="M186" s="100">
        <f t="shared" si="31"/>
        <v>0.25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8"/>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9"/>
        <v>0.51249999999999996</v>
      </c>
      <c r="K187" s="100">
        <f>SUMIFS(Table1[Horas efetivas],Table1[Tabela],Plano_V3!E187,Table1[Campo],Plano_V3!F187)</f>
        <v>1.0249999999999999</v>
      </c>
      <c r="L187" s="100">
        <f t="shared" si="30"/>
        <v>0.12812499999999999</v>
      </c>
      <c r="M187" s="100">
        <f t="shared" si="31"/>
        <v>0.25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8"/>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9"/>
        <v>0.51249999999999996</v>
      </c>
      <c r="K188" s="100">
        <f>SUMIFS(Table1[Horas efetivas],Table1[Tabela],Plano_V3!E188,Table1[Campo],Plano_V3!F188)</f>
        <v>1.0249999999999999</v>
      </c>
      <c r="L188" s="100">
        <f t="shared" si="30"/>
        <v>0.12812499999999999</v>
      </c>
      <c r="M188" s="100">
        <f t="shared" si="31"/>
        <v>0.25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8"/>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9"/>
        <v>0.51249999999999996</v>
      </c>
      <c r="K189" s="100">
        <f>SUMIFS(Table1[Horas efetivas],Table1[Tabela],Plano_V3!E189,Table1[Campo],Plano_V3!F189)</f>
        <v>1.0249999999999999</v>
      </c>
      <c r="L189" s="100">
        <f t="shared" si="30"/>
        <v>0.12812499999999999</v>
      </c>
      <c r="M189" s="100">
        <f t="shared" si="31"/>
        <v>0.25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8"/>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9"/>
        <v>0.51249999999999996</v>
      </c>
      <c r="K190" s="100">
        <f>SUMIFS(Table1[Horas efetivas],Table1[Tabela],Plano_V3!E190,Table1[Campo],Plano_V3!F190)</f>
        <v>1.0249999999999999</v>
      </c>
      <c r="L190" s="100">
        <f t="shared" si="30"/>
        <v>0.12812499999999999</v>
      </c>
      <c r="M190" s="100">
        <f t="shared" si="31"/>
        <v>0.25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8"/>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9"/>
        <v>0.51249999999999996</v>
      </c>
      <c r="K191" s="100">
        <f>SUMIFS(Table1[Horas efetivas],Table1[Tabela],Plano_V3!E191,Table1[Campo],Plano_V3!F191)</f>
        <v>1.0249999999999999</v>
      </c>
      <c r="L191" s="100">
        <f t="shared" si="30"/>
        <v>0.12812499999999999</v>
      </c>
      <c r="M191" s="100">
        <f t="shared" si="31"/>
        <v>0.25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8"/>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9"/>
        <v>0.51249999999999996</v>
      </c>
      <c r="K192" s="100">
        <f>SUMIFS(Table1[Horas efetivas],Table1[Tabela],Plano_V3!E192,Table1[Campo],Plano_V3!F192)</f>
        <v>1.0249999999999999</v>
      </c>
      <c r="L192" s="100">
        <f t="shared" si="30"/>
        <v>0.12812499999999999</v>
      </c>
      <c r="M192" s="100">
        <f t="shared" si="31"/>
        <v>0.25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8"/>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9"/>
        <v>0.51249999999999996</v>
      </c>
      <c r="K193" s="100">
        <f>SUMIFS(Table1[Horas efetivas],Table1[Tabela],Plano_V3!E193,Table1[Campo],Plano_V3!F193)</f>
        <v>1.0249999999999999</v>
      </c>
      <c r="L193" s="100">
        <f t="shared" si="30"/>
        <v>0.12812499999999999</v>
      </c>
      <c r="M193" s="100">
        <f t="shared" si="31"/>
        <v>0.25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8"/>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9"/>
        <v>0.51249999999999996</v>
      </c>
      <c r="K194" s="100">
        <f>SUMIFS(Table1[Horas efetivas],Table1[Tabela],Plano_V3!E194,Table1[Campo],Plano_V3!F194)</f>
        <v>1.0249999999999999</v>
      </c>
      <c r="L194" s="100">
        <f t="shared" si="30"/>
        <v>0.12812499999999999</v>
      </c>
      <c r="M194" s="100">
        <f t="shared" si="31"/>
        <v>0.25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8"/>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9"/>
        <v>0.51249999999999996</v>
      </c>
      <c r="K195" s="100">
        <f>SUMIFS(Table1[Horas efetivas],Table1[Tabela],Plano_V3!E195,Table1[Campo],Plano_V3!F195)</f>
        <v>1.0249999999999999</v>
      </c>
      <c r="L195" s="100">
        <f t="shared" si="30"/>
        <v>0.12812499999999999</v>
      </c>
      <c r="M195" s="100">
        <f t="shared" si="31"/>
        <v>0.25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59.321874999999913</v>
      </c>
      <c r="L196" s="100">
        <f>K196/8</f>
        <v>7.4152343749999892</v>
      </c>
      <c r="M196" s="100">
        <f t="shared" si="31"/>
        <v>0.6684154929577435</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8"/>
        <v/>
      </c>
      <c r="B197" s="79" t="s">
        <v>28</v>
      </c>
      <c r="C197" s="112" t="s">
        <v>178</v>
      </c>
      <c r="D197" s="112"/>
      <c r="E197" s="119"/>
      <c r="F197" s="112"/>
      <c r="G197" s="112"/>
      <c r="H197" s="112"/>
      <c r="I197" s="115">
        <f>SUM(I198:I360)</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outlineLevel="1">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outlineLevel="1">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outlineLevel="1">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outlineLevel="1">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outlineLevel="1">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outlineLevel="1">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outlineLevel="1">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outlineLevel="1">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outlineLevel="1">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outlineLevel="1">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outlineLevel="1">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outlineLevel="1">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outlineLevel="1">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outlineLevel="1">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outlineLevel="1">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outlineLevel="1">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outlineLevel="1">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outlineLevel="1">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outlineLevel="1">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outlineLevel="1">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outlineLevel="1">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1"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outlineLevel="1">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outlineLevel="1">
      <c r="A220" s="31" t="str">
        <f t="shared" ref="A220:A283"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outlineLevel="1">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outlineLevel="1">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outlineLevel="1">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outlineLevel="1">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outlineLevel="1">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outlineLevel="1">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outlineLevel="1">
      <c r="A227" s="31" t="str">
        <f t="shared" si="38"/>
        <v>modesg_inp_emss_vclsn.a.</v>
      </c>
      <c r="B227" s="83" t="s">
        <v>28</v>
      </c>
      <c r="C227" s="84" t="s">
        <v>178</v>
      </c>
      <c r="D227" s="80" t="s">
        <v>36</v>
      </c>
      <c r="E227" s="82" t="s">
        <v>205</v>
      </c>
      <c r="F227" s="80" t="s">
        <v>38</v>
      </c>
      <c r="G227" s="80" t="str">
        <f>INDEX(Auxiliar!$B$16:$B$23,MATCH(Plano_V3!H227,Auxiliar!$C$16:$C$23,0),1)</f>
        <v>5. Em Correção</v>
      </c>
      <c r="H227" s="80">
        <f>VLOOKUP(A227,'Aux - pivots1'!$A:$B,2,0)</f>
        <v>5</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outlineLevel="1">
      <c r="A228" s="31" t="str">
        <f t="shared" si="38"/>
        <v>modesg_inp_km_medios_emss_vclsn.a.</v>
      </c>
      <c r="B228" s="83" t="s">
        <v>28</v>
      </c>
      <c r="C228" s="84" t="s">
        <v>178</v>
      </c>
      <c r="D228" s="80" t="s">
        <v>36</v>
      </c>
      <c r="E228" s="82" t="s">
        <v>206</v>
      </c>
      <c r="F228" s="80" t="s">
        <v>38</v>
      </c>
      <c r="G228" s="80" t="str">
        <f>INDEX(Auxiliar!$B$16:$B$23,MATCH(Plano_V3!H228,Auxiliar!$C$16:$C$23,0),1)</f>
        <v>5. Em Correção</v>
      </c>
      <c r="H228" s="80">
        <f>VLOOKUP(A228,'Aux - pivots1'!$A:$B,2,0)</f>
        <v>5</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outlineLevel="1">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outlineLevel="1">
      <c r="A230" s="31" t="str">
        <f t="shared" si="38"/>
        <v>modesg_inp_nfrd_alinhamento_taxn.a.</v>
      </c>
      <c r="B230" s="83" t="s">
        <v>28</v>
      </c>
      <c r="C230" s="84" t="s">
        <v>178</v>
      </c>
      <c r="D230" s="80" t="s">
        <v>36</v>
      </c>
      <c r="E230" s="82" t="s">
        <v>208</v>
      </c>
      <c r="F230" s="80" t="s">
        <v>38</v>
      </c>
      <c r="G230" s="80" t="str">
        <f>INDEX(Auxiliar!$B$16:$B$23,MATCH(Plano_V3!H230,Auxiliar!$C$16:$C$23,0),1)</f>
        <v>5. Em Correção</v>
      </c>
      <c r="H230" s="80">
        <f>VLOOKUP(A230,'Aux - pivots1'!$A:$B,2,0)</f>
        <v>5</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outlineLevel="1">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outlineLevel="1">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outlineLevel="1">
      <c r="A233" s="31" t="str">
        <f t="shared" si="38"/>
        <v>modesg_inp_emss_nacen.a.</v>
      </c>
      <c r="B233" s="83" t="s">
        <v>28</v>
      </c>
      <c r="C233" s="84" t="s">
        <v>178</v>
      </c>
      <c r="D233" s="80" t="s">
        <v>36</v>
      </c>
      <c r="E233" s="82" t="s">
        <v>211</v>
      </c>
      <c r="F233" s="80" t="s">
        <v>38</v>
      </c>
      <c r="G233" s="80" t="str">
        <f>INDEX(Auxiliar!$B$16:$B$23,MATCH(Plano_V3!H233,Auxiliar!$C$16:$C$23,0),1)</f>
        <v>5. Em Correção</v>
      </c>
      <c r="H233" s="80">
        <f>VLOOKUP(A233,'Aux - pivots1'!$A:$B,2,0)</f>
        <v>5</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outlineLevel="1">
      <c r="A234" s="31" t="str">
        <f t="shared" si="38"/>
        <v>modesg_inp_emss_bens_imoveisn.a.</v>
      </c>
      <c r="B234" s="83" t="s">
        <v>28</v>
      </c>
      <c r="C234" s="84" t="s">
        <v>178</v>
      </c>
      <c r="D234" s="80" t="s">
        <v>36</v>
      </c>
      <c r="E234" s="82" t="s">
        <v>212</v>
      </c>
      <c r="F234" s="80" t="s">
        <v>38</v>
      </c>
      <c r="G234" s="80" t="str">
        <f>INDEX(Auxiliar!$B$16:$B$23,MATCH(Plano_V3!H234,Auxiliar!$C$16:$C$23,0),1)</f>
        <v>5. Em Correção</v>
      </c>
      <c r="H234" s="80">
        <f>VLOOKUP(A234,'Aux - pivots1'!$A:$B,2,0)</f>
        <v>5</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outlineLevel="1">
      <c r="A235" s="31" t="str">
        <f t="shared" si="38"/>
        <v>modesg_inp_emss_vclsref_date</v>
      </c>
      <c r="B235" s="83" t="s">
        <v>28</v>
      </c>
      <c r="C235" s="84" t="s">
        <v>178</v>
      </c>
      <c r="D235" s="80" t="s">
        <v>40</v>
      </c>
      <c r="E235" s="82" t="s">
        <v>205</v>
      </c>
      <c r="F235" s="80" t="s">
        <v>73</v>
      </c>
      <c r="G235" s="80" t="str">
        <f>INDEX(Auxiliar!$B$16:$B$23,MATCH(Plano_V3!H235,Auxiliar!$C$16:$C$23,0),1)</f>
        <v>5. Em Correção</v>
      </c>
      <c r="H235" s="80">
        <f>VLOOKUP(A235,'Aux - pivots1'!$A:$B,2,0)</f>
        <v>5</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outlineLevel="1">
      <c r="A236" s="31" t="str">
        <f t="shared" si="38"/>
        <v>modesg_inp_emss_vclsnome_regiao</v>
      </c>
      <c r="B236" s="83" t="s">
        <v>28</v>
      </c>
      <c r="C236" s="84" t="s">
        <v>178</v>
      </c>
      <c r="D236" s="80" t="s">
        <v>40</v>
      </c>
      <c r="E236" s="82" t="s">
        <v>205</v>
      </c>
      <c r="F236" s="80" t="s">
        <v>213</v>
      </c>
      <c r="G236" s="80" t="str">
        <f>INDEX(Auxiliar!$B$16:$B$23,MATCH(Plano_V3!H236,Auxiliar!$C$16:$C$23,0),1)</f>
        <v>5. Em Correção</v>
      </c>
      <c r="H236" s="80">
        <f>VLOOKUP(A236,'Aux - pivots1'!$A:$B,2,0)</f>
        <v>5</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outlineLevel="1">
      <c r="A237" s="31" t="str">
        <f t="shared" si="38"/>
        <v>modesg_inp_emss_vclsnome_pais</v>
      </c>
      <c r="B237" s="83" t="s">
        <v>28</v>
      </c>
      <c r="C237" s="84" t="s">
        <v>178</v>
      </c>
      <c r="D237" s="80" t="s">
        <v>40</v>
      </c>
      <c r="E237" s="82" t="s">
        <v>205</v>
      </c>
      <c r="F237" s="80" t="s">
        <v>214</v>
      </c>
      <c r="G237" s="80" t="str">
        <f>INDEX(Auxiliar!$B$16:$B$23,MATCH(Plano_V3!H237,Auxiliar!$C$16:$C$23,0),1)</f>
        <v>5. Em Correção</v>
      </c>
      <c r="H237" s="80">
        <f>VLOOKUP(A237,'Aux - pivots1'!$A:$B,2,0)</f>
        <v>5</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outlineLevel="1">
      <c r="A238" s="31" t="str">
        <f t="shared" si="38"/>
        <v>modesg_inp_emss_vclsnome_estado</v>
      </c>
      <c r="B238" s="83" t="s">
        <v>28</v>
      </c>
      <c r="C238" s="84" t="s">
        <v>178</v>
      </c>
      <c r="D238" s="80" t="s">
        <v>40</v>
      </c>
      <c r="E238" s="82" t="s">
        <v>205</v>
      </c>
      <c r="F238" s="80" t="s">
        <v>215</v>
      </c>
      <c r="G238" s="80" t="str">
        <f>INDEX(Auxiliar!$B$16:$B$23,MATCH(Plano_V3!H238,Auxiliar!$C$16:$C$23,0),1)</f>
        <v>5. Em Correção</v>
      </c>
      <c r="H238" s="80">
        <f>VLOOKUP(A238,'Aux - pivots1'!$A:$B,2,0)</f>
        <v>5</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outlineLevel="1">
      <c r="A239" s="31" t="str">
        <f t="shared" si="38"/>
        <v>modesg_inp_emss_vclstipo_veiculo</v>
      </c>
      <c r="B239" s="83" t="s">
        <v>28</v>
      </c>
      <c r="C239" s="84" t="s">
        <v>178</v>
      </c>
      <c r="D239" s="80" t="s">
        <v>40</v>
      </c>
      <c r="E239" s="82" t="s">
        <v>205</v>
      </c>
      <c r="F239" s="80" t="s">
        <v>216</v>
      </c>
      <c r="G239" s="80" t="str">
        <f>INDEX(Auxiliar!$B$16:$B$23,MATCH(Plano_V3!H239,Auxiliar!$C$16:$C$23,0),1)</f>
        <v>5. Em Correção</v>
      </c>
      <c r="H239" s="80">
        <f>VLOOKUP(A239,'Aux - pivots1'!$A:$B,2,0)</f>
        <v>5</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outlineLevel="1">
      <c r="A240" s="31" t="str">
        <f t="shared" si="38"/>
        <v>modesg_inp_emss_vclstipo_motor</v>
      </c>
      <c r="B240" s="83" t="s">
        <v>28</v>
      </c>
      <c r="C240" s="84" t="s">
        <v>178</v>
      </c>
      <c r="D240" s="80" t="s">
        <v>40</v>
      </c>
      <c r="E240" s="82" t="s">
        <v>205</v>
      </c>
      <c r="F240" s="80" t="s">
        <v>217</v>
      </c>
      <c r="G240" s="80" t="str">
        <f>INDEX(Auxiliar!$B$16:$B$23,MATCH(Plano_V3!H240,Auxiliar!$C$16:$C$23,0),1)</f>
        <v>5. Em Correção</v>
      </c>
      <c r="H240" s="80">
        <f>VLOOKUP(A240,'Aux - pivots1'!$A:$B,2,0)</f>
        <v>5</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outlineLevel="1">
      <c r="A241" s="31" t="str">
        <f t="shared" si="38"/>
        <v>modesg_inp_emss_vclsmarca</v>
      </c>
      <c r="B241" s="83" t="s">
        <v>28</v>
      </c>
      <c r="C241" s="84" t="s">
        <v>178</v>
      </c>
      <c r="D241" s="80" t="s">
        <v>40</v>
      </c>
      <c r="E241" s="82" t="s">
        <v>205</v>
      </c>
      <c r="F241" s="80" t="s">
        <v>218</v>
      </c>
      <c r="G241" s="80" t="str">
        <f>INDEX(Auxiliar!$B$16:$B$23,MATCH(Plano_V3!H241,Auxiliar!$C$16:$C$23,0),1)</f>
        <v>5. Em Correção</v>
      </c>
      <c r="H241" s="80">
        <f>VLOOKUP(A241,'Aux - pivots1'!$A:$B,2,0)</f>
        <v>5</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outlineLevel="1">
      <c r="A242" s="31" t="str">
        <f t="shared" si="38"/>
        <v>modesg_inp_emss_vclsmodelo</v>
      </c>
      <c r="B242" s="83" t="s">
        <v>28</v>
      </c>
      <c r="C242" s="84" t="s">
        <v>178</v>
      </c>
      <c r="D242" s="80" t="s">
        <v>40</v>
      </c>
      <c r="E242" s="82" t="s">
        <v>205</v>
      </c>
      <c r="F242" s="80" t="s">
        <v>219</v>
      </c>
      <c r="G242" s="80" t="str">
        <f>INDEX(Auxiliar!$B$16:$B$23,MATCH(Plano_V3!H242,Auxiliar!$C$16:$C$23,0),1)</f>
        <v>5. Em Correção</v>
      </c>
      <c r="H242" s="80">
        <f>VLOOKUP(A242,'Aux - pivots1'!$A:$B,2,0)</f>
        <v>5</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outlineLevel="1">
      <c r="A243" s="31" t="str">
        <f t="shared" si="38"/>
        <v>modesg_inp_emss_vclsdata_level_5</v>
      </c>
      <c r="B243" s="83" t="s">
        <v>28</v>
      </c>
      <c r="C243" s="84" t="s">
        <v>178</v>
      </c>
      <c r="D243" s="80" t="s">
        <v>40</v>
      </c>
      <c r="E243" s="82" t="s">
        <v>205</v>
      </c>
      <c r="F243" s="80" t="s">
        <v>220</v>
      </c>
      <c r="G243" s="80" t="str">
        <f>INDEX(Auxiliar!$B$16:$B$23,MATCH(Plano_V3!H243,Auxiliar!$C$16:$C$23,0),1)</f>
        <v>5. Em Correção</v>
      </c>
      <c r="H243" s="80">
        <f>VLOOKUP(A243,'Aux - pivots1'!$A:$B,2,0)</f>
        <v>5</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outlineLevel="1">
      <c r="A244" s="31" t="str">
        <f t="shared" si="38"/>
        <v>modesg_inp_emss_vclsnome_unidade_funcional</v>
      </c>
      <c r="B244" s="83" t="s">
        <v>28</v>
      </c>
      <c r="C244" s="84" t="s">
        <v>178</v>
      </c>
      <c r="D244" s="80" t="s">
        <v>40</v>
      </c>
      <c r="E244" s="82" t="s">
        <v>205</v>
      </c>
      <c r="F244" s="80" t="s">
        <v>221</v>
      </c>
      <c r="G244" s="80" t="str">
        <f>INDEX(Auxiliar!$B$16:$B$23,MATCH(Plano_V3!H244,Auxiliar!$C$16:$C$23,0),1)</f>
        <v>5. Em Correção</v>
      </c>
      <c r="H244" s="80">
        <f>VLOOKUP(A244,'Aux - pivots1'!$A:$B,2,0)</f>
        <v>5</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outlineLevel="1">
      <c r="A245" s="31" t="str">
        <f t="shared" si="38"/>
        <v>modesg_inp_emss_vclsunidade_funcional</v>
      </c>
      <c r="B245" s="83" t="s">
        <v>28</v>
      </c>
      <c r="C245" s="84" t="s">
        <v>178</v>
      </c>
      <c r="D245" s="80" t="s">
        <v>40</v>
      </c>
      <c r="E245" s="82" t="s">
        <v>205</v>
      </c>
      <c r="F245" s="80" t="s">
        <v>222</v>
      </c>
      <c r="G245" s="80" t="str">
        <f>INDEX(Auxiliar!$B$16:$B$23,MATCH(Plano_V3!H245,Auxiliar!$C$16:$C$23,0),1)</f>
        <v>5. Em Correção</v>
      </c>
      <c r="H245" s="80">
        <f>VLOOKUP(A245,'Aux - pivots1'!$A:$B,2,0)</f>
        <v>5</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outlineLevel="1">
      <c r="A246" s="31" t="str">
        <f t="shared" si="38"/>
        <v>modesg_inp_emss_vclsnome_fator_emissao</v>
      </c>
      <c r="B246" s="83" t="s">
        <v>28</v>
      </c>
      <c r="C246" s="84" t="s">
        <v>178</v>
      </c>
      <c r="D246" s="80" t="s">
        <v>40</v>
      </c>
      <c r="E246" s="82" t="s">
        <v>205</v>
      </c>
      <c r="F246" s="80" t="s">
        <v>223</v>
      </c>
      <c r="G246" s="80" t="str">
        <f>INDEX(Auxiliar!$B$16:$B$23,MATCH(Plano_V3!H246,Auxiliar!$C$16:$C$23,0),1)</f>
        <v>5. Em Correção</v>
      </c>
      <c r="H246" s="80">
        <f>VLOOKUP(A246,'Aux - pivots1'!$A:$B,2,0)</f>
        <v>5</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outlineLevel="1">
      <c r="A247" s="31" t="str">
        <f t="shared" si="38"/>
        <v>modesg_inp_emss_vclsunidade_fator_de_emissao</v>
      </c>
      <c r="B247" s="83" t="s">
        <v>28</v>
      </c>
      <c r="C247" s="84" t="s">
        <v>178</v>
      </c>
      <c r="D247" s="80" t="s">
        <v>40</v>
      </c>
      <c r="E247" s="82" t="s">
        <v>205</v>
      </c>
      <c r="F247" s="80" t="s">
        <v>224</v>
      </c>
      <c r="G247" s="80" t="str">
        <f>INDEX(Auxiliar!$B$16:$B$23,MATCH(Plano_V3!H247,Auxiliar!$C$16:$C$23,0),1)</f>
        <v>5. Em Correção</v>
      </c>
      <c r="H247" s="80">
        <f>VLOOKUP(A247,'Aux - pivots1'!$A:$B,2,0)</f>
        <v>5</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outlineLevel="1">
      <c r="A248" s="31" t="str">
        <f t="shared" si="38"/>
        <v>modesg_inp_emss_vclsscore_qualidade</v>
      </c>
      <c r="B248" s="83" t="s">
        <v>28</v>
      </c>
      <c r="C248" s="84" t="s">
        <v>178</v>
      </c>
      <c r="D248" s="80" t="s">
        <v>40</v>
      </c>
      <c r="E248" s="82" t="s">
        <v>205</v>
      </c>
      <c r="F248" s="80" t="s">
        <v>50</v>
      </c>
      <c r="G248" s="80" t="str">
        <f>INDEX(Auxiliar!$B$16:$B$23,MATCH(Plano_V3!H248,Auxiliar!$C$16:$C$23,0),1)</f>
        <v>5. Em Correção</v>
      </c>
      <c r="H248" s="80">
        <f>VLOOKUP(A248,'Aux - pivots1'!$A:$B,2,0)</f>
        <v>5</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outlineLevel="1">
      <c r="A249" s="31" t="str">
        <f t="shared" si="38"/>
        <v>modesg_inp_emss_vclsscp1_ftr_emss</v>
      </c>
      <c r="B249" s="83" t="s">
        <v>28</v>
      </c>
      <c r="C249" s="84" t="s">
        <v>178</v>
      </c>
      <c r="D249" s="80" t="s">
        <v>40</v>
      </c>
      <c r="E249" s="82" t="s">
        <v>205</v>
      </c>
      <c r="F249" s="80" t="s">
        <v>225</v>
      </c>
      <c r="G249" s="80" t="str">
        <f>INDEX(Auxiliar!$B$16:$B$23,MATCH(Plano_V3!H249,Auxiliar!$C$16:$C$23,0),1)</f>
        <v>5. Em Correção</v>
      </c>
      <c r="H249" s="80">
        <f>VLOOKUP(A249,'Aux - pivots1'!$A:$B,2,0)</f>
        <v>5</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outlineLevel="1">
      <c r="A250" s="31" t="str">
        <f t="shared" si="38"/>
        <v>modesg_inp_emss_vclsscp2_ftr_emss</v>
      </c>
      <c r="B250" s="83" t="s">
        <v>28</v>
      </c>
      <c r="C250" s="84" t="s">
        <v>178</v>
      </c>
      <c r="D250" s="80" t="s">
        <v>40</v>
      </c>
      <c r="E250" s="82" t="s">
        <v>205</v>
      </c>
      <c r="F250" s="80" t="s">
        <v>226</v>
      </c>
      <c r="G250" s="80" t="str">
        <f>INDEX(Auxiliar!$B$16:$B$23,MATCH(Plano_V3!H250,Auxiliar!$C$16:$C$23,0),1)</f>
        <v>5. Em Correção</v>
      </c>
      <c r="H250" s="80">
        <f>VLOOKUP(A250,'Aux - pivots1'!$A:$B,2,0)</f>
        <v>5</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outlineLevel="1">
      <c r="A251" s="31" t="str">
        <f t="shared" si="38"/>
        <v>modesg_inp_emss_vclsscp3_ftr_emss</v>
      </c>
      <c r="B251" s="83" t="s">
        <v>28</v>
      </c>
      <c r="C251" s="84" t="s">
        <v>178</v>
      </c>
      <c r="D251" s="80" t="s">
        <v>40</v>
      </c>
      <c r="E251" s="82" t="s">
        <v>205</v>
      </c>
      <c r="F251" s="80" t="s">
        <v>227</v>
      </c>
      <c r="G251" s="80" t="str">
        <f>INDEX(Auxiliar!$B$16:$B$23,MATCH(Plano_V3!H251,Auxiliar!$C$16:$C$23,0),1)</f>
        <v>5. Em Correção</v>
      </c>
      <c r="H251" s="80">
        <f>VLOOKUP(A251,'Aux - pivots1'!$A:$B,2,0)</f>
        <v>5</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outlineLevel="1">
      <c r="A252" s="31" t="str">
        <f t="shared" si="38"/>
        <v>modesg_inp_km_medios_emss_vclsref_date</v>
      </c>
      <c r="B252" s="83" t="s">
        <v>28</v>
      </c>
      <c r="C252" s="84" t="s">
        <v>178</v>
      </c>
      <c r="D252" s="80" t="s">
        <v>40</v>
      </c>
      <c r="E252" s="82" t="s">
        <v>206</v>
      </c>
      <c r="F252" s="80" t="s">
        <v>73</v>
      </c>
      <c r="G252" s="80" t="str">
        <f>INDEX(Auxiliar!$B$16:$B$23,MATCH(Plano_V3!H252,Auxiliar!$C$16:$C$23,0),1)</f>
        <v>5. Em Correção</v>
      </c>
      <c r="H252" s="80">
        <f>VLOOKUP(A252,'Aux - pivots1'!$A:$B,2,0)</f>
        <v>5</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outlineLevel="1">
      <c r="A253" s="31" t="str">
        <f t="shared" si="38"/>
        <v>modesg_inp_km_medios_emss_vclsnome_pais</v>
      </c>
      <c r="B253" s="83" t="s">
        <v>28</v>
      </c>
      <c r="C253" s="84" t="s">
        <v>178</v>
      </c>
      <c r="D253" s="80" t="s">
        <v>40</v>
      </c>
      <c r="E253" s="82" t="s">
        <v>206</v>
      </c>
      <c r="F253" s="80" t="s">
        <v>214</v>
      </c>
      <c r="G253" s="80" t="str">
        <f>INDEX(Auxiliar!$B$16:$B$23,MATCH(Plano_V3!H253,Auxiliar!$C$16:$C$23,0),1)</f>
        <v>5. Em Correção</v>
      </c>
      <c r="H253" s="80">
        <f>VLOOKUP(A253,'Aux - pivots1'!$A:$B,2,0)</f>
        <v>5</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outlineLevel="1">
      <c r="A254" s="31" t="str">
        <f t="shared" si="38"/>
        <v>modesg_inp_km_medios_emss_vclstipo_vcl</v>
      </c>
      <c r="B254" s="83" t="s">
        <v>28</v>
      </c>
      <c r="C254" s="84" t="s">
        <v>178</v>
      </c>
      <c r="D254" s="80" t="s">
        <v>40</v>
      </c>
      <c r="E254" s="82" t="s">
        <v>206</v>
      </c>
      <c r="F254" s="80" t="s">
        <v>228</v>
      </c>
      <c r="G254" s="80" t="str">
        <f>INDEX(Auxiliar!$B$16:$B$23,MATCH(Plano_V3!H254,Auxiliar!$C$16:$C$23,0),1)</f>
        <v>5. Em Correção</v>
      </c>
      <c r="H254" s="80">
        <f>VLOOKUP(A254,'Aux - pivots1'!$A:$B,2,0)</f>
        <v>5</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outlineLevel="1">
      <c r="A255" s="31" t="str">
        <f t="shared" si="38"/>
        <v>modesg_inp_km_medios_emss_vclstipo_motor</v>
      </c>
      <c r="B255" s="83" t="s">
        <v>28</v>
      </c>
      <c r="C255" s="84" t="s">
        <v>178</v>
      </c>
      <c r="D255" s="80" t="s">
        <v>40</v>
      </c>
      <c r="E255" s="82" t="s">
        <v>206</v>
      </c>
      <c r="F255" s="80" t="s">
        <v>217</v>
      </c>
      <c r="G255" s="80" t="str">
        <f>INDEX(Auxiliar!$B$16:$B$23,MATCH(Plano_V3!H255,Auxiliar!$C$16:$C$23,0),1)</f>
        <v>5. Em Correção</v>
      </c>
      <c r="H255" s="80">
        <f>VLOOKUP(A255,'Aux - pivots1'!$A:$B,2,0)</f>
        <v>5</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outlineLevel="1">
      <c r="A256" s="31" t="str">
        <f t="shared" si="38"/>
        <v>modesg_inp_km_medios_emss_vclsdata_level_5</v>
      </c>
      <c r="B256" s="83" t="s">
        <v>28</v>
      </c>
      <c r="C256" s="84" t="s">
        <v>178</v>
      </c>
      <c r="D256" s="80" t="s">
        <v>40</v>
      </c>
      <c r="E256" s="82" t="s">
        <v>206</v>
      </c>
      <c r="F256" s="80" t="s">
        <v>220</v>
      </c>
      <c r="G256" s="80" t="str">
        <f>INDEX(Auxiliar!$B$16:$B$23,MATCH(Plano_V3!H256,Auxiliar!$C$16:$C$23,0),1)</f>
        <v>5. Em Correção</v>
      </c>
      <c r="H256" s="80">
        <f>VLOOKUP(A256,'Aux - pivots1'!$A:$B,2,0)</f>
        <v>5</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outlineLevel="1">
      <c r="A257" s="31" t="str">
        <f t="shared" si="38"/>
        <v>modesg_inp_km_medios_emss_vclsmedia_km</v>
      </c>
      <c r="B257" s="83" t="s">
        <v>28</v>
      </c>
      <c r="C257" s="84" t="s">
        <v>178</v>
      </c>
      <c r="D257" s="80" t="s">
        <v>40</v>
      </c>
      <c r="E257" s="82" t="s">
        <v>206</v>
      </c>
      <c r="F257" s="80" t="s">
        <v>229</v>
      </c>
      <c r="G257" s="80" t="str">
        <f>INDEX(Auxiliar!$B$16:$B$23,MATCH(Plano_V3!H257,Auxiliar!$C$16:$C$23,0),1)</f>
        <v>5. Em Correção</v>
      </c>
      <c r="H257" s="80">
        <f>VLOOKUP(A257,'Aux - pivots1'!$A:$B,2,0)</f>
        <v>5</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outlineLevel="1">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outlineLevel="1">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outlineLevel="1">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outlineLevel="1">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outlineLevel="1">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5"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outlineLevel="1">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6" si="40">K263/8</f>
        <v>6.25E-2</v>
      </c>
      <c r="M263" s="100">
        <f t="shared" ref="M263:M326"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outlineLevel="1">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outlineLevel="1">
      <c r="A265" s="31" t="str">
        <f t="shared" si="38"/>
        <v>modesg_inp_nfrd_alinhamento_taxref_date</v>
      </c>
      <c r="B265" s="83" t="s">
        <v>28</v>
      </c>
      <c r="C265" s="84" t="s">
        <v>178</v>
      </c>
      <c r="D265" s="80" t="s">
        <v>40</v>
      </c>
      <c r="E265" s="82" t="s">
        <v>208</v>
      </c>
      <c r="F265" s="80" t="s">
        <v>73</v>
      </c>
      <c r="G265" s="80" t="str">
        <f>INDEX(Auxiliar!$B$16:$B$23,MATCH(Plano_V3!H265,Auxiliar!$C$16:$C$23,0),1)</f>
        <v>5. Em Correção</v>
      </c>
      <c r="H265" s="80">
        <f>VLOOKUP(A265,'Aux - pivots1'!$A:$B,2,0)</f>
        <v>5</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outlineLevel="1">
      <c r="A266" s="31" t="str">
        <f t="shared" si="38"/>
        <v>modesg_inp_nfrd_alinhamento_taxccli_kgl</v>
      </c>
      <c r="B266" s="83" t="s">
        <v>28</v>
      </c>
      <c r="C266" s="84" t="s">
        <v>178</v>
      </c>
      <c r="D266" s="80" t="s">
        <v>40</v>
      </c>
      <c r="E266" s="82" t="s">
        <v>208</v>
      </c>
      <c r="F266" s="80" t="s">
        <v>232</v>
      </c>
      <c r="G266" s="80" t="str">
        <f>INDEX(Auxiliar!$B$16:$B$23,MATCH(Plano_V3!H266,Auxiliar!$C$16:$C$23,0),1)</f>
        <v>5. Em Correção</v>
      </c>
      <c r="H266" s="80">
        <f>VLOOKUP(A266,'Aux - pivots1'!$A:$B,2,0)</f>
        <v>5</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outlineLevel="1">
      <c r="A267" s="31" t="str">
        <f t="shared" si="38"/>
        <v>modesg_inp_nfrd_alinhamento_taxclei</v>
      </c>
      <c r="B267" s="83" t="s">
        <v>28</v>
      </c>
      <c r="C267" s="84" t="s">
        <v>178</v>
      </c>
      <c r="D267" s="80" t="s">
        <v>40</v>
      </c>
      <c r="E267" s="82" t="s">
        <v>208</v>
      </c>
      <c r="F267" s="80" t="s">
        <v>231</v>
      </c>
      <c r="G267" s="80" t="str">
        <f>INDEX(Auxiliar!$B$16:$B$23,MATCH(Plano_V3!H267,Auxiliar!$C$16:$C$23,0),1)</f>
        <v>5. Em Correção</v>
      </c>
      <c r="H267" s="80">
        <f>VLOOKUP(A267,'Aux - pivots1'!$A:$B,2,0)</f>
        <v>5</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outlineLevel="1">
      <c r="A268" s="31" t="str">
        <f t="shared" si="38"/>
        <v>modesg_inp_nfrd_alinhamento_taxperm_id</v>
      </c>
      <c r="B268" s="83" t="s">
        <v>28</v>
      </c>
      <c r="C268" s="84" t="s">
        <v>178</v>
      </c>
      <c r="D268" s="80" t="s">
        <v>40</v>
      </c>
      <c r="E268" s="82" t="s">
        <v>208</v>
      </c>
      <c r="F268" s="80" t="s">
        <v>235</v>
      </c>
      <c r="G268" s="80" t="str">
        <f>INDEX(Auxiliar!$B$16:$B$23,MATCH(Plano_V3!H268,Auxiliar!$C$16:$C$23,0),1)</f>
        <v>5. Em Correção</v>
      </c>
      <c r="H268" s="80">
        <f>VLOOKUP(A268,'Aux - pivots1'!$A:$B,2,0)</f>
        <v>5</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outlineLevel="1">
      <c r="A269" s="31" t="str">
        <f t="shared" si="38"/>
        <v>modesg_inp_nfrd_alinhamento_taxnome_entidade</v>
      </c>
      <c r="B269" s="83" t="s">
        <v>28</v>
      </c>
      <c r="C269" s="84" t="s">
        <v>178</v>
      </c>
      <c r="D269" s="80" t="s">
        <v>40</v>
      </c>
      <c r="E269" s="82" t="s">
        <v>208</v>
      </c>
      <c r="F269" s="80" t="s">
        <v>233</v>
      </c>
      <c r="G269" s="80" t="str">
        <f>INDEX(Auxiliar!$B$16:$B$23,MATCH(Plano_V3!H269,Auxiliar!$C$16:$C$23,0),1)</f>
        <v>5. Em Correção</v>
      </c>
      <c r="H269" s="80">
        <f>VLOOKUP(A269,'Aux - pivots1'!$A:$B,2,0)</f>
        <v>5</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outlineLevel="1">
      <c r="A270" s="31" t="str">
        <f t="shared" si="38"/>
        <v>modesg_inp_nfrd_alinhamento_taxflg_nfrd</v>
      </c>
      <c r="B270" s="83" t="s">
        <v>28</v>
      </c>
      <c r="C270" s="84" t="s">
        <v>178</v>
      </c>
      <c r="D270" s="80" t="s">
        <v>40</v>
      </c>
      <c r="E270" s="82" t="s">
        <v>208</v>
      </c>
      <c r="F270" s="80" t="s">
        <v>236</v>
      </c>
      <c r="G270" s="80" t="str">
        <f>INDEX(Auxiliar!$B$16:$B$23,MATCH(Plano_V3!H270,Auxiliar!$C$16:$C$23,0),1)</f>
        <v>5. Em Correção</v>
      </c>
      <c r="H270" s="80">
        <f>VLOOKUP(A270,'Aux - pivots1'!$A:$B,2,0)</f>
        <v>5</v>
      </c>
      <c r="I270" s="100">
        <f>SUMIFS(Table1[Estimação (horas)],Table1[Tabela],Plano_V3!E270,Table1[Campo],Plano_V3!F270)</f>
        <v>0.5</v>
      </c>
      <c r="J270" s="100">
        <f t="shared" si="39"/>
        <v>6.25E-2</v>
      </c>
      <c r="K270" s="100">
        <f>SUMIFS(Table1[Horas efetivas],Table1[Tabela],Plano_V3!E270,Table1[Campo],Plano_V3!F270)</f>
        <v>0.125</v>
      </c>
      <c r="L270" s="100">
        <f t="shared" si="40"/>
        <v>1.5625E-2</v>
      </c>
      <c r="M270" s="100">
        <f t="shared" si="41"/>
        <v>0.25</v>
      </c>
      <c r="N270" s="105" t="s">
        <v>39</v>
      </c>
      <c r="O270" s="106">
        <f t="shared" si="37"/>
        <v>6.25E-2</v>
      </c>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outlineLevel="1">
      <c r="A271" s="31" t="str">
        <f t="shared" si="38"/>
        <v>modesg_inp_nfrd_alinhamento_taxcca_trnvr_ttl_elgbl</v>
      </c>
      <c r="B271" s="83" t="s">
        <v>28</v>
      </c>
      <c r="C271" s="84" t="s">
        <v>178</v>
      </c>
      <c r="D271" s="80" t="s">
        <v>40</v>
      </c>
      <c r="E271" s="82" t="s">
        <v>208</v>
      </c>
      <c r="F271" s="80" t="s">
        <v>237</v>
      </c>
      <c r="G271" s="80" t="str">
        <f>INDEX(Auxiliar!$B$16:$B$23,MATCH(Plano_V3!H271,Auxiliar!$C$16:$C$23,0),1)</f>
        <v>5. Em Correção</v>
      </c>
      <c r="H271" s="80">
        <f>VLOOKUP(A271,'Aux - pivots1'!$A:$B,2,0)</f>
        <v>5</v>
      </c>
      <c r="I271" s="100">
        <f>SUMIFS(Table1[Estimação (horas)],Table1[Tabela],Plano_V3!E271,Table1[Campo],Plano_V3!F271)</f>
        <v>0.6</v>
      </c>
      <c r="J271" s="100">
        <f t="shared" si="39"/>
        <v>7.4999999999999997E-2</v>
      </c>
      <c r="K271" s="100">
        <f>SUMIFS(Table1[Horas efetivas],Table1[Tabela],Plano_V3!E271,Table1[Campo],Plano_V3!F271)</f>
        <v>0.15</v>
      </c>
      <c r="L271" s="100">
        <f t="shared" si="40"/>
        <v>1.8749999999999999E-2</v>
      </c>
      <c r="M271" s="100">
        <f t="shared" si="41"/>
        <v>0.25</v>
      </c>
      <c r="N271" s="105" t="s">
        <v>39</v>
      </c>
      <c r="O271" s="106">
        <f t="shared" si="37"/>
        <v>7.4999999999999997E-2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outlineLevel="1">
      <c r="A272" s="31" t="str">
        <f t="shared" si="38"/>
        <v>modesg_inp_nfrd_alinhamento_taxcca_trnvr_enblng_alignd</v>
      </c>
      <c r="B272" s="83" t="s">
        <v>28</v>
      </c>
      <c r="C272" s="84" t="s">
        <v>178</v>
      </c>
      <c r="D272" s="80" t="s">
        <v>40</v>
      </c>
      <c r="E272" s="82" t="s">
        <v>208</v>
      </c>
      <c r="F272" s="80" t="s">
        <v>238</v>
      </c>
      <c r="G272" s="80" t="str">
        <f>INDEX(Auxiliar!$B$16:$B$23,MATCH(Plano_V3!H272,Auxiliar!$C$16:$C$23,0),1)</f>
        <v>5. Em Correção</v>
      </c>
      <c r="H272" s="80">
        <f>VLOOKUP(A272,'Aux - pivots1'!$A:$B,2,0)</f>
        <v>5</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outlineLevel="1">
      <c r="A273" s="31" t="str">
        <f t="shared" si="38"/>
        <v>modesg_inp_nfrd_alinhamento_taxcca_turnover_own_prfrmnce_algnd</v>
      </c>
      <c r="B273" s="83" t="s">
        <v>28</v>
      </c>
      <c r="C273" s="84" t="s">
        <v>178</v>
      </c>
      <c r="D273" s="80" t="s">
        <v>40</v>
      </c>
      <c r="E273" s="82" t="s">
        <v>208</v>
      </c>
      <c r="F273" s="80" t="s">
        <v>239</v>
      </c>
      <c r="G273" s="80" t="str">
        <f>INDEX(Auxiliar!$B$16:$B$23,MATCH(Plano_V3!H273,Auxiliar!$C$16:$C$23,0),1)</f>
        <v>5. Em Correção</v>
      </c>
      <c r="H273" s="80">
        <f>VLOOKUP(A273,'Aux - pivots1'!$A:$B,2,0)</f>
        <v>5</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outlineLevel="1">
      <c r="A274" s="31" t="str">
        <f t="shared" si="38"/>
        <v>modesg_inp_nfrd_alinhamento_taxcca_capex_ttl_elgbl</v>
      </c>
      <c r="B274" s="83" t="s">
        <v>28</v>
      </c>
      <c r="C274" s="84" t="s">
        <v>178</v>
      </c>
      <c r="D274" s="80" t="s">
        <v>40</v>
      </c>
      <c r="E274" s="82" t="s">
        <v>208</v>
      </c>
      <c r="F274" s="80" t="s">
        <v>240</v>
      </c>
      <c r="G274" s="80" t="str">
        <f>INDEX(Auxiliar!$B$16:$B$23,MATCH(Plano_V3!H274,Auxiliar!$C$16:$C$23,0),1)</f>
        <v>5. Em Correção</v>
      </c>
      <c r="H274" s="80">
        <f>VLOOKUP(A274,'Aux - pivots1'!$A:$B,2,0)</f>
        <v>5</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outlineLevel="1">
      <c r="A275" s="31" t="str">
        <f t="shared" si="38"/>
        <v>modesg_inp_nfrd_alinhamento_taxcca_capex_enblng_algnd</v>
      </c>
      <c r="B275" s="83" t="s">
        <v>28</v>
      </c>
      <c r="C275" s="84" t="s">
        <v>178</v>
      </c>
      <c r="D275" s="80" t="s">
        <v>40</v>
      </c>
      <c r="E275" s="82" t="s">
        <v>208</v>
      </c>
      <c r="F275" s="80" t="s">
        <v>241</v>
      </c>
      <c r="G275" s="80" t="str">
        <f>INDEX(Auxiliar!$B$16:$B$23,MATCH(Plano_V3!H275,Auxiliar!$C$16:$C$23,0),1)</f>
        <v>5. Em Correção</v>
      </c>
      <c r="H275" s="80">
        <f>VLOOKUP(A275,'Aux - pivots1'!$A:$B,2,0)</f>
        <v>5</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outlineLevel="1">
      <c r="A276" s="31" t="str">
        <f t="shared" si="38"/>
        <v>modesg_inp_nfrd_alinhamento_taxcca_capex_own_prfrmnce_algnd</v>
      </c>
      <c r="B276" s="83" t="s">
        <v>28</v>
      </c>
      <c r="C276" s="84" t="s">
        <v>178</v>
      </c>
      <c r="D276" s="80" t="s">
        <v>40</v>
      </c>
      <c r="E276" s="82" t="s">
        <v>208</v>
      </c>
      <c r="F276" s="80" t="s">
        <v>242</v>
      </c>
      <c r="G276" s="80" t="str">
        <f>INDEX(Auxiliar!$B$16:$B$23,MATCH(Plano_V3!H276,Auxiliar!$C$16:$C$23,0),1)</f>
        <v>5. Em Correção</v>
      </c>
      <c r="H276" s="80">
        <f>VLOOKUP(A276,'Aux - pivots1'!$A:$B,2,0)</f>
        <v>5</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outlineLevel="1">
      <c r="A277" s="31" t="str">
        <f t="shared" si="38"/>
        <v>modesg_inp_nfrd_alinhamento_taxccm_trnvr_ttl_elgbl</v>
      </c>
      <c r="B277" s="83" t="s">
        <v>28</v>
      </c>
      <c r="C277" s="84" t="s">
        <v>178</v>
      </c>
      <c r="D277" s="80" t="s">
        <v>40</v>
      </c>
      <c r="E277" s="82" t="s">
        <v>208</v>
      </c>
      <c r="F277" s="80" t="s">
        <v>243</v>
      </c>
      <c r="G277" s="80" t="str">
        <f>INDEX(Auxiliar!$B$16:$B$23,MATCH(Plano_V3!H277,Auxiliar!$C$16:$C$23,0),1)</f>
        <v>5. Em Correção</v>
      </c>
      <c r="H277" s="80">
        <f>VLOOKUP(A277,'Aux - pivots1'!$A:$B,2,0)</f>
        <v>5</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outlineLevel="1">
      <c r="A278" s="31" t="str">
        <f t="shared" si="38"/>
        <v>modesg_inp_nfrd_alinhamento_taxccm_trnvr_enblng_algnd</v>
      </c>
      <c r="B278" s="83" t="s">
        <v>28</v>
      </c>
      <c r="C278" s="84" t="s">
        <v>178</v>
      </c>
      <c r="D278" s="80" t="s">
        <v>40</v>
      </c>
      <c r="E278" s="82" t="s">
        <v>208</v>
      </c>
      <c r="F278" s="80" t="s">
        <v>244</v>
      </c>
      <c r="G278" s="80" t="str">
        <f>INDEX(Auxiliar!$B$16:$B$23,MATCH(Plano_V3!H278,Auxiliar!$C$16:$C$23,0),1)</f>
        <v>5. Em Correção</v>
      </c>
      <c r="H278" s="80">
        <f>VLOOKUP(A278,'Aux - pivots1'!$A:$B,2,0)</f>
        <v>5</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outlineLevel="1">
      <c r="A279" s="31" t="str">
        <f t="shared" si="38"/>
        <v>modesg_inp_nfrd_alinhamento_taxccm_trnvr_trnstn_alignd</v>
      </c>
      <c r="B279" s="83" t="s">
        <v>28</v>
      </c>
      <c r="C279" s="84" t="s">
        <v>178</v>
      </c>
      <c r="D279" s="80" t="s">
        <v>40</v>
      </c>
      <c r="E279" s="82" t="s">
        <v>208</v>
      </c>
      <c r="F279" s="80" t="s">
        <v>245</v>
      </c>
      <c r="G279" s="80" t="str">
        <f>INDEX(Auxiliar!$B$16:$B$23,MATCH(Plano_V3!H279,Auxiliar!$C$16:$C$23,0),1)</f>
        <v>5. Em Correção</v>
      </c>
      <c r="H279" s="80">
        <f>VLOOKUP(A279,'Aux - pivots1'!$A:$B,2,0)</f>
        <v>5</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outlineLevel="1">
      <c r="A280" s="31" t="str">
        <f t="shared" si="38"/>
        <v>modesg_inp_nfrd_alinhamento_taxccm_trnvr_own_prfrmnce_algnd</v>
      </c>
      <c r="B280" s="83" t="s">
        <v>28</v>
      </c>
      <c r="C280" s="84" t="s">
        <v>178</v>
      </c>
      <c r="D280" s="80" t="s">
        <v>40</v>
      </c>
      <c r="E280" s="82" t="s">
        <v>208</v>
      </c>
      <c r="F280" s="80" t="s">
        <v>246</v>
      </c>
      <c r="G280" s="80" t="str">
        <f>INDEX(Auxiliar!$B$16:$B$23,MATCH(Plano_V3!H280,Auxiliar!$C$16:$C$23,0),1)</f>
        <v>5. Em Correção</v>
      </c>
      <c r="H280" s="80">
        <f>VLOOKUP(A280,'Aux - pivots1'!$A:$B,2,0)</f>
        <v>5</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outlineLevel="1">
      <c r="A281" s="31" t="str">
        <f t="shared" si="38"/>
        <v>modesg_inp_nfrd_alinhamento_taxccm_capex_ttl_elgbl</v>
      </c>
      <c r="B281" s="83" t="s">
        <v>28</v>
      </c>
      <c r="C281" s="84" t="s">
        <v>178</v>
      </c>
      <c r="D281" s="80" t="s">
        <v>40</v>
      </c>
      <c r="E281" s="82" t="s">
        <v>208</v>
      </c>
      <c r="F281" s="80" t="s">
        <v>247</v>
      </c>
      <c r="G281" s="80" t="str">
        <f>INDEX(Auxiliar!$B$16:$B$23,MATCH(Plano_V3!H281,Auxiliar!$C$16:$C$23,0),1)</f>
        <v>5. Em Correção</v>
      </c>
      <c r="H281" s="80">
        <f>VLOOKUP(A281,'Aux - pivots1'!$A:$B,2,0)</f>
        <v>5</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outlineLevel="1">
      <c r="A282" s="31" t="str">
        <f t="shared" si="38"/>
        <v>modesg_inp_nfrd_alinhamento_taxccm_capex_enblng_algnd</v>
      </c>
      <c r="B282" s="83" t="s">
        <v>28</v>
      </c>
      <c r="C282" s="84" t="s">
        <v>178</v>
      </c>
      <c r="D282" s="80" t="s">
        <v>40</v>
      </c>
      <c r="E282" s="82" t="s">
        <v>208</v>
      </c>
      <c r="F282" s="80" t="s">
        <v>248</v>
      </c>
      <c r="G282" s="80" t="str">
        <f>INDEX(Auxiliar!$B$16:$B$23,MATCH(Plano_V3!H282,Auxiliar!$C$16:$C$23,0),1)</f>
        <v>5. Em Correção</v>
      </c>
      <c r="H282" s="80">
        <f>VLOOKUP(A282,'Aux - pivots1'!$A:$B,2,0)</f>
        <v>5</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ref="O282:O345" si="42">J282-SUM(P282:EQ282)</f>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outlineLevel="1">
      <c r="A283" s="31" t="str">
        <f t="shared" si="38"/>
        <v>modesg_inp_nfrd_alinhamento_taxccm_capex_trnstn_algnd</v>
      </c>
      <c r="B283" s="83" t="s">
        <v>28</v>
      </c>
      <c r="C283" s="84" t="s">
        <v>178</v>
      </c>
      <c r="D283" s="80" t="s">
        <v>40</v>
      </c>
      <c r="E283" s="82" t="s">
        <v>208</v>
      </c>
      <c r="F283" s="80" t="s">
        <v>249</v>
      </c>
      <c r="G283" s="80" t="str">
        <f>INDEX(Auxiliar!$B$16:$B$23,MATCH(Plano_V3!H283,Auxiliar!$C$16:$C$23,0),1)</f>
        <v>5. Em Correção</v>
      </c>
      <c r="H283" s="80">
        <f>VLOOKUP(A283,'Aux - pivots1'!$A:$B,2,0)</f>
        <v>5</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si="42"/>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outlineLevel="1">
      <c r="A284" s="31" t="str">
        <f t="shared" ref="A284:A347" si="43">E284&amp;F284</f>
        <v>modesg_inp_nfrd_alinhamento_taxccm_capex_own_prfrmnce_algnd</v>
      </c>
      <c r="B284" s="83" t="s">
        <v>28</v>
      </c>
      <c r="C284" s="84" t="s">
        <v>178</v>
      </c>
      <c r="D284" s="80" t="s">
        <v>40</v>
      </c>
      <c r="E284" s="82" t="s">
        <v>208</v>
      </c>
      <c r="F284" s="80" t="s">
        <v>250</v>
      </c>
      <c r="G284" s="80" t="str">
        <f>INDEX(Auxiliar!$B$16:$B$23,MATCH(Plano_V3!H284,Auxiliar!$C$16:$C$23,0),1)</f>
        <v>5. Em Correção</v>
      </c>
      <c r="H284" s="80">
        <f>VLOOKUP(A284,'Aux - pivots1'!$A:$B,2,0)</f>
        <v>5</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2"/>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outlineLevel="1">
      <c r="A285" s="31" t="str">
        <f t="shared" si="43"/>
        <v>modesg_inp_nfrd_alinhamento_taxppc_trnvr_ttl_elgbl</v>
      </c>
      <c r="B285" s="83" t="s">
        <v>28</v>
      </c>
      <c r="C285" s="84" t="s">
        <v>178</v>
      </c>
      <c r="D285" s="80" t="s">
        <v>40</v>
      </c>
      <c r="E285" s="82" t="s">
        <v>208</v>
      </c>
      <c r="F285" s="80" t="s">
        <v>251</v>
      </c>
      <c r="G285" s="80" t="str">
        <f>INDEX(Auxiliar!$B$16:$B$23,MATCH(Plano_V3!H285,Auxiliar!$C$16:$C$23,0),1)</f>
        <v>5. Em Correção</v>
      </c>
      <c r="H285" s="80">
        <f>VLOOKUP(A285,'Aux - pivots1'!$A:$B,2,0)</f>
        <v>5</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2"/>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outlineLevel="1">
      <c r="A286" s="31" t="str">
        <f t="shared" si="43"/>
        <v>modesg_inp_nfrd_alinhamento_taxppc_turnover_own_prfrmnce_algnd</v>
      </c>
      <c r="B286" s="83" t="s">
        <v>28</v>
      </c>
      <c r="C286" s="84" t="s">
        <v>178</v>
      </c>
      <c r="D286" s="80" t="s">
        <v>40</v>
      </c>
      <c r="E286" s="82" t="s">
        <v>208</v>
      </c>
      <c r="F286" s="80" t="s">
        <v>252</v>
      </c>
      <c r="G286" s="80" t="str">
        <f>INDEX(Auxiliar!$B$16:$B$23,MATCH(Plano_V3!H286,Auxiliar!$C$16:$C$23,0),1)</f>
        <v>5. Em Correção</v>
      </c>
      <c r="H286" s="80">
        <f>VLOOKUP(A286,'Aux - pivots1'!$A:$B,2,0)</f>
        <v>5</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2"/>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outlineLevel="1">
      <c r="A287" s="31" t="str">
        <f t="shared" si="43"/>
        <v>modesg_inp_nfrd_alinhamento_taxppc_capex_ttl_elgbl</v>
      </c>
      <c r="B287" s="83" t="s">
        <v>28</v>
      </c>
      <c r="C287" s="84" t="s">
        <v>178</v>
      </c>
      <c r="D287" s="80" t="s">
        <v>40</v>
      </c>
      <c r="E287" s="82" t="s">
        <v>208</v>
      </c>
      <c r="F287" s="80" t="s">
        <v>253</v>
      </c>
      <c r="G287" s="80" t="str">
        <f>INDEX(Auxiliar!$B$16:$B$23,MATCH(Plano_V3!H287,Auxiliar!$C$16:$C$23,0),1)</f>
        <v>5. Em Correção</v>
      </c>
      <c r="H287" s="80">
        <f>VLOOKUP(A287,'Aux - pivots1'!$A:$B,2,0)</f>
        <v>5</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2"/>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outlineLevel="1">
      <c r="A288" s="31" t="str">
        <f t="shared" si="43"/>
        <v>modesg_inp_nfrd_alinhamento_taxppc_capex_own_prfrmnce_algnd</v>
      </c>
      <c r="B288" s="83" t="s">
        <v>28</v>
      </c>
      <c r="C288" s="84" t="s">
        <v>178</v>
      </c>
      <c r="D288" s="80" t="s">
        <v>40</v>
      </c>
      <c r="E288" s="82" t="s">
        <v>208</v>
      </c>
      <c r="F288" s="80" t="s">
        <v>254</v>
      </c>
      <c r="G288" s="80" t="str">
        <f>INDEX(Auxiliar!$B$16:$B$23,MATCH(Plano_V3!H288,Auxiliar!$C$16:$C$23,0),1)</f>
        <v>5. Em Correção</v>
      </c>
      <c r="H288" s="80">
        <f>VLOOKUP(A288,'Aux - pivots1'!$A:$B,2,0)</f>
        <v>5</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2"/>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outlineLevel="1">
      <c r="A289" s="31" t="str">
        <f t="shared" si="43"/>
        <v>modesg_inp_nfrd_alinhamento_taxbio_trnvr_ttl_elgbl</v>
      </c>
      <c r="B289" s="83" t="s">
        <v>28</v>
      </c>
      <c r="C289" s="84" t="s">
        <v>178</v>
      </c>
      <c r="D289" s="80" t="s">
        <v>40</v>
      </c>
      <c r="E289" s="82" t="s">
        <v>208</v>
      </c>
      <c r="F289" s="80" t="s">
        <v>255</v>
      </c>
      <c r="G289" s="80" t="str">
        <f>INDEX(Auxiliar!$B$16:$B$23,MATCH(Plano_V3!H289,Auxiliar!$C$16:$C$23,0),1)</f>
        <v>5. Em Correção</v>
      </c>
      <c r="H289" s="80">
        <f>VLOOKUP(A289,'Aux - pivots1'!$A:$B,2,0)</f>
        <v>5</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2"/>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outlineLevel="1">
      <c r="A290" s="31" t="str">
        <f t="shared" si="43"/>
        <v>modesg_inp_nfrd_alinhamento_taxbio_turnover_own_prfrmnce_algnd</v>
      </c>
      <c r="B290" s="83" t="s">
        <v>28</v>
      </c>
      <c r="C290" s="84" t="s">
        <v>178</v>
      </c>
      <c r="D290" s="80" t="s">
        <v>40</v>
      </c>
      <c r="E290" s="82" t="s">
        <v>208</v>
      </c>
      <c r="F290" s="80" t="s">
        <v>256</v>
      </c>
      <c r="G290" s="80" t="str">
        <f>INDEX(Auxiliar!$B$16:$B$23,MATCH(Plano_V3!H290,Auxiliar!$C$16:$C$23,0),1)</f>
        <v>5. Em Correção</v>
      </c>
      <c r="H290" s="80">
        <f>VLOOKUP(A290,'Aux - pivots1'!$A:$B,2,0)</f>
        <v>5</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2"/>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outlineLevel="1">
      <c r="A291" s="31" t="str">
        <f t="shared" si="43"/>
        <v>modesg_inp_nfrd_alinhamento_taxbio_capex_ttl_elgbl</v>
      </c>
      <c r="B291" s="83" t="s">
        <v>28</v>
      </c>
      <c r="C291" s="84" t="s">
        <v>178</v>
      </c>
      <c r="D291" s="80" t="s">
        <v>40</v>
      </c>
      <c r="E291" s="82" t="s">
        <v>208</v>
      </c>
      <c r="F291" s="80" t="s">
        <v>257</v>
      </c>
      <c r="G291" s="80" t="str">
        <f>INDEX(Auxiliar!$B$16:$B$23,MATCH(Plano_V3!H291,Auxiliar!$C$16:$C$23,0),1)</f>
        <v>5. Em Correção</v>
      </c>
      <c r="H291" s="80">
        <f>VLOOKUP(A291,'Aux - pivots1'!$A:$B,2,0)</f>
        <v>5</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2"/>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outlineLevel="1">
      <c r="A292" s="31" t="str">
        <f t="shared" si="43"/>
        <v>modesg_inp_nfrd_alinhamento_taxbio_capex_own_prfrmnce_algnd</v>
      </c>
      <c r="B292" s="83" t="s">
        <v>28</v>
      </c>
      <c r="C292" s="84" t="s">
        <v>178</v>
      </c>
      <c r="D292" s="80" t="s">
        <v>40</v>
      </c>
      <c r="E292" s="82" t="s">
        <v>208</v>
      </c>
      <c r="F292" s="80" t="s">
        <v>258</v>
      </c>
      <c r="G292" s="80" t="str">
        <f>INDEX(Auxiliar!$B$16:$B$23,MATCH(Plano_V3!H292,Auxiliar!$C$16:$C$23,0),1)</f>
        <v>5. Em Correção</v>
      </c>
      <c r="H292" s="80">
        <f>VLOOKUP(A292,'Aux - pivots1'!$A:$B,2,0)</f>
        <v>5</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2"/>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outlineLevel="1">
      <c r="A293" s="31" t="str">
        <f t="shared" si="43"/>
        <v>modesg_inp_nfrd_alinhamento_taxwtr_trnvr_ttl_elgbl</v>
      </c>
      <c r="B293" s="83" t="s">
        <v>28</v>
      </c>
      <c r="C293" s="84" t="s">
        <v>178</v>
      </c>
      <c r="D293" s="80" t="s">
        <v>40</v>
      </c>
      <c r="E293" s="82" t="s">
        <v>208</v>
      </c>
      <c r="F293" s="80" t="s">
        <v>259</v>
      </c>
      <c r="G293" s="80" t="str">
        <f>INDEX(Auxiliar!$B$16:$B$23,MATCH(Plano_V3!H293,Auxiliar!$C$16:$C$23,0),1)</f>
        <v>5. Em Correção</v>
      </c>
      <c r="H293" s="80">
        <f>VLOOKUP(A293,'Aux - pivots1'!$A:$B,2,0)</f>
        <v>5</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2"/>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outlineLevel="1">
      <c r="A294" s="31" t="str">
        <f t="shared" si="43"/>
        <v>modesg_inp_nfrd_alinhamento_taxwtr_trnvr_enblng_alignd</v>
      </c>
      <c r="B294" s="83" t="s">
        <v>28</v>
      </c>
      <c r="C294" s="84" t="s">
        <v>178</v>
      </c>
      <c r="D294" s="80" t="s">
        <v>40</v>
      </c>
      <c r="E294" s="82" t="s">
        <v>208</v>
      </c>
      <c r="F294" s="80" t="s">
        <v>260</v>
      </c>
      <c r="G294" s="80" t="str">
        <f>INDEX(Auxiliar!$B$16:$B$23,MATCH(Plano_V3!H294,Auxiliar!$C$16:$C$23,0),1)</f>
        <v>5. Em Correção</v>
      </c>
      <c r="H294" s="80">
        <f>VLOOKUP(A294,'Aux - pivots1'!$A:$B,2,0)</f>
        <v>5</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2"/>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outlineLevel="1">
      <c r="A295" s="31" t="str">
        <f t="shared" si="43"/>
        <v>modesg_inp_nfrd_alinhamento_taxwtr_turnover_own_prfrmnce_algnd</v>
      </c>
      <c r="B295" s="83" t="s">
        <v>28</v>
      </c>
      <c r="C295" s="84" t="s">
        <v>178</v>
      </c>
      <c r="D295" s="80" t="s">
        <v>40</v>
      </c>
      <c r="E295" s="82" t="s">
        <v>208</v>
      </c>
      <c r="F295" s="80" t="s">
        <v>261</v>
      </c>
      <c r="G295" s="80" t="str">
        <f>INDEX(Auxiliar!$B$16:$B$23,MATCH(Plano_V3!H295,Auxiliar!$C$16:$C$23,0),1)</f>
        <v>5. Em Correção</v>
      </c>
      <c r="H295" s="80">
        <f>VLOOKUP(A295,'Aux - pivots1'!$A:$B,2,0)</f>
        <v>5</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2"/>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outlineLevel="1">
      <c r="A296" s="31" t="str">
        <f t="shared" si="43"/>
        <v>modesg_inp_nfrd_alinhamento_taxwtr_capex_ttl_elgbl</v>
      </c>
      <c r="B296" s="83" t="s">
        <v>28</v>
      </c>
      <c r="C296" s="84" t="s">
        <v>178</v>
      </c>
      <c r="D296" s="80" t="s">
        <v>40</v>
      </c>
      <c r="E296" s="82" t="s">
        <v>208</v>
      </c>
      <c r="F296" s="80" t="s">
        <v>262</v>
      </c>
      <c r="G296" s="80" t="str">
        <f>INDEX(Auxiliar!$B$16:$B$23,MATCH(Plano_V3!H296,Auxiliar!$C$16:$C$23,0),1)</f>
        <v>5. Em Correção</v>
      </c>
      <c r="H296" s="80">
        <f>VLOOKUP(A296,'Aux - pivots1'!$A:$B,2,0)</f>
        <v>5</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2"/>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outlineLevel="1">
      <c r="A297" s="31" t="str">
        <f t="shared" si="43"/>
        <v>modesg_inp_nfrd_alinhamento_taxwtr_capex_enblng_algnd</v>
      </c>
      <c r="B297" s="83" t="s">
        <v>28</v>
      </c>
      <c r="C297" s="84" t="s">
        <v>178</v>
      </c>
      <c r="D297" s="80" t="s">
        <v>40</v>
      </c>
      <c r="E297" s="82" t="s">
        <v>208</v>
      </c>
      <c r="F297" s="80" t="s">
        <v>263</v>
      </c>
      <c r="G297" s="80" t="str">
        <f>INDEX(Auxiliar!$B$16:$B$23,MATCH(Plano_V3!H297,Auxiliar!$C$16:$C$23,0),1)</f>
        <v>5. Em Correção</v>
      </c>
      <c r="H297" s="80">
        <f>VLOOKUP(A297,'Aux - pivots1'!$A:$B,2,0)</f>
        <v>5</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2"/>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outlineLevel="1">
      <c r="A298" s="31" t="str">
        <f t="shared" si="43"/>
        <v>modesg_inp_nfrd_alinhamento_taxwtr_capex_own_prfrmnce_algnd</v>
      </c>
      <c r="B298" s="83" t="s">
        <v>28</v>
      </c>
      <c r="C298" s="84" t="s">
        <v>178</v>
      </c>
      <c r="D298" s="80" t="s">
        <v>40</v>
      </c>
      <c r="E298" s="82" t="s">
        <v>208</v>
      </c>
      <c r="F298" s="80" t="s">
        <v>264</v>
      </c>
      <c r="G298" s="80" t="str">
        <f>INDEX(Auxiliar!$B$16:$B$23,MATCH(Plano_V3!H298,Auxiliar!$C$16:$C$23,0),1)</f>
        <v>5. Em Correção</v>
      </c>
      <c r="H298" s="80">
        <f>VLOOKUP(A298,'Aux - pivots1'!$A:$B,2,0)</f>
        <v>5</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2"/>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outlineLevel="1">
      <c r="A299" s="31" t="str">
        <f t="shared" si="43"/>
        <v>modesg_inp_nfrd_alinhamento_taxce_trnvr_ttl_elgbl</v>
      </c>
      <c r="B299" s="83" t="s">
        <v>28</v>
      </c>
      <c r="C299" s="84" t="s">
        <v>178</v>
      </c>
      <c r="D299" s="80" t="s">
        <v>40</v>
      </c>
      <c r="E299" s="82" t="s">
        <v>208</v>
      </c>
      <c r="F299" s="80" t="s">
        <v>265</v>
      </c>
      <c r="G299" s="80" t="str">
        <f>INDEX(Auxiliar!$B$16:$B$23,MATCH(Plano_V3!H299,Auxiliar!$C$16:$C$23,0),1)</f>
        <v>5. Em Correção</v>
      </c>
      <c r="H299" s="80">
        <f>VLOOKUP(A299,'Aux - pivots1'!$A:$B,2,0)</f>
        <v>5</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2"/>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outlineLevel="1">
      <c r="A300" s="31" t="str">
        <f t="shared" si="43"/>
        <v>modesg_inp_nfrd_alinhamento_taxce_trnvr_enblng_alignd</v>
      </c>
      <c r="B300" s="83" t="s">
        <v>28</v>
      </c>
      <c r="C300" s="84" t="s">
        <v>178</v>
      </c>
      <c r="D300" s="80" t="s">
        <v>40</v>
      </c>
      <c r="E300" s="82" t="s">
        <v>208</v>
      </c>
      <c r="F300" s="80" t="s">
        <v>266</v>
      </c>
      <c r="G300" s="80" t="str">
        <f>INDEX(Auxiliar!$B$16:$B$23,MATCH(Plano_V3!H300,Auxiliar!$C$16:$C$23,0),1)</f>
        <v>5. Em Correção</v>
      </c>
      <c r="H300" s="80">
        <f>VLOOKUP(A300,'Aux - pivots1'!$A:$B,2,0)</f>
        <v>5</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2"/>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outlineLevel="1">
      <c r="A301" s="31" t="str">
        <f t="shared" si="43"/>
        <v>modesg_inp_nfrd_alinhamento_taxce_turnover_own_prfrmnce_algnd</v>
      </c>
      <c r="B301" s="83" t="s">
        <v>28</v>
      </c>
      <c r="C301" s="84" t="s">
        <v>178</v>
      </c>
      <c r="D301" s="80" t="s">
        <v>40</v>
      </c>
      <c r="E301" s="82" t="s">
        <v>208</v>
      </c>
      <c r="F301" s="80" t="s">
        <v>267</v>
      </c>
      <c r="G301" s="80" t="str">
        <f>INDEX(Auxiliar!$B$16:$B$23,MATCH(Plano_V3!H301,Auxiliar!$C$16:$C$23,0),1)</f>
        <v>5. Em Correção</v>
      </c>
      <c r="H301" s="80">
        <f>VLOOKUP(A301,'Aux - pivots1'!$A:$B,2,0)</f>
        <v>5</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2"/>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outlineLevel="1">
      <c r="A302" s="31" t="str">
        <f t="shared" si="43"/>
        <v>modesg_inp_nfrd_alinhamento_taxce_capex_ttl_elgbl</v>
      </c>
      <c r="B302" s="83" t="s">
        <v>28</v>
      </c>
      <c r="C302" s="84" t="s">
        <v>178</v>
      </c>
      <c r="D302" s="80" t="s">
        <v>40</v>
      </c>
      <c r="E302" s="82" t="s">
        <v>208</v>
      </c>
      <c r="F302" s="80" t="s">
        <v>268</v>
      </c>
      <c r="G302" s="80" t="str">
        <f>INDEX(Auxiliar!$B$16:$B$23,MATCH(Plano_V3!H302,Auxiliar!$C$16:$C$23,0),1)</f>
        <v>5. Em Correção</v>
      </c>
      <c r="H302" s="80">
        <f>VLOOKUP(A302,'Aux - pivots1'!$A:$B,2,0)</f>
        <v>5</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2"/>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outlineLevel="1">
      <c r="A303" s="31" t="str">
        <f t="shared" si="43"/>
        <v>modesg_inp_nfrd_alinhamento_taxce_capex_enblng_algnd</v>
      </c>
      <c r="B303" s="83" t="s">
        <v>28</v>
      </c>
      <c r="C303" s="84" t="s">
        <v>178</v>
      </c>
      <c r="D303" s="80" t="s">
        <v>40</v>
      </c>
      <c r="E303" s="82" t="s">
        <v>208</v>
      </c>
      <c r="F303" s="80" t="s">
        <v>269</v>
      </c>
      <c r="G303" s="80" t="str">
        <f>INDEX(Auxiliar!$B$16:$B$23,MATCH(Plano_V3!H303,Auxiliar!$C$16:$C$23,0),1)</f>
        <v>5. Em Correção</v>
      </c>
      <c r="H303" s="80">
        <f>VLOOKUP(A303,'Aux - pivots1'!$A:$B,2,0)</f>
        <v>5</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2"/>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outlineLevel="1">
      <c r="A304" s="31" t="str">
        <f t="shared" si="43"/>
        <v>modesg_inp_nfrd_alinhamento_taxce_capex_own_prfrmnce_algnd</v>
      </c>
      <c r="B304" s="83" t="s">
        <v>28</v>
      </c>
      <c r="C304" s="84" t="s">
        <v>178</v>
      </c>
      <c r="D304" s="80" t="s">
        <v>40</v>
      </c>
      <c r="E304" s="82" t="s">
        <v>208</v>
      </c>
      <c r="F304" s="80" t="s">
        <v>270</v>
      </c>
      <c r="G304" s="80" t="str">
        <f>INDEX(Auxiliar!$B$16:$B$23,MATCH(Plano_V3!H304,Auxiliar!$C$16:$C$23,0),1)</f>
        <v>5. Em Correção</v>
      </c>
      <c r="H304" s="80">
        <f>VLOOKUP(A304,'Aux - pivots1'!$A:$B,2,0)</f>
        <v>5</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2"/>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outlineLevel="1">
      <c r="A305" s="31" t="str">
        <f t="shared" si="43"/>
        <v>modesg_inp_risco_fisicoref_date</v>
      </c>
      <c r="B305" s="83" t="s">
        <v>28</v>
      </c>
      <c r="C305" s="84" t="s">
        <v>178</v>
      </c>
      <c r="D305" s="80" t="s">
        <v>40</v>
      </c>
      <c r="E305" s="82" t="s">
        <v>209</v>
      </c>
      <c r="F305" s="80" t="s">
        <v>73</v>
      </c>
      <c r="G305" s="80" t="str">
        <f>INDEX(Auxiliar!$B$16:$B$23,MATCH(Plano_V3!H305,Auxiliar!$C$16:$C$23,0),1)</f>
        <v>1. Concluído</v>
      </c>
      <c r="H305" s="80">
        <f>VLOOKUP(A305,'Aux - pivots1'!$A:$B,2,0)</f>
        <v>1</v>
      </c>
      <c r="I305" s="100">
        <f>SUMIFS(Table1[Estimação (horas)],Table1[Tabela],Plano_V3!E305,Table1[Campo],Plano_V3!F305)</f>
        <v>0.5</v>
      </c>
      <c r="J305" s="100">
        <f t="shared" si="39"/>
        <v>6.25E-2</v>
      </c>
      <c r="K305" s="100">
        <f>SUMIFS(Table1[Horas efetivas],Table1[Tabela],Plano_V3!E305,Table1[Campo],Plano_V3!F305)</f>
        <v>0.5</v>
      </c>
      <c r="L305" s="100">
        <f t="shared" si="40"/>
        <v>6.25E-2</v>
      </c>
      <c r="M305" s="100">
        <f t="shared" si="41"/>
        <v>1</v>
      </c>
      <c r="N305" s="105" t="s">
        <v>39</v>
      </c>
      <c r="O305" s="106">
        <f t="shared" si="42"/>
        <v>6.25E-2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outlineLevel="1">
      <c r="A306" s="31" t="str">
        <f t="shared" si="43"/>
        <v>modesg_inp_risco_fisicocod_pais</v>
      </c>
      <c r="B306" s="83" t="s">
        <v>28</v>
      </c>
      <c r="C306" s="84" t="s">
        <v>178</v>
      </c>
      <c r="D306" s="80" t="s">
        <v>40</v>
      </c>
      <c r="E306" s="82" t="s">
        <v>209</v>
      </c>
      <c r="F306" s="80" t="s">
        <v>103</v>
      </c>
      <c r="G306" s="80" t="str">
        <f>INDEX(Auxiliar!$B$16:$B$23,MATCH(Plano_V3!H306,Auxiliar!$C$16:$C$23,0),1)</f>
        <v>1. Concluído</v>
      </c>
      <c r="H306" s="80">
        <f>VLOOKUP(A306,'Aux - pivots1'!$A:$B,2,0)</f>
        <v>1</v>
      </c>
      <c r="I306" s="100">
        <f>SUMIFS(Table1[Estimação (horas)],Table1[Tabela],Plano_V3!E306,Table1[Campo],Plano_V3!F306)</f>
        <v>0.6</v>
      </c>
      <c r="J306" s="100">
        <f t="shared" si="39"/>
        <v>7.4999999999999997E-2</v>
      </c>
      <c r="K306" s="100">
        <f>SUMIFS(Table1[Horas efetivas],Table1[Tabela],Plano_V3!E306,Table1[Campo],Plano_V3!F306)</f>
        <v>0.6</v>
      </c>
      <c r="L306" s="100">
        <f t="shared" si="40"/>
        <v>7.4999999999999997E-2</v>
      </c>
      <c r="M306" s="100">
        <f t="shared" si="41"/>
        <v>1</v>
      </c>
      <c r="N306" s="105" t="s">
        <v>39</v>
      </c>
      <c r="O306" s="106">
        <f t="shared" si="42"/>
        <v>7.4999999999999997E-2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outlineLevel="1">
      <c r="A307" s="31" t="str">
        <f t="shared" si="43"/>
        <v>modesg_inp_risco_fisicocod_nutiii</v>
      </c>
      <c r="B307" s="83" t="s">
        <v>28</v>
      </c>
      <c r="C307" s="84" t="s">
        <v>178</v>
      </c>
      <c r="D307" s="80" t="s">
        <v>40</v>
      </c>
      <c r="E307" s="82" t="s">
        <v>209</v>
      </c>
      <c r="F307" s="80" t="s">
        <v>271</v>
      </c>
      <c r="G307" s="80" t="str">
        <f>INDEX(Auxiliar!$B$16:$B$23,MATCH(Plano_V3!H307,Auxiliar!$C$16:$C$23,0),1)</f>
        <v>1. Concluído</v>
      </c>
      <c r="H307" s="80">
        <f>VLOOKUP(A307,'Aux - pivots1'!$A:$B,2,0)</f>
        <v>1</v>
      </c>
      <c r="I307" s="100">
        <f>SUMIFS(Table1[Estimação (horas)],Table1[Tabela],Plano_V3!E307,Table1[Campo],Plano_V3!F307)</f>
        <v>0.5</v>
      </c>
      <c r="J307" s="100">
        <f t="shared" si="39"/>
        <v>6.25E-2</v>
      </c>
      <c r="K307" s="100">
        <f>SUMIFS(Table1[Horas efetivas],Table1[Tabela],Plano_V3!E307,Table1[Campo],Plano_V3!F307)</f>
        <v>0.5</v>
      </c>
      <c r="L307" s="100">
        <f t="shared" si="40"/>
        <v>6.25E-2</v>
      </c>
      <c r="M307" s="100">
        <f t="shared" si="41"/>
        <v>1</v>
      </c>
      <c r="N307" s="105" t="s">
        <v>39</v>
      </c>
      <c r="O307" s="106">
        <f t="shared" si="42"/>
        <v>6.25E-2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outlineLevel="1">
      <c r="A308" s="31" t="str">
        <f t="shared" si="43"/>
        <v>modesg_inp_risco_fisicocod_nace_esg</v>
      </c>
      <c r="B308" s="83" t="s">
        <v>28</v>
      </c>
      <c r="C308" s="84" t="s">
        <v>178</v>
      </c>
      <c r="D308" s="80" t="s">
        <v>40</v>
      </c>
      <c r="E308" s="82" t="s">
        <v>209</v>
      </c>
      <c r="F308" s="80" t="s">
        <v>272</v>
      </c>
      <c r="G308" s="80" t="str">
        <f>INDEX(Auxiliar!$B$16:$B$23,MATCH(Plano_V3!H308,Auxiliar!$C$16:$C$23,0),1)</f>
        <v>1. Concluído</v>
      </c>
      <c r="H308" s="80">
        <f>VLOOKUP(A308,'Aux - pivots1'!$A:$B,2,0)</f>
        <v>1</v>
      </c>
      <c r="I308" s="100">
        <f>SUMIFS(Table1[Estimação (horas)],Table1[Tabela],Plano_V3!E308,Table1[Campo],Plano_V3!F308)</f>
        <v>0.6</v>
      </c>
      <c r="J308" s="100">
        <f t="shared" si="39"/>
        <v>7.4999999999999997E-2</v>
      </c>
      <c r="K308" s="100">
        <f>SUMIFS(Table1[Horas efetivas],Table1[Tabela],Plano_V3!E308,Table1[Campo],Plano_V3!F308)</f>
        <v>0.6</v>
      </c>
      <c r="L308" s="100">
        <f t="shared" si="40"/>
        <v>7.4999999999999997E-2</v>
      </c>
      <c r="M308" s="100">
        <f t="shared" si="41"/>
        <v>1</v>
      </c>
      <c r="N308" s="105" t="s">
        <v>39</v>
      </c>
      <c r="O308" s="106">
        <f t="shared" si="42"/>
        <v>7.4999999999999997E-2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outlineLevel="1">
      <c r="A309" s="31" t="str">
        <f t="shared" si="43"/>
        <v>modesg_inp_risco_fisicoflg_rsc_fsc_agd</v>
      </c>
      <c r="B309" s="83" t="s">
        <v>28</v>
      </c>
      <c r="C309" s="84" t="s">
        <v>178</v>
      </c>
      <c r="D309" s="80" t="s">
        <v>40</v>
      </c>
      <c r="E309" s="82" t="s">
        <v>209</v>
      </c>
      <c r="F309" s="80" t="s">
        <v>273</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2"/>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outlineLevel="1">
      <c r="A310" s="31" t="str">
        <f t="shared" si="43"/>
        <v>modesg_inp_risco_fisicoflg_rsc_fsc_crnc</v>
      </c>
      <c r="B310" s="83" t="s">
        <v>28</v>
      </c>
      <c r="C310" s="84" t="s">
        <v>178</v>
      </c>
      <c r="D310" s="80" t="s">
        <v>40</v>
      </c>
      <c r="E310" s="82" t="s">
        <v>209</v>
      </c>
      <c r="F310" s="80" t="s">
        <v>274</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2"/>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outlineLevel="1">
      <c r="A311" s="31" t="str">
        <f t="shared" si="43"/>
        <v>modesg_inp_emss_scibref_date</v>
      </c>
      <c r="B311" s="83" t="s">
        <v>28</v>
      </c>
      <c r="C311" s="84" t="s">
        <v>178</v>
      </c>
      <c r="D311" s="80" t="s">
        <v>40</v>
      </c>
      <c r="E311" s="82" t="s">
        <v>210</v>
      </c>
      <c r="F311" s="80" t="s">
        <v>73</v>
      </c>
      <c r="G311" s="80" t="str">
        <f>INDEX(Auxiliar!$B$16:$B$23,MATCH(Plano_V3!H311,Auxiliar!$C$16:$C$23,0),1)</f>
        <v>1. Concluído</v>
      </c>
      <c r="H311" s="80">
        <f>VLOOKUP(A311,'Aux - pivots1'!$A:$B,2,0)</f>
        <v>1</v>
      </c>
      <c r="I311" s="100">
        <f>SUMIFS(Table1[Estimação (horas)],Table1[Tabela],Plano_V3!E311,Table1[Campo],Plano_V3!F311)</f>
        <v>0.5</v>
      </c>
      <c r="J311" s="100">
        <f t="shared" si="39"/>
        <v>6.25E-2</v>
      </c>
      <c r="K311" s="100">
        <f>SUMIFS(Table1[Horas efetivas],Table1[Tabela],Plano_V3!E311,Table1[Campo],Plano_V3!F311)</f>
        <v>0.5</v>
      </c>
      <c r="L311" s="100">
        <f t="shared" si="40"/>
        <v>6.25E-2</v>
      </c>
      <c r="M311" s="100">
        <f t="shared" si="41"/>
        <v>1</v>
      </c>
      <c r="N311" s="105" t="s">
        <v>39</v>
      </c>
      <c r="O311" s="106">
        <f t="shared" si="42"/>
        <v>6.25E-2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outlineLevel="1">
      <c r="A312" s="31" t="str">
        <f t="shared" si="43"/>
        <v>modesg_inp_emss_scibccli_kgl</v>
      </c>
      <c r="B312" s="83" t="s">
        <v>28</v>
      </c>
      <c r="C312" s="84" t="s">
        <v>178</v>
      </c>
      <c r="D312" s="80" t="s">
        <v>40</v>
      </c>
      <c r="E312" s="82" t="s">
        <v>210</v>
      </c>
      <c r="F312" s="80" t="s">
        <v>232</v>
      </c>
      <c r="G312" s="80" t="str">
        <f>INDEX(Auxiliar!$B$16:$B$23,MATCH(Plano_V3!H312,Auxiliar!$C$16:$C$23,0),1)</f>
        <v>1. Concluído</v>
      </c>
      <c r="H312" s="80">
        <f>VLOOKUP(A312,'Aux - pivots1'!$A:$B,2,0)</f>
        <v>1</v>
      </c>
      <c r="I312" s="100">
        <f>SUMIFS(Table1[Estimação (horas)],Table1[Tabela],Plano_V3!E312,Table1[Campo],Plano_V3!F312)</f>
        <v>0.6</v>
      </c>
      <c r="J312" s="100">
        <f t="shared" si="39"/>
        <v>7.4999999999999997E-2</v>
      </c>
      <c r="K312" s="100">
        <f>SUMIFS(Table1[Horas efetivas],Table1[Tabela],Plano_V3!E312,Table1[Campo],Plano_V3!F312)</f>
        <v>0.6</v>
      </c>
      <c r="L312" s="100">
        <f t="shared" si="40"/>
        <v>7.4999999999999997E-2</v>
      </c>
      <c r="M312" s="100">
        <f t="shared" si="41"/>
        <v>1</v>
      </c>
      <c r="N312" s="105" t="s">
        <v>39</v>
      </c>
      <c r="O312" s="106">
        <f t="shared" si="42"/>
        <v>7.4999999999999997E-2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outlineLevel="1">
      <c r="A313" s="31" t="str">
        <f t="shared" si="43"/>
        <v>modesg_inp_emss_scibnome_grupo</v>
      </c>
      <c r="B313" s="83" t="s">
        <v>28</v>
      </c>
      <c r="C313" s="84" t="s">
        <v>178</v>
      </c>
      <c r="D313" s="80" t="s">
        <v>40</v>
      </c>
      <c r="E313" s="82" t="s">
        <v>210</v>
      </c>
      <c r="F313" s="80" t="s">
        <v>275</v>
      </c>
      <c r="G313" s="80" t="str">
        <f>INDEX(Auxiliar!$B$16:$B$23,MATCH(Plano_V3!H313,Auxiliar!$C$16:$C$23,0),1)</f>
        <v>1. Concluído</v>
      </c>
      <c r="H313" s="80">
        <f>VLOOKUP(A313,'Aux - pivots1'!$A:$B,2,0)</f>
        <v>1</v>
      </c>
      <c r="I313" s="100">
        <f>SUMIFS(Table1[Estimação (horas)],Table1[Tabela],Plano_V3!E313,Table1[Campo],Plano_V3!F313)</f>
        <v>0.5</v>
      </c>
      <c r="J313" s="100">
        <f t="shared" si="39"/>
        <v>6.25E-2</v>
      </c>
      <c r="K313" s="100">
        <f>SUMIFS(Table1[Horas efetivas],Table1[Tabela],Plano_V3!E313,Table1[Campo],Plano_V3!F313)</f>
        <v>0.5</v>
      </c>
      <c r="L313" s="100">
        <f t="shared" si="40"/>
        <v>6.25E-2</v>
      </c>
      <c r="M313" s="100">
        <f t="shared" si="41"/>
        <v>1</v>
      </c>
      <c r="N313" s="105" t="s">
        <v>39</v>
      </c>
      <c r="O313" s="106">
        <f t="shared" si="42"/>
        <v>6.25E-2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outlineLevel="1">
      <c r="A314" s="31" t="str">
        <f t="shared" si="43"/>
        <v>modesg_inp_emss_scibisin</v>
      </c>
      <c r="B314" s="83" t="s">
        <v>28</v>
      </c>
      <c r="C314" s="84" t="s">
        <v>178</v>
      </c>
      <c r="D314" s="80" t="s">
        <v>40</v>
      </c>
      <c r="E314" s="82" t="s">
        <v>210</v>
      </c>
      <c r="F314" s="80" t="s">
        <v>230</v>
      </c>
      <c r="G314" s="80" t="str">
        <f>INDEX(Auxiliar!$B$16:$B$23,MATCH(Plano_V3!H314,Auxiliar!$C$16:$C$23,0),1)</f>
        <v>1. Concluído</v>
      </c>
      <c r="H314" s="80">
        <f>VLOOKUP(A314,'Aux - pivots1'!$A:$B,2,0)</f>
        <v>1</v>
      </c>
      <c r="I314" s="100">
        <f>SUMIFS(Table1[Estimação (horas)],Table1[Tabela],Plano_V3!E314,Table1[Campo],Plano_V3!F314)</f>
        <v>0.6</v>
      </c>
      <c r="J314" s="100">
        <f t="shared" si="39"/>
        <v>7.4999999999999997E-2</v>
      </c>
      <c r="K314" s="100">
        <f>SUMIFS(Table1[Horas efetivas],Table1[Tabela],Plano_V3!E314,Table1[Campo],Plano_V3!F314)</f>
        <v>0.6</v>
      </c>
      <c r="L314" s="100">
        <f t="shared" si="40"/>
        <v>7.4999999999999997E-2</v>
      </c>
      <c r="M314" s="100">
        <f t="shared" si="41"/>
        <v>1</v>
      </c>
      <c r="N314" s="105" t="s">
        <v>39</v>
      </c>
      <c r="O314" s="106">
        <f t="shared" si="42"/>
        <v>7.4999999999999997E-2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outlineLevel="1">
      <c r="A315" s="31" t="str">
        <f t="shared" si="43"/>
        <v>modesg_inp_emss_scibclei</v>
      </c>
      <c r="B315" s="83" t="s">
        <v>28</v>
      </c>
      <c r="C315" s="84" t="s">
        <v>178</v>
      </c>
      <c r="D315" s="80" t="s">
        <v>40</v>
      </c>
      <c r="E315" s="82" t="s">
        <v>210</v>
      </c>
      <c r="F315" s="80" t="s">
        <v>231</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2"/>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outlineLevel="1">
      <c r="A316" s="31" t="str">
        <f t="shared" si="43"/>
        <v>modesg_inp_emss_scibscp1_emss</v>
      </c>
      <c r="B316" s="83" t="s">
        <v>28</v>
      </c>
      <c r="C316" s="84" t="s">
        <v>178</v>
      </c>
      <c r="D316" s="80" t="s">
        <v>40</v>
      </c>
      <c r="E316" s="82" t="s">
        <v>210</v>
      </c>
      <c r="F316" s="80" t="s">
        <v>276</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2"/>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outlineLevel="1">
      <c r="A317" s="31" t="str">
        <f t="shared" si="43"/>
        <v>modesg_inp_emss_scibscp2_emss</v>
      </c>
      <c r="B317" s="83" t="s">
        <v>28</v>
      </c>
      <c r="C317" s="84" t="s">
        <v>178</v>
      </c>
      <c r="D317" s="80" t="s">
        <v>40</v>
      </c>
      <c r="E317" s="82" t="s">
        <v>210</v>
      </c>
      <c r="F317" s="80" t="s">
        <v>277</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2"/>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outlineLevel="1">
      <c r="A318" s="31" t="str">
        <f t="shared" si="43"/>
        <v>modesg_inp_emss_scibscp3_emss</v>
      </c>
      <c r="B318" s="83" t="s">
        <v>28</v>
      </c>
      <c r="C318" s="84" t="s">
        <v>178</v>
      </c>
      <c r="D318" s="80" t="s">
        <v>40</v>
      </c>
      <c r="E318" s="82" t="s">
        <v>210</v>
      </c>
      <c r="F318" s="80" t="s">
        <v>278</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2"/>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outlineLevel="1">
      <c r="A319" s="31" t="str">
        <f t="shared" si="43"/>
        <v>modesg_inp_emss_scibscore_scp1</v>
      </c>
      <c r="B319" s="83" t="s">
        <v>28</v>
      </c>
      <c r="C319" s="84" t="s">
        <v>178</v>
      </c>
      <c r="D319" s="80" t="s">
        <v>40</v>
      </c>
      <c r="E319" s="82" t="s">
        <v>210</v>
      </c>
      <c r="F319" s="80" t="s">
        <v>279</v>
      </c>
      <c r="G319" s="80" t="str">
        <f>INDEX(Auxiliar!$B$16:$B$23,MATCH(Plano_V3!H319,Auxiliar!$C$16:$C$23,0),1)</f>
        <v>1. Concluído</v>
      </c>
      <c r="H319" s="80">
        <f>VLOOKUP(A319,'Aux - pivots1'!$A:$B,2,0)</f>
        <v>1</v>
      </c>
      <c r="I319" s="100">
        <f>SUMIFS(Table1[Estimação (horas)],Table1[Tabela],Plano_V3!E319,Table1[Campo],Plano_V3!F319)</f>
        <v>0.5</v>
      </c>
      <c r="J319" s="100">
        <f t="shared" si="39"/>
        <v>6.25E-2</v>
      </c>
      <c r="K319" s="100">
        <f>SUMIFS(Table1[Horas efetivas],Table1[Tabela],Plano_V3!E319,Table1[Campo],Plano_V3!F319)</f>
        <v>0.5</v>
      </c>
      <c r="L319" s="100">
        <f t="shared" si="40"/>
        <v>6.25E-2</v>
      </c>
      <c r="M319" s="100">
        <f t="shared" si="41"/>
        <v>1</v>
      </c>
      <c r="N319" s="105" t="s">
        <v>39</v>
      </c>
      <c r="O319" s="106">
        <f t="shared" si="42"/>
        <v>6.25E-2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outlineLevel="1">
      <c r="A320" s="31" t="str">
        <f t="shared" si="43"/>
        <v>modesg_inp_emss_scibscore_scp2</v>
      </c>
      <c r="B320" s="83" t="s">
        <v>28</v>
      </c>
      <c r="C320" s="84" t="s">
        <v>178</v>
      </c>
      <c r="D320" s="80" t="s">
        <v>40</v>
      </c>
      <c r="E320" s="82" t="s">
        <v>210</v>
      </c>
      <c r="F320" s="80" t="s">
        <v>280</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2"/>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outlineLevel="1">
      <c r="A321" s="31" t="str">
        <f t="shared" si="43"/>
        <v>modesg_inp_emss_scibscore_scp3</v>
      </c>
      <c r="B321" s="83" t="s">
        <v>28</v>
      </c>
      <c r="C321" s="84" t="s">
        <v>178</v>
      </c>
      <c r="D321" s="80" t="s">
        <v>40</v>
      </c>
      <c r="E321" s="82" t="s">
        <v>210</v>
      </c>
      <c r="F321" s="80" t="s">
        <v>281</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2"/>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outlineLevel="1">
      <c r="A322" s="31" t="str">
        <f t="shared" si="43"/>
        <v>modesg_inp_emss_sciborigem_scp1</v>
      </c>
      <c r="B322" s="83" t="s">
        <v>28</v>
      </c>
      <c r="C322" s="84" t="s">
        <v>178</v>
      </c>
      <c r="D322" s="80" t="s">
        <v>40</v>
      </c>
      <c r="E322" s="82" t="s">
        <v>210</v>
      </c>
      <c r="F322" s="80" t="s">
        <v>282</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2"/>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outlineLevel="1">
      <c r="A323" s="31" t="str">
        <f t="shared" si="43"/>
        <v>modesg_inp_emss_sciborigem_scp2</v>
      </c>
      <c r="B323" s="83" t="s">
        <v>28</v>
      </c>
      <c r="C323" s="84" t="s">
        <v>178</v>
      </c>
      <c r="D323" s="80" t="s">
        <v>40</v>
      </c>
      <c r="E323" s="82" t="s">
        <v>210</v>
      </c>
      <c r="F323" s="80" t="s">
        <v>283</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2"/>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outlineLevel="1">
      <c r="A324" s="31" t="str">
        <f t="shared" si="43"/>
        <v>modesg_inp_emss_sciborigem_scp3</v>
      </c>
      <c r="B324" s="83" t="s">
        <v>28</v>
      </c>
      <c r="C324" s="84" t="s">
        <v>178</v>
      </c>
      <c r="D324" s="80" t="s">
        <v>40</v>
      </c>
      <c r="E324" s="82" t="s">
        <v>210</v>
      </c>
      <c r="F324" s="80" t="s">
        <v>284</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2"/>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outlineLevel="1">
      <c r="A325" s="31" t="str">
        <f t="shared" si="43"/>
        <v>modesg_inp_emss_scibano_info</v>
      </c>
      <c r="B325" s="83" t="s">
        <v>28</v>
      </c>
      <c r="C325" s="84" t="s">
        <v>178</v>
      </c>
      <c r="D325" s="80" t="s">
        <v>40</v>
      </c>
      <c r="E325" s="82" t="s">
        <v>210</v>
      </c>
      <c r="F325" s="80" t="s">
        <v>285</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2"/>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outlineLevel="1">
      <c r="A326" s="31" t="str">
        <f t="shared" si="43"/>
        <v>modesg_inp_emss_scibdivida_total</v>
      </c>
      <c r="B326" s="83" t="s">
        <v>28</v>
      </c>
      <c r="C326" s="84" t="s">
        <v>178</v>
      </c>
      <c r="D326" s="80" t="s">
        <v>40</v>
      </c>
      <c r="E326" s="82" t="s">
        <v>210</v>
      </c>
      <c r="F326" s="80" t="s">
        <v>286</v>
      </c>
      <c r="G326" s="80" t="str">
        <f>INDEX(Auxiliar!$B$16:$B$23,MATCH(Plano_V3!H326,Auxiliar!$C$16:$C$23,0),1)</f>
        <v>1. Concluído</v>
      </c>
      <c r="H326" s="80">
        <f>VLOOKUP(A326,'Aux - pivots1'!$A:$B,2,0)</f>
        <v>1</v>
      </c>
      <c r="I326" s="100">
        <f>SUMIFS(Table1[Estimação (horas)],Table1[Tabela],Plano_V3!E326,Table1[Campo],Plano_V3!F326)</f>
        <v>0.5</v>
      </c>
      <c r="J326" s="100">
        <f t="shared" ref="J326:J359" si="44">I326/8</f>
        <v>6.25E-2</v>
      </c>
      <c r="K326" s="100">
        <f>SUMIFS(Table1[Horas efetivas],Table1[Tabela],Plano_V3!E326,Table1[Campo],Plano_V3!F326)</f>
        <v>0.5</v>
      </c>
      <c r="L326" s="100">
        <f t="shared" si="40"/>
        <v>6.25E-2</v>
      </c>
      <c r="M326" s="100">
        <f t="shared" si="41"/>
        <v>1</v>
      </c>
      <c r="N326" s="105" t="s">
        <v>39</v>
      </c>
      <c r="O326" s="106">
        <f t="shared" si="42"/>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outlineLevel="1">
      <c r="A327" s="31" t="str">
        <f t="shared" si="43"/>
        <v>modesg_inp_emss_scibcapital_proprio</v>
      </c>
      <c r="B327" s="83" t="s">
        <v>28</v>
      </c>
      <c r="C327" s="84" t="s">
        <v>178</v>
      </c>
      <c r="D327" s="80" t="s">
        <v>40</v>
      </c>
      <c r="E327" s="82" t="s">
        <v>210</v>
      </c>
      <c r="F327" s="80" t="s">
        <v>287</v>
      </c>
      <c r="G327" s="80" t="str">
        <f>INDEX(Auxiliar!$B$16:$B$23,MATCH(Plano_V3!H327,Auxiliar!$C$16:$C$23,0),1)</f>
        <v>1. Concluído</v>
      </c>
      <c r="H327" s="80">
        <f>VLOOKUP(A327,'Aux - pivots1'!$A:$B,2,0)</f>
        <v>1</v>
      </c>
      <c r="I327" s="100">
        <f>SUMIFS(Table1[Estimação (horas)],Table1[Tabela],Plano_V3!E327,Table1[Campo],Plano_V3!F327)</f>
        <v>0.5</v>
      </c>
      <c r="J327" s="100">
        <f t="shared" si="44"/>
        <v>6.25E-2</v>
      </c>
      <c r="K327" s="100">
        <f>SUMIFS(Table1[Horas efetivas],Table1[Tabela],Plano_V3!E327,Table1[Campo],Plano_V3!F327)</f>
        <v>0.5</v>
      </c>
      <c r="L327" s="100">
        <f t="shared" ref="L327:L359" si="45">K327/8</f>
        <v>6.25E-2</v>
      </c>
      <c r="M327" s="100">
        <f t="shared" ref="M327:M359" si="46">L327/J327</f>
        <v>1</v>
      </c>
      <c r="N327" s="105" t="s">
        <v>39</v>
      </c>
      <c r="O327" s="106">
        <f t="shared" si="42"/>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outlineLevel="1">
      <c r="A328" s="31" t="str">
        <f t="shared" si="43"/>
        <v>modesg_inp_emss_naceref_date</v>
      </c>
      <c r="B328" s="83" t="s">
        <v>28</v>
      </c>
      <c r="C328" s="84" t="s">
        <v>178</v>
      </c>
      <c r="D328" s="80" t="s">
        <v>40</v>
      </c>
      <c r="E328" s="82" t="s">
        <v>211</v>
      </c>
      <c r="F328" s="80" t="s">
        <v>73</v>
      </c>
      <c r="G328" s="80" t="str">
        <f>INDEX(Auxiliar!$B$16:$B$23,MATCH(Plano_V3!H328,Auxiliar!$C$16:$C$23,0),1)</f>
        <v>5. Em Correção</v>
      </c>
      <c r="H328" s="80">
        <f>VLOOKUP(A328,'Aux - pivots1'!$A:$B,2,0)</f>
        <v>5</v>
      </c>
      <c r="I328" s="100">
        <f>SUMIFS(Table1[Estimação (horas)],Table1[Tabela],Plano_V3!E328,Table1[Campo],Plano_V3!F328)</f>
        <v>0.5</v>
      </c>
      <c r="J328" s="100">
        <f t="shared" si="44"/>
        <v>6.25E-2</v>
      </c>
      <c r="K328" s="100">
        <f>SUMIFS(Table1[Horas efetivas],Table1[Tabela],Plano_V3!E328,Table1[Campo],Plano_V3!F328)</f>
        <v>0.125</v>
      </c>
      <c r="L328" s="100">
        <f t="shared" si="45"/>
        <v>1.5625E-2</v>
      </c>
      <c r="M328" s="100">
        <f t="shared" si="46"/>
        <v>0.25</v>
      </c>
      <c r="N328" s="105" t="s">
        <v>39</v>
      </c>
      <c r="O328" s="106">
        <f t="shared" si="42"/>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outlineLevel="1">
      <c r="A329" s="31" t="str">
        <f t="shared" si="43"/>
        <v>modesg_inp_emss_naceano</v>
      </c>
      <c r="B329" s="83" t="s">
        <v>28</v>
      </c>
      <c r="C329" s="84" t="s">
        <v>178</v>
      </c>
      <c r="D329" s="80" t="s">
        <v>40</v>
      </c>
      <c r="E329" s="82" t="s">
        <v>211</v>
      </c>
      <c r="F329" s="80" t="s">
        <v>288</v>
      </c>
      <c r="G329" s="80" t="str">
        <f>INDEX(Auxiliar!$B$16:$B$23,MATCH(Plano_V3!H329,Auxiliar!$C$16:$C$23,0),1)</f>
        <v>5. Em Correção</v>
      </c>
      <c r="H329" s="80">
        <f>VLOOKUP(A329,'Aux - pivots1'!$A:$B,2,0)</f>
        <v>5</v>
      </c>
      <c r="I329" s="100">
        <f>SUMIFS(Table1[Estimação (horas)],Table1[Tabela],Plano_V3!E329,Table1[Campo],Plano_V3!F329)</f>
        <v>0.5</v>
      </c>
      <c r="J329" s="100">
        <f t="shared" si="44"/>
        <v>6.25E-2</v>
      </c>
      <c r="K329" s="100">
        <f>SUMIFS(Table1[Horas efetivas],Table1[Tabela],Plano_V3!E329,Table1[Campo],Plano_V3!F329)</f>
        <v>0.125</v>
      </c>
      <c r="L329" s="100">
        <f t="shared" si="45"/>
        <v>1.5625E-2</v>
      </c>
      <c r="M329" s="100">
        <f t="shared" si="46"/>
        <v>0.25</v>
      </c>
      <c r="N329" s="105" t="s">
        <v>39</v>
      </c>
      <c r="O329" s="106">
        <f t="shared" si="42"/>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outlineLevel="1">
      <c r="A330" s="31" t="str">
        <f t="shared" si="43"/>
        <v>modesg_inp_emss_nacenome_regiao</v>
      </c>
      <c r="B330" s="83" t="s">
        <v>28</v>
      </c>
      <c r="C330" s="84" t="s">
        <v>178</v>
      </c>
      <c r="D330" s="80" t="s">
        <v>40</v>
      </c>
      <c r="E330" s="82" t="s">
        <v>211</v>
      </c>
      <c r="F330" s="80" t="s">
        <v>213</v>
      </c>
      <c r="G330" s="80" t="str">
        <f>INDEX(Auxiliar!$B$16:$B$23,MATCH(Plano_V3!H330,Auxiliar!$C$16:$C$23,0),1)</f>
        <v>5. Em Correção</v>
      </c>
      <c r="H330" s="80">
        <f>VLOOKUP(A330,'Aux - pivots1'!$A:$B,2,0)</f>
        <v>5</v>
      </c>
      <c r="I330" s="100">
        <f>SUMIFS(Table1[Estimação (horas)],Table1[Tabela],Plano_V3!E330,Table1[Campo],Plano_V3!F330)</f>
        <v>0.5</v>
      </c>
      <c r="J330" s="100">
        <f t="shared" si="44"/>
        <v>6.25E-2</v>
      </c>
      <c r="K330" s="100">
        <f>SUMIFS(Table1[Horas efetivas],Table1[Tabela],Plano_V3!E330,Table1[Campo],Plano_V3!F330)</f>
        <v>0.125</v>
      </c>
      <c r="L330" s="100">
        <f t="shared" si="45"/>
        <v>1.5625E-2</v>
      </c>
      <c r="M330" s="100">
        <f t="shared" si="46"/>
        <v>0.25</v>
      </c>
      <c r="N330" s="105" t="s">
        <v>39</v>
      </c>
      <c r="O330" s="106">
        <f t="shared" si="42"/>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outlineLevel="1">
      <c r="A331" s="31" t="str">
        <f t="shared" si="43"/>
        <v>modesg_inp_emss_nacecod_nace_esg</v>
      </c>
      <c r="B331" s="83" t="s">
        <v>28</v>
      </c>
      <c r="C331" s="84" t="s">
        <v>178</v>
      </c>
      <c r="D331" s="80" t="s">
        <v>40</v>
      </c>
      <c r="E331" s="82" t="s">
        <v>211</v>
      </c>
      <c r="F331" s="80" t="s">
        <v>272</v>
      </c>
      <c r="G331" s="80" t="str">
        <f>INDEX(Auxiliar!$B$16:$B$23,MATCH(Plano_V3!H331,Auxiliar!$C$16:$C$23,0),1)</f>
        <v>5. Em Correção</v>
      </c>
      <c r="H331" s="80">
        <f>VLOOKUP(A331,'Aux - pivots1'!$A:$B,2,0)</f>
        <v>5</v>
      </c>
      <c r="I331" s="100">
        <f>SUMIFS(Table1[Estimação (horas)],Table1[Tabela],Plano_V3!E331,Table1[Campo],Plano_V3!F331)</f>
        <v>0.6</v>
      </c>
      <c r="J331" s="100">
        <f t="shared" si="44"/>
        <v>7.4999999999999997E-2</v>
      </c>
      <c r="K331" s="100">
        <f>SUMIFS(Table1[Horas efetivas],Table1[Tabela],Plano_V3!E331,Table1[Campo],Plano_V3!F331)</f>
        <v>0.15</v>
      </c>
      <c r="L331" s="100">
        <f t="shared" si="45"/>
        <v>1.8749999999999999E-2</v>
      </c>
      <c r="M331" s="100">
        <f t="shared" si="46"/>
        <v>0.25</v>
      </c>
      <c r="N331" s="105" t="s">
        <v>39</v>
      </c>
      <c r="O331" s="106">
        <f t="shared" si="42"/>
        <v>7.4999999999999997E-2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outlineLevel="1">
      <c r="A332" s="31" t="str">
        <f t="shared" si="43"/>
        <v>modesg_inp_emss_nacecod_class_indust</v>
      </c>
      <c r="B332" s="83" t="s">
        <v>28</v>
      </c>
      <c r="C332" s="84" t="s">
        <v>178</v>
      </c>
      <c r="D332" s="80" t="s">
        <v>40</v>
      </c>
      <c r="E332" s="82" t="s">
        <v>211</v>
      </c>
      <c r="F332" s="80" t="s">
        <v>289</v>
      </c>
      <c r="G332" s="80" t="str">
        <f>INDEX(Auxiliar!$B$16:$B$23,MATCH(Plano_V3!H332,Auxiliar!$C$16:$C$23,0),1)</f>
        <v>5. Em Correção</v>
      </c>
      <c r="H332" s="80">
        <f>VLOOKUP(A332,'Aux - pivots1'!$A:$B,2,0)</f>
        <v>5</v>
      </c>
      <c r="I332" s="100">
        <f>SUMIFS(Table1[Estimação (horas)],Table1[Tabela],Plano_V3!E332,Table1[Campo],Plano_V3!F332)</f>
        <v>0.5</v>
      </c>
      <c r="J332" s="100">
        <f t="shared" si="44"/>
        <v>6.25E-2</v>
      </c>
      <c r="K332" s="100">
        <f>SUMIFS(Table1[Horas efetivas],Table1[Tabela],Plano_V3!E332,Table1[Campo],Plano_V3!F332)</f>
        <v>0.125</v>
      </c>
      <c r="L332" s="100">
        <f t="shared" si="45"/>
        <v>1.5625E-2</v>
      </c>
      <c r="M332" s="100">
        <f t="shared" si="46"/>
        <v>0.25</v>
      </c>
      <c r="N332" s="105" t="s">
        <v>39</v>
      </c>
      <c r="O332" s="106">
        <f t="shared" si="42"/>
        <v>6.25E-2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outlineLevel="1">
      <c r="A333" s="31" t="str">
        <f t="shared" si="43"/>
        <v>modesg_inp_emss_naceclassification_level_1</v>
      </c>
      <c r="B333" s="83" t="s">
        <v>28</v>
      </c>
      <c r="C333" s="84" t="s">
        <v>178</v>
      </c>
      <c r="D333" s="80" t="s">
        <v>40</v>
      </c>
      <c r="E333" s="82" t="s">
        <v>211</v>
      </c>
      <c r="F333" s="80" t="s">
        <v>290</v>
      </c>
      <c r="G333" s="80" t="str">
        <f>INDEX(Auxiliar!$B$16:$B$23,MATCH(Plano_V3!H333,Auxiliar!$C$16:$C$23,0),1)</f>
        <v>5. Em Correção</v>
      </c>
      <c r="H333" s="80">
        <f>VLOOKUP(A333,'Aux - pivots1'!$A:$B,2,0)</f>
        <v>5</v>
      </c>
      <c r="I333" s="100">
        <f>SUMIFS(Table1[Estimação (horas)],Table1[Tabela],Plano_V3!E333,Table1[Campo],Plano_V3!F333)</f>
        <v>0.5</v>
      </c>
      <c r="J333" s="100">
        <f t="shared" si="44"/>
        <v>6.25E-2</v>
      </c>
      <c r="K333" s="100">
        <f>SUMIFS(Table1[Horas efetivas],Table1[Tabela],Plano_V3!E333,Table1[Campo],Plano_V3!F333)</f>
        <v>0.125</v>
      </c>
      <c r="L333" s="100">
        <f t="shared" si="45"/>
        <v>1.5625E-2</v>
      </c>
      <c r="M333" s="100">
        <f t="shared" si="46"/>
        <v>0.25</v>
      </c>
      <c r="N333" s="105" t="s">
        <v>39</v>
      </c>
      <c r="O333" s="106">
        <f t="shared" si="42"/>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outlineLevel="1">
      <c r="A334" s="31" t="str">
        <f t="shared" si="43"/>
        <v>modesg_inp_emss_naceasset_class</v>
      </c>
      <c r="B334" s="83" t="s">
        <v>28</v>
      </c>
      <c r="C334" s="84" t="s">
        <v>178</v>
      </c>
      <c r="D334" s="80" t="s">
        <v>40</v>
      </c>
      <c r="E334" s="82" t="s">
        <v>211</v>
      </c>
      <c r="F334" s="80" t="s">
        <v>291</v>
      </c>
      <c r="G334" s="80" t="str">
        <f>INDEX(Auxiliar!$B$16:$B$23,MATCH(Plano_V3!H334,Auxiliar!$C$16:$C$23,0),1)</f>
        <v>5. Em Correção</v>
      </c>
      <c r="H334" s="80">
        <f>VLOOKUP(A334,'Aux - pivots1'!$A:$B,2,0)</f>
        <v>5</v>
      </c>
      <c r="I334" s="100">
        <f>SUMIFS(Table1[Estimação (horas)],Table1[Tabela],Plano_V3!E334,Table1[Campo],Plano_V3!F334)</f>
        <v>0.5</v>
      </c>
      <c r="J334" s="100">
        <f t="shared" si="44"/>
        <v>6.25E-2</v>
      </c>
      <c r="K334" s="100">
        <f>SUMIFS(Table1[Horas efetivas],Table1[Tabela],Plano_V3!E334,Table1[Campo],Plano_V3!F334)</f>
        <v>0.125</v>
      </c>
      <c r="L334" s="100">
        <f t="shared" si="45"/>
        <v>1.5625E-2</v>
      </c>
      <c r="M334" s="100">
        <f t="shared" si="46"/>
        <v>0.25</v>
      </c>
      <c r="N334" s="105" t="s">
        <v>39</v>
      </c>
      <c r="O334" s="106">
        <f t="shared" si="42"/>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outlineLevel="1">
      <c r="A335" s="31" t="str">
        <f t="shared" si="43"/>
        <v>modesg_inp_emss_nacemethodology_option</v>
      </c>
      <c r="B335" s="83" t="s">
        <v>28</v>
      </c>
      <c r="C335" s="84" t="s">
        <v>178</v>
      </c>
      <c r="D335" s="80" t="s">
        <v>40</v>
      </c>
      <c r="E335" s="82" t="s">
        <v>211</v>
      </c>
      <c r="F335" s="80" t="s">
        <v>292</v>
      </c>
      <c r="G335" s="80" t="str">
        <f>INDEX(Auxiliar!$B$16:$B$23,MATCH(Plano_V3!H335,Auxiliar!$C$16:$C$23,0),1)</f>
        <v>5. Em Correção</v>
      </c>
      <c r="H335" s="80">
        <f>VLOOKUP(A335,'Aux - pivots1'!$A:$B,2,0)</f>
        <v>5</v>
      </c>
      <c r="I335" s="100">
        <f>SUMIFS(Table1[Estimação (horas)],Table1[Tabela],Plano_V3!E335,Table1[Campo],Plano_V3!F335)</f>
        <v>0.5</v>
      </c>
      <c r="J335" s="100">
        <f t="shared" si="44"/>
        <v>6.25E-2</v>
      </c>
      <c r="K335" s="100">
        <f>SUMIFS(Table1[Horas efetivas],Table1[Tabela],Plano_V3!E335,Table1[Campo],Plano_V3!F335)</f>
        <v>0.125</v>
      </c>
      <c r="L335" s="100">
        <f t="shared" si="45"/>
        <v>1.5625E-2</v>
      </c>
      <c r="M335" s="100">
        <f t="shared" si="46"/>
        <v>0.25</v>
      </c>
      <c r="N335" s="105" t="s">
        <v>39</v>
      </c>
      <c r="O335" s="106">
        <f t="shared" si="42"/>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outlineLevel="1">
      <c r="A336" s="31" t="str">
        <f t="shared" si="43"/>
        <v>modesg_inp_emss_naceunidade_funcional</v>
      </c>
      <c r="B336" s="83" t="s">
        <v>28</v>
      </c>
      <c r="C336" s="84" t="s">
        <v>178</v>
      </c>
      <c r="D336" s="80" t="s">
        <v>40</v>
      </c>
      <c r="E336" s="82" t="s">
        <v>211</v>
      </c>
      <c r="F336" s="80" t="s">
        <v>222</v>
      </c>
      <c r="G336" s="80" t="str">
        <f>INDEX(Auxiliar!$B$16:$B$23,MATCH(Plano_V3!H336,Auxiliar!$C$16:$C$23,0),1)</f>
        <v>5. Em Correção</v>
      </c>
      <c r="H336" s="80">
        <f>VLOOKUP(A336,'Aux - pivots1'!$A:$B,2,0)</f>
        <v>5</v>
      </c>
      <c r="I336" s="100">
        <f>SUMIFS(Table1[Estimação (horas)],Table1[Tabela],Plano_V3!E336,Table1[Campo],Plano_V3!F336)</f>
        <v>0.6</v>
      </c>
      <c r="J336" s="100">
        <f t="shared" si="44"/>
        <v>7.4999999999999997E-2</v>
      </c>
      <c r="K336" s="100">
        <f>SUMIFS(Table1[Horas efetivas],Table1[Tabela],Plano_V3!E336,Table1[Campo],Plano_V3!F336)</f>
        <v>0.15</v>
      </c>
      <c r="L336" s="100">
        <f t="shared" si="45"/>
        <v>1.8749999999999999E-2</v>
      </c>
      <c r="M336" s="100">
        <f t="shared" si="46"/>
        <v>0.25</v>
      </c>
      <c r="N336" s="105" t="s">
        <v>39</v>
      </c>
      <c r="O336" s="106">
        <f t="shared" si="42"/>
        <v>7.4999999999999997E-2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outlineLevel="1">
      <c r="A337" s="31" t="str">
        <f t="shared" si="43"/>
        <v>modesg_inp_emss_naceunidades_fator_de_emissao</v>
      </c>
      <c r="B337" s="83" t="s">
        <v>28</v>
      </c>
      <c r="C337" s="84" t="s">
        <v>178</v>
      </c>
      <c r="D337" s="80" t="s">
        <v>40</v>
      </c>
      <c r="E337" s="82" t="s">
        <v>211</v>
      </c>
      <c r="F337" s="80" t="s">
        <v>293</v>
      </c>
      <c r="G337" s="80" t="str">
        <f>INDEX(Auxiliar!$B$16:$B$23,MATCH(Plano_V3!H337,Auxiliar!$C$16:$C$23,0),1)</f>
        <v>5. Em Correção</v>
      </c>
      <c r="H337" s="80">
        <f>VLOOKUP(A337,'Aux - pivots1'!$A:$B,2,0)</f>
        <v>5</v>
      </c>
      <c r="I337" s="100">
        <f>SUMIFS(Table1[Estimação (horas)],Table1[Tabela],Plano_V3!E337,Table1[Campo],Plano_V3!F337)</f>
        <v>0.5</v>
      </c>
      <c r="J337" s="100">
        <f t="shared" si="44"/>
        <v>6.25E-2</v>
      </c>
      <c r="K337" s="100">
        <f>SUMIFS(Table1[Horas efetivas],Table1[Tabela],Plano_V3!E337,Table1[Campo],Plano_V3!F337)</f>
        <v>0.125</v>
      </c>
      <c r="L337" s="100">
        <f t="shared" si="45"/>
        <v>1.5625E-2</v>
      </c>
      <c r="M337" s="100">
        <f t="shared" si="46"/>
        <v>0.25</v>
      </c>
      <c r="N337" s="105" t="s">
        <v>39</v>
      </c>
      <c r="O337" s="106">
        <f t="shared" si="42"/>
        <v>6.25E-2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outlineLevel="1">
      <c r="A338" s="31" t="str">
        <f t="shared" si="43"/>
        <v>modesg_inp_emss_nacescore_qualidade</v>
      </c>
      <c r="B338" s="83" t="s">
        <v>28</v>
      </c>
      <c r="C338" s="84" t="s">
        <v>178</v>
      </c>
      <c r="D338" s="80" t="s">
        <v>40</v>
      </c>
      <c r="E338" s="82" t="s">
        <v>211</v>
      </c>
      <c r="F338" s="80" t="s">
        <v>50</v>
      </c>
      <c r="G338" s="80" t="str">
        <f>INDEX(Auxiliar!$B$16:$B$23,MATCH(Plano_V3!H338,Auxiliar!$C$16:$C$23,0),1)</f>
        <v>5. Em Correção</v>
      </c>
      <c r="H338" s="80">
        <f>VLOOKUP(A338,'Aux - pivots1'!$A:$B,2,0)</f>
        <v>5</v>
      </c>
      <c r="I338" s="100">
        <f>SUMIFS(Table1[Estimação (horas)],Table1[Tabela],Plano_V3!E338,Table1[Campo],Plano_V3!F338)</f>
        <v>0.5</v>
      </c>
      <c r="J338" s="100">
        <f t="shared" si="44"/>
        <v>6.25E-2</v>
      </c>
      <c r="K338" s="100">
        <f>SUMIFS(Table1[Horas efetivas],Table1[Tabela],Plano_V3!E338,Table1[Campo],Plano_V3!F338)</f>
        <v>0.125</v>
      </c>
      <c r="L338" s="100">
        <f t="shared" si="45"/>
        <v>1.5625E-2</v>
      </c>
      <c r="M338" s="100">
        <f t="shared" si="46"/>
        <v>0.25</v>
      </c>
      <c r="N338" s="105" t="s">
        <v>39</v>
      </c>
      <c r="O338" s="106">
        <f t="shared" si="42"/>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outlineLevel="1">
      <c r="A339" s="31" t="str">
        <f t="shared" si="43"/>
        <v>modesg_inp_emss_nacescp1_ftr_emss</v>
      </c>
      <c r="B339" s="83" t="s">
        <v>28</v>
      </c>
      <c r="C339" s="84" t="s">
        <v>178</v>
      </c>
      <c r="D339" s="80" t="s">
        <v>40</v>
      </c>
      <c r="E339" s="82" t="s">
        <v>211</v>
      </c>
      <c r="F339" s="80" t="s">
        <v>225</v>
      </c>
      <c r="G339" s="80" t="str">
        <f>INDEX(Auxiliar!$B$16:$B$23,MATCH(Plano_V3!H339,Auxiliar!$C$16:$C$23,0),1)</f>
        <v>5. Em Correção</v>
      </c>
      <c r="H339" s="80">
        <f>VLOOKUP(A339,'Aux - pivots1'!$A:$B,2,0)</f>
        <v>5</v>
      </c>
      <c r="I339" s="100">
        <f>SUMIFS(Table1[Estimação (horas)],Table1[Tabela],Plano_V3!E339,Table1[Campo],Plano_V3!F339)</f>
        <v>0.6</v>
      </c>
      <c r="J339" s="100">
        <f t="shared" si="44"/>
        <v>7.4999999999999997E-2</v>
      </c>
      <c r="K339" s="100">
        <f>SUMIFS(Table1[Horas efetivas],Table1[Tabela],Plano_V3!E339,Table1[Campo],Plano_V3!F339)</f>
        <v>0.15</v>
      </c>
      <c r="L339" s="100">
        <f t="shared" si="45"/>
        <v>1.8749999999999999E-2</v>
      </c>
      <c r="M339" s="100">
        <f t="shared" si="46"/>
        <v>0.25</v>
      </c>
      <c r="N339" s="105" t="s">
        <v>39</v>
      </c>
      <c r="O339" s="106">
        <f t="shared" si="42"/>
        <v>7.4999999999999997E-2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outlineLevel="1">
      <c r="A340" s="31" t="str">
        <f t="shared" si="43"/>
        <v>modesg_inp_emss_nacescp2_ftr_emss</v>
      </c>
      <c r="B340" s="83" t="s">
        <v>28</v>
      </c>
      <c r="C340" s="84" t="s">
        <v>178</v>
      </c>
      <c r="D340" s="80" t="s">
        <v>40</v>
      </c>
      <c r="E340" s="82" t="s">
        <v>211</v>
      </c>
      <c r="F340" s="80" t="s">
        <v>226</v>
      </c>
      <c r="G340" s="80" t="str">
        <f>INDEX(Auxiliar!$B$16:$B$23,MATCH(Plano_V3!H340,Auxiliar!$C$16:$C$23,0),1)</f>
        <v>5. Em Correção</v>
      </c>
      <c r="H340" s="80">
        <f>VLOOKUP(A340,'Aux - pivots1'!$A:$B,2,0)</f>
        <v>5</v>
      </c>
      <c r="I340" s="100">
        <f>SUMIFS(Table1[Estimação (horas)],Table1[Tabela],Plano_V3!E340,Table1[Campo],Plano_V3!F340)</f>
        <v>0.6</v>
      </c>
      <c r="J340" s="100">
        <f t="shared" si="44"/>
        <v>7.4999999999999997E-2</v>
      </c>
      <c r="K340" s="100">
        <f>SUMIFS(Table1[Horas efetivas],Table1[Tabela],Plano_V3!E340,Table1[Campo],Plano_V3!F340)</f>
        <v>0.15</v>
      </c>
      <c r="L340" s="100">
        <f t="shared" si="45"/>
        <v>1.8749999999999999E-2</v>
      </c>
      <c r="M340" s="100">
        <f t="shared" si="46"/>
        <v>0.25</v>
      </c>
      <c r="N340" s="105" t="s">
        <v>39</v>
      </c>
      <c r="O340" s="106">
        <f t="shared" si="42"/>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outlineLevel="1">
      <c r="A341" s="31" t="str">
        <f t="shared" si="43"/>
        <v>modesg_inp_emss_nacescp3_ftr_emss</v>
      </c>
      <c r="B341" s="83" t="s">
        <v>28</v>
      </c>
      <c r="C341" s="84" t="s">
        <v>178</v>
      </c>
      <c r="D341" s="80" t="s">
        <v>40</v>
      </c>
      <c r="E341" s="82" t="s">
        <v>211</v>
      </c>
      <c r="F341" s="80" t="s">
        <v>227</v>
      </c>
      <c r="G341" s="80" t="str">
        <f>INDEX(Auxiliar!$B$16:$B$23,MATCH(Plano_V3!H341,Auxiliar!$C$16:$C$23,0),1)</f>
        <v>5. Em Correção</v>
      </c>
      <c r="H341" s="80">
        <f>VLOOKUP(A341,'Aux - pivots1'!$A:$B,2,0)</f>
        <v>5</v>
      </c>
      <c r="I341" s="100">
        <f>SUMIFS(Table1[Estimação (horas)],Table1[Tabela],Plano_V3!E341,Table1[Campo],Plano_V3!F341)</f>
        <v>0.6</v>
      </c>
      <c r="J341" s="100">
        <f t="shared" si="44"/>
        <v>7.4999999999999997E-2</v>
      </c>
      <c r="K341" s="100">
        <f>SUMIFS(Table1[Horas efetivas],Table1[Tabela],Plano_V3!E341,Table1[Campo],Plano_V3!F341)</f>
        <v>0.15</v>
      </c>
      <c r="L341" s="100">
        <f t="shared" si="45"/>
        <v>1.8749999999999999E-2</v>
      </c>
      <c r="M341" s="100">
        <f t="shared" si="46"/>
        <v>0.25</v>
      </c>
      <c r="N341" s="105" t="s">
        <v>39</v>
      </c>
      <c r="O341" s="106">
        <f t="shared" si="42"/>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outlineLevel="1">
      <c r="A342" s="31" t="str">
        <f t="shared" si="43"/>
        <v>modesg_inp_emss_bens_imoveisref_date</v>
      </c>
      <c r="B342" s="83" t="s">
        <v>28</v>
      </c>
      <c r="C342" s="84" t="s">
        <v>178</v>
      </c>
      <c r="D342" s="80" t="s">
        <v>40</v>
      </c>
      <c r="E342" s="82" t="s">
        <v>212</v>
      </c>
      <c r="F342" s="80" t="s">
        <v>73</v>
      </c>
      <c r="G342" s="80" t="str">
        <f>INDEX(Auxiliar!$B$16:$B$23,MATCH(Plano_V3!H342,Auxiliar!$C$16:$C$23,0),1)</f>
        <v>5. Em Correção</v>
      </c>
      <c r="H342" s="80">
        <f>VLOOKUP(A342,'Aux - pivots1'!$A:$B,2,0)</f>
        <v>5</v>
      </c>
      <c r="I342" s="100">
        <f>SUMIFS(Table1[Estimação (horas)],Table1[Tabela],Plano_V3!E342,Table1[Campo],Plano_V3!F342)</f>
        <v>0.5</v>
      </c>
      <c r="J342" s="100">
        <f t="shared" si="44"/>
        <v>6.25E-2</v>
      </c>
      <c r="K342" s="100">
        <f>SUMIFS(Table1[Horas efetivas],Table1[Tabela],Plano_V3!E342,Table1[Campo],Plano_V3!F342)</f>
        <v>0.125</v>
      </c>
      <c r="L342" s="100">
        <f t="shared" si="45"/>
        <v>1.5625E-2</v>
      </c>
      <c r="M342" s="100">
        <f t="shared" si="46"/>
        <v>0.25</v>
      </c>
      <c r="N342" s="105" t="s">
        <v>39</v>
      </c>
      <c r="O342" s="106">
        <f t="shared" si="42"/>
        <v>6.25E-2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outlineLevel="1">
      <c r="A343" s="31" t="str">
        <f t="shared" si="43"/>
        <v>modesg_inp_emss_bens_imoveisnome_pais</v>
      </c>
      <c r="B343" s="83" t="s">
        <v>28</v>
      </c>
      <c r="C343" s="84" t="s">
        <v>178</v>
      </c>
      <c r="D343" s="80" t="s">
        <v>40</v>
      </c>
      <c r="E343" s="82" t="s">
        <v>212</v>
      </c>
      <c r="F343" s="80" t="s">
        <v>214</v>
      </c>
      <c r="G343" s="80" t="str">
        <f>INDEX(Auxiliar!$B$16:$B$23,MATCH(Plano_V3!H343,Auxiliar!$C$16:$C$23,0),1)</f>
        <v>5. Em Correção</v>
      </c>
      <c r="H343" s="80">
        <f>VLOOKUP(A343,'Aux - pivots1'!$A:$B,2,0)</f>
        <v>5</v>
      </c>
      <c r="I343" s="100">
        <f>SUMIFS(Table1[Estimação (horas)],Table1[Tabela],Plano_V3!E343,Table1[Campo],Plano_V3!F343)</f>
        <v>0.5</v>
      </c>
      <c r="J343" s="100">
        <f t="shared" si="44"/>
        <v>6.25E-2</v>
      </c>
      <c r="K343" s="100">
        <f>SUMIFS(Table1[Horas efetivas],Table1[Tabela],Plano_V3!E343,Table1[Campo],Plano_V3!F343)</f>
        <v>0.125</v>
      </c>
      <c r="L343" s="100">
        <f t="shared" si="45"/>
        <v>1.5625E-2</v>
      </c>
      <c r="M343" s="100">
        <f t="shared" si="46"/>
        <v>0.25</v>
      </c>
      <c r="N343" s="105" t="s">
        <v>39</v>
      </c>
      <c r="O343" s="106">
        <f t="shared" si="42"/>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outlineLevel="1">
      <c r="A344" s="31" t="str">
        <f t="shared" si="43"/>
        <v>modesg_inp_emss_bens_imoveisnome_estado</v>
      </c>
      <c r="B344" s="83" t="s">
        <v>28</v>
      </c>
      <c r="C344" s="84" t="s">
        <v>178</v>
      </c>
      <c r="D344" s="80" t="s">
        <v>40</v>
      </c>
      <c r="E344" s="82" t="s">
        <v>212</v>
      </c>
      <c r="F344" s="80" t="s">
        <v>215</v>
      </c>
      <c r="G344" s="80" t="str">
        <f>INDEX(Auxiliar!$B$16:$B$23,MATCH(Plano_V3!H344,Auxiliar!$C$16:$C$23,0),1)</f>
        <v>5. Em Correção</v>
      </c>
      <c r="H344" s="80">
        <f>VLOOKUP(A344,'Aux - pivots1'!$A:$B,2,0)</f>
        <v>5</v>
      </c>
      <c r="I344" s="100">
        <f>SUMIFS(Table1[Estimação (horas)],Table1[Tabela],Plano_V3!E344,Table1[Campo],Plano_V3!F344)</f>
        <v>0.5</v>
      </c>
      <c r="J344" s="100">
        <f t="shared" si="44"/>
        <v>6.25E-2</v>
      </c>
      <c r="K344" s="100">
        <f>SUMIFS(Table1[Horas efetivas],Table1[Tabela],Plano_V3!E344,Table1[Campo],Plano_V3!F344)</f>
        <v>0.125</v>
      </c>
      <c r="L344" s="100">
        <f t="shared" si="45"/>
        <v>1.5625E-2</v>
      </c>
      <c r="M344" s="100">
        <f t="shared" si="46"/>
        <v>0.25</v>
      </c>
      <c r="N344" s="105" t="s">
        <v>39</v>
      </c>
      <c r="O344" s="106">
        <f t="shared" si="42"/>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outlineLevel="1">
      <c r="A345" s="31" t="str">
        <f t="shared" si="43"/>
        <v>modesg_inp_emss_bens_imoveisasset_class</v>
      </c>
      <c r="B345" s="83" t="s">
        <v>28</v>
      </c>
      <c r="C345" s="84" t="s">
        <v>178</v>
      </c>
      <c r="D345" s="80" t="s">
        <v>40</v>
      </c>
      <c r="E345" s="82" t="s">
        <v>212</v>
      </c>
      <c r="F345" s="80" t="s">
        <v>291</v>
      </c>
      <c r="G345" s="80" t="str">
        <f>INDEX(Auxiliar!$B$16:$B$23,MATCH(Plano_V3!H345,Auxiliar!$C$16:$C$23,0),1)</f>
        <v>5. Em Correção</v>
      </c>
      <c r="H345" s="80">
        <f>VLOOKUP(A345,'Aux - pivots1'!$A:$B,2,0)</f>
        <v>5</v>
      </c>
      <c r="I345" s="100">
        <f>SUMIFS(Table1[Estimação (horas)],Table1[Tabela],Plano_V3!E345,Table1[Campo],Plano_V3!F345)</f>
        <v>0.5</v>
      </c>
      <c r="J345" s="100">
        <f t="shared" si="44"/>
        <v>6.25E-2</v>
      </c>
      <c r="K345" s="100">
        <f>SUMIFS(Table1[Horas efetivas],Table1[Tabela],Plano_V3!E345,Table1[Campo],Plano_V3!F345)</f>
        <v>0.125</v>
      </c>
      <c r="L345" s="100">
        <f t="shared" si="45"/>
        <v>1.5625E-2</v>
      </c>
      <c r="M345" s="100">
        <f t="shared" si="46"/>
        <v>0.25</v>
      </c>
      <c r="N345" s="105" t="s">
        <v>39</v>
      </c>
      <c r="O345" s="106">
        <f t="shared" si="42"/>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outlineLevel="1">
      <c r="A346" s="31" t="str">
        <f t="shared" si="43"/>
        <v>modesg_inp_emss_bens_imoveisemission_factor_type</v>
      </c>
      <c r="B346" s="83" t="s">
        <v>28</v>
      </c>
      <c r="C346" s="84" t="s">
        <v>178</v>
      </c>
      <c r="D346" s="80" t="s">
        <v>40</v>
      </c>
      <c r="E346" s="82" t="s">
        <v>212</v>
      </c>
      <c r="F346" s="80" t="s">
        <v>294</v>
      </c>
      <c r="G346" s="80" t="str">
        <f>INDEX(Auxiliar!$B$16:$B$23,MATCH(Plano_V3!H346,Auxiliar!$C$16:$C$23,0),1)</f>
        <v>5. Em Correção</v>
      </c>
      <c r="H346" s="80">
        <f>VLOOKUP(A346,'Aux - pivots1'!$A:$B,2,0)</f>
        <v>5</v>
      </c>
      <c r="I346" s="100">
        <f>SUMIFS(Table1[Estimação (horas)],Table1[Tabela],Plano_V3!E346,Table1[Campo],Plano_V3!F346)</f>
        <v>0.5</v>
      </c>
      <c r="J346" s="100">
        <f t="shared" si="44"/>
        <v>6.25E-2</v>
      </c>
      <c r="K346" s="100">
        <f>SUMIFS(Table1[Horas efetivas],Table1[Tabela],Plano_V3!E346,Table1[Campo],Plano_V3!F346)</f>
        <v>0.125</v>
      </c>
      <c r="L346" s="100">
        <f t="shared" si="45"/>
        <v>1.5625E-2</v>
      </c>
      <c r="M346" s="100">
        <f t="shared" si="46"/>
        <v>0.25</v>
      </c>
      <c r="N346" s="105" t="s">
        <v>39</v>
      </c>
      <c r="O346" s="106">
        <f t="shared" ref="O346:O409" si="47">J346-SUM(P346:EQ346)</f>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outlineLevel="1">
      <c r="A347" s="31" t="str">
        <f t="shared" si="43"/>
        <v>modesg_inp_emss_bens_imoveisnome_regiao</v>
      </c>
      <c r="B347" s="83" t="s">
        <v>28</v>
      </c>
      <c r="C347" s="84" t="s">
        <v>178</v>
      </c>
      <c r="D347" s="80" t="s">
        <v>40</v>
      </c>
      <c r="E347" s="82" t="s">
        <v>212</v>
      </c>
      <c r="F347" s="80" t="s">
        <v>213</v>
      </c>
      <c r="G347" s="80" t="str">
        <f>INDEX(Auxiliar!$B$16:$B$23,MATCH(Plano_V3!H347,Auxiliar!$C$16:$C$23,0),1)</f>
        <v>5. Em Correção</v>
      </c>
      <c r="H347" s="80">
        <f>VLOOKUP(A347,'Aux - pivots1'!$A:$B,2,0)</f>
        <v>5</v>
      </c>
      <c r="I347" s="100">
        <f>SUMIFS(Table1[Estimação (horas)],Table1[Tabela],Plano_V3!E347,Table1[Campo],Plano_V3!F347)</f>
        <v>0.5</v>
      </c>
      <c r="J347" s="100">
        <f t="shared" si="44"/>
        <v>6.25E-2</v>
      </c>
      <c r="K347" s="100">
        <f>SUMIFS(Table1[Horas efetivas],Table1[Tabela],Plano_V3!E347,Table1[Campo],Plano_V3!F347)</f>
        <v>0.125</v>
      </c>
      <c r="L347" s="100">
        <f t="shared" si="45"/>
        <v>1.5625E-2</v>
      </c>
      <c r="M347" s="100">
        <f t="shared" si="46"/>
        <v>0.25</v>
      </c>
      <c r="N347" s="105" t="s">
        <v>39</v>
      </c>
      <c r="O347" s="106">
        <f t="shared" si="47"/>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outlineLevel="1">
      <c r="A348" s="31" t="str">
        <f t="shared" ref="A348:A411" si="48">E348&amp;F348</f>
        <v>modesg_inp_emss_bens_imoveistipo_bem</v>
      </c>
      <c r="B348" s="83" t="s">
        <v>28</v>
      </c>
      <c r="C348" s="84" t="s">
        <v>178</v>
      </c>
      <c r="D348" s="80" t="s">
        <v>40</v>
      </c>
      <c r="E348" s="82" t="s">
        <v>212</v>
      </c>
      <c r="F348" s="80" t="s">
        <v>295</v>
      </c>
      <c r="G348" s="80" t="str">
        <f>INDEX(Auxiliar!$B$16:$B$23,MATCH(Plano_V3!H348,Auxiliar!$C$16:$C$23,0),1)</f>
        <v>5. Em Correção</v>
      </c>
      <c r="H348" s="80">
        <f>VLOOKUP(A348,'Aux - pivots1'!$A:$B,2,0)</f>
        <v>5</v>
      </c>
      <c r="I348" s="100">
        <f>SUMIFS(Table1[Estimação (horas)],Table1[Tabela],Plano_V3!E348,Table1[Campo],Plano_V3!F348)</f>
        <v>0.5</v>
      </c>
      <c r="J348" s="100">
        <f t="shared" si="44"/>
        <v>6.25E-2</v>
      </c>
      <c r="K348" s="100">
        <f>SUMIFS(Table1[Horas efetivas],Table1[Tabela],Plano_V3!E348,Table1[Campo],Plano_V3!F348)</f>
        <v>0.125</v>
      </c>
      <c r="L348" s="100">
        <f t="shared" si="45"/>
        <v>1.5625E-2</v>
      </c>
      <c r="M348" s="100">
        <f t="shared" si="46"/>
        <v>0.25</v>
      </c>
      <c r="N348" s="105" t="s">
        <v>39</v>
      </c>
      <c r="O348" s="106">
        <f t="shared" si="47"/>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outlineLevel="1">
      <c r="A349" s="31" t="str">
        <f t="shared" si="48"/>
        <v>modesg_inp_emss_bens_imoveistipo_finalidade_bem</v>
      </c>
      <c r="B349" s="83" t="s">
        <v>28</v>
      </c>
      <c r="C349" s="84" t="s">
        <v>178</v>
      </c>
      <c r="D349" s="80" t="s">
        <v>40</v>
      </c>
      <c r="E349" s="82" t="s">
        <v>212</v>
      </c>
      <c r="F349" s="80" t="s">
        <v>296</v>
      </c>
      <c r="G349" s="80" t="str">
        <f>INDEX(Auxiliar!$B$16:$B$23,MATCH(Plano_V3!H349,Auxiliar!$C$16:$C$23,0),1)</f>
        <v>5. Em Correção</v>
      </c>
      <c r="H349" s="80">
        <f>VLOOKUP(A349,'Aux - pivots1'!$A:$B,2,0)</f>
        <v>5</v>
      </c>
      <c r="I349" s="100">
        <f>SUMIFS(Table1[Estimação (horas)],Table1[Tabela],Plano_V3!E349,Table1[Campo],Plano_V3!F349)</f>
        <v>0.5</v>
      </c>
      <c r="J349" s="100">
        <f t="shared" si="44"/>
        <v>6.25E-2</v>
      </c>
      <c r="K349" s="100">
        <f>SUMIFS(Table1[Horas efetivas],Table1[Tabela],Plano_V3!E349,Table1[Campo],Plano_V3!F349)</f>
        <v>0.125</v>
      </c>
      <c r="L349" s="100">
        <f t="shared" si="45"/>
        <v>1.5625E-2</v>
      </c>
      <c r="M349" s="100">
        <f t="shared" si="46"/>
        <v>0.25</v>
      </c>
      <c r="N349" s="105" t="s">
        <v>39</v>
      </c>
      <c r="O349" s="106">
        <f t="shared" si="47"/>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outlineLevel="1">
      <c r="A350" s="31" t="str">
        <f t="shared" si="48"/>
        <v>modesg_inp_emss_bens_imoveisepc</v>
      </c>
      <c r="B350" s="83" t="s">
        <v>28</v>
      </c>
      <c r="C350" s="84" t="s">
        <v>178</v>
      </c>
      <c r="D350" s="80" t="s">
        <v>40</v>
      </c>
      <c r="E350" s="82" t="s">
        <v>212</v>
      </c>
      <c r="F350" s="80" t="s">
        <v>47</v>
      </c>
      <c r="G350" s="80" t="str">
        <f>INDEX(Auxiliar!$B$16:$B$23,MATCH(Plano_V3!H350,Auxiliar!$C$16:$C$23,0),1)</f>
        <v>5. Em Correção</v>
      </c>
      <c r="H350" s="80">
        <f>VLOOKUP(A350,'Aux - pivots1'!$A:$B,2,0)</f>
        <v>5</v>
      </c>
      <c r="I350" s="100">
        <f>SUMIFS(Table1[Estimação (horas)],Table1[Tabela],Plano_V3!E350,Table1[Campo],Plano_V3!F350)</f>
        <v>0.5</v>
      </c>
      <c r="J350" s="100">
        <f t="shared" si="44"/>
        <v>6.25E-2</v>
      </c>
      <c r="K350" s="100">
        <f>SUMIFS(Table1[Horas efetivas],Table1[Tabela],Plano_V3!E350,Table1[Campo],Plano_V3!F350)</f>
        <v>0.125</v>
      </c>
      <c r="L350" s="100">
        <f t="shared" si="45"/>
        <v>1.5625E-2</v>
      </c>
      <c r="M350" s="100">
        <f t="shared" si="46"/>
        <v>0.25</v>
      </c>
      <c r="N350" s="105" t="s">
        <v>39</v>
      </c>
      <c r="O350" s="106">
        <f t="shared" si="47"/>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outlineLevel="1">
      <c r="A351" s="31" t="str">
        <f t="shared" si="48"/>
        <v>modesg_inp_emss_bens_imoveisflg_ftr_emss_area</v>
      </c>
      <c r="B351" s="83" t="s">
        <v>28</v>
      </c>
      <c r="C351" s="84" t="s">
        <v>178</v>
      </c>
      <c r="D351" s="80" t="s">
        <v>40</v>
      </c>
      <c r="E351" s="82" t="s">
        <v>212</v>
      </c>
      <c r="F351" s="80" t="s">
        <v>297</v>
      </c>
      <c r="G351" s="80" t="str">
        <f>INDEX(Auxiliar!$B$16:$B$23,MATCH(Plano_V3!H351,Auxiliar!$C$16:$C$23,0),1)</f>
        <v>5. Em Correção</v>
      </c>
      <c r="H351" s="80">
        <f>VLOOKUP(A351,'Aux - pivots1'!$A:$B,2,0)</f>
        <v>5</v>
      </c>
      <c r="I351" s="100">
        <f>SUMIFS(Table1[Estimação (horas)],Table1[Tabela],Plano_V3!E351,Table1[Campo],Plano_V3!F351)</f>
        <v>0.5</v>
      </c>
      <c r="J351" s="100">
        <f t="shared" si="44"/>
        <v>6.25E-2</v>
      </c>
      <c r="K351" s="100">
        <f>SUMIFS(Table1[Horas efetivas],Table1[Tabela],Plano_V3!E351,Table1[Campo],Plano_V3!F351)</f>
        <v>0.125</v>
      </c>
      <c r="L351" s="100">
        <f t="shared" si="45"/>
        <v>1.5625E-2</v>
      </c>
      <c r="M351" s="100">
        <f t="shared" si="46"/>
        <v>0.25</v>
      </c>
      <c r="N351" s="105" t="s">
        <v>39</v>
      </c>
      <c r="O351" s="106">
        <f t="shared" si="47"/>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outlineLevel="1">
      <c r="A352" s="31" t="str">
        <f t="shared" si="48"/>
        <v>modesg_inp_emss_bens_imoveisnome_unidade_funcional</v>
      </c>
      <c r="B352" s="83" t="s">
        <v>28</v>
      </c>
      <c r="C352" s="84" t="s">
        <v>178</v>
      </c>
      <c r="D352" s="80" t="s">
        <v>40</v>
      </c>
      <c r="E352" s="82" t="s">
        <v>212</v>
      </c>
      <c r="F352" s="80" t="s">
        <v>221</v>
      </c>
      <c r="G352" s="80" t="str">
        <f>INDEX(Auxiliar!$B$16:$B$23,MATCH(Plano_V3!H352,Auxiliar!$C$16:$C$23,0),1)</f>
        <v>5. Em Correção</v>
      </c>
      <c r="H352" s="80">
        <f>VLOOKUP(A352,'Aux - pivots1'!$A:$B,2,0)</f>
        <v>5</v>
      </c>
      <c r="I352" s="100">
        <f>SUMIFS(Table1[Estimação (horas)],Table1[Tabela],Plano_V3!E352,Table1[Campo],Plano_V3!F352)</f>
        <v>0.5</v>
      </c>
      <c r="J352" s="100">
        <f t="shared" si="44"/>
        <v>6.25E-2</v>
      </c>
      <c r="K352" s="100">
        <f>SUMIFS(Table1[Horas efetivas],Table1[Tabela],Plano_V3!E352,Table1[Campo],Plano_V3!F352)</f>
        <v>0.125</v>
      </c>
      <c r="L352" s="100">
        <f t="shared" si="45"/>
        <v>1.5625E-2</v>
      </c>
      <c r="M352" s="100">
        <f t="shared" si="46"/>
        <v>0.25</v>
      </c>
      <c r="N352" s="105" t="s">
        <v>39</v>
      </c>
      <c r="O352" s="106">
        <f t="shared" si="47"/>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outlineLevel="1">
      <c r="A353" s="31" t="str">
        <f t="shared" si="48"/>
        <v>modesg_inp_emss_bens_imoveisunidade_funcional</v>
      </c>
      <c r="B353" s="83" t="s">
        <v>28</v>
      </c>
      <c r="C353" s="84" t="s">
        <v>178</v>
      </c>
      <c r="D353" s="80" t="s">
        <v>40</v>
      </c>
      <c r="E353" s="82" t="s">
        <v>212</v>
      </c>
      <c r="F353" s="80" t="s">
        <v>222</v>
      </c>
      <c r="G353" s="80" t="str">
        <f>INDEX(Auxiliar!$B$16:$B$23,MATCH(Plano_V3!H353,Auxiliar!$C$16:$C$23,0),1)</f>
        <v>5. Em Correção</v>
      </c>
      <c r="H353" s="80">
        <f>VLOOKUP(A353,'Aux - pivots1'!$A:$B,2,0)</f>
        <v>5</v>
      </c>
      <c r="I353" s="100">
        <f>SUMIFS(Table1[Estimação (horas)],Table1[Tabela],Plano_V3!E353,Table1[Campo],Plano_V3!F353)</f>
        <v>0.5</v>
      </c>
      <c r="J353" s="100">
        <f t="shared" si="44"/>
        <v>6.25E-2</v>
      </c>
      <c r="K353" s="100">
        <f>SUMIFS(Table1[Horas efetivas],Table1[Tabela],Plano_V3!E353,Table1[Campo],Plano_V3!F353)</f>
        <v>0.125</v>
      </c>
      <c r="L353" s="100">
        <f t="shared" si="45"/>
        <v>1.5625E-2</v>
      </c>
      <c r="M353" s="100">
        <f t="shared" si="46"/>
        <v>0.25</v>
      </c>
      <c r="N353" s="105" t="s">
        <v>39</v>
      </c>
      <c r="O353" s="106">
        <f t="shared" si="47"/>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outlineLevel="1">
      <c r="A354" s="31" t="str">
        <f t="shared" si="48"/>
        <v>modesg_inp_emss_bens_imoveisnome_fator_emissao</v>
      </c>
      <c r="B354" s="83" t="s">
        <v>28</v>
      </c>
      <c r="C354" s="84" t="s">
        <v>178</v>
      </c>
      <c r="D354" s="80" t="s">
        <v>40</v>
      </c>
      <c r="E354" s="82" t="s">
        <v>212</v>
      </c>
      <c r="F354" s="80" t="s">
        <v>223</v>
      </c>
      <c r="G354" s="80" t="str">
        <f>INDEX(Auxiliar!$B$16:$B$23,MATCH(Plano_V3!H354,Auxiliar!$C$16:$C$23,0),1)</f>
        <v>5. Em Correção</v>
      </c>
      <c r="H354" s="80">
        <f>VLOOKUP(A354,'Aux - pivots1'!$A:$B,2,0)</f>
        <v>5</v>
      </c>
      <c r="I354" s="100">
        <f>SUMIFS(Table1[Estimação (horas)],Table1[Tabela],Plano_V3!E354,Table1[Campo],Plano_V3!F354)</f>
        <v>0.5</v>
      </c>
      <c r="J354" s="100">
        <f t="shared" si="44"/>
        <v>6.25E-2</v>
      </c>
      <c r="K354" s="100">
        <f>SUMIFS(Table1[Horas efetivas],Table1[Tabela],Plano_V3!E354,Table1[Campo],Plano_V3!F354)</f>
        <v>0.125</v>
      </c>
      <c r="L354" s="100">
        <f t="shared" si="45"/>
        <v>1.5625E-2</v>
      </c>
      <c r="M354" s="100">
        <f t="shared" si="46"/>
        <v>0.25</v>
      </c>
      <c r="N354" s="105" t="s">
        <v>39</v>
      </c>
      <c r="O354" s="106">
        <f t="shared" si="47"/>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outlineLevel="1">
      <c r="A355" s="31" t="str">
        <f t="shared" si="48"/>
        <v>modesg_inp_emss_bens_imoveisunidade_fator_emissao</v>
      </c>
      <c r="B355" s="83" t="s">
        <v>28</v>
      </c>
      <c r="C355" s="84" t="s">
        <v>178</v>
      </c>
      <c r="D355" s="80" t="s">
        <v>40</v>
      </c>
      <c r="E355" s="82" t="s">
        <v>212</v>
      </c>
      <c r="F355" s="80" t="s">
        <v>298</v>
      </c>
      <c r="G355" s="80" t="str">
        <f>INDEX(Auxiliar!$B$16:$B$23,MATCH(Plano_V3!H355,Auxiliar!$C$16:$C$23,0),1)</f>
        <v>5. Em Correção</v>
      </c>
      <c r="H355" s="80">
        <f>VLOOKUP(A355,'Aux - pivots1'!$A:$B,2,0)</f>
        <v>5</v>
      </c>
      <c r="I355" s="100">
        <f>SUMIFS(Table1[Estimação (horas)],Table1[Tabela],Plano_V3!E355,Table1[Campo],Plano_V3!F355)</f>
        <v>0.5</v>
      </c>
      <c r="J355" s="100">
        <f t="shared" si="44"/>
        <v>6.25E-2</v>
      </c>
      <c r="K355" s="100">
        <f>SUMIFS(Table1[Horas efetivas],Table1[Tabela],Plano_V3!E355,Table1[Campo],Plano_V3!F355)</f>
        <v>0.125</v>
      </c>
      <c r="L355" s="100">
        <f t="shared" si="45"/>
        <v>1.5625E-2</v>
      </c>
      <c r="M355" s="100">
        <f t="shared" si="46"/>
        <v>0.25</v>
      </c>
      <c r="N355" s="105" t="s">
        <v>39</v>
      </c>
      <c r="O355" s="106">
        <f t="shared" si="47"/>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outlineLevel="1">
      <c r="A356" s="31" t="str">
        <f t="shared" si="48"/>
        <v>modesg_inp_emss_bens_imoveisscore_qualidade</v>
      </c>
      <c r="B356" s="83" t="s">
        <v>28</v>
      </c>
      <c r="C356" s="84" t="s">
        <v>178</v>
      </c>
      <c r="D356" s="80" t="s">
        <v>40</v>
      </c>
      <c r="E356" s="82" t="s">
        <v>212</v>
      </c>
      <c r="F356" s="80" t="s">
        <v>50</v>
      </c>
      <c r="G356" s="80" t="str">
        <f>INDEX(Auxiliar!$B$16:$B$23,MATCH(Plano_V3!H356,Auxiliar!$C$16:$C$23,0),1)</f>
        <v>5. Em Correção</v>
      </c>
      <c r="H356" s="80">
        <f>VLOOKUP(A356,'Aux - pivots1'!$A:$B,2,0)</f>
        <v>5</v>
      </c>
      <c r="I356" s="100">
        <f>SUMIFS(Table1[Estimação (horas)],Table1[Tabela],Plano_V3!E356,Table1[Campo],Plano_V3!F356)</f>
        <v>0.5</v>
      </c>
      <c r="J356" s="100">
        <f t="shared" si="44"/>
        <v>6.25E-2</v>
      </c>
      <c r="K356" s="100">
        <f>SUMIFS(Table1[Horas efetivas],Table1[Tabela],Plano_V3!E356,Table1[Campo],Plano_V3!F356)</f>
        <v>0.125</v>
      </c>
      <c r="L356" s="100">
        <f t="shared" si="45"/>
        <v>1.5625E-2</v>
      </c>
      <c r="M356" s="100">
        <f t="shared" si="46"/>
        <v>0.25</v>
      </c>
      <c r="N356" s="105" t="s">
        <v>39</v>
      </c>
      <c r="O356" s="106">
        <f t="shared" si="47"/>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outlineLevel="1">
      <c r="A357" s="31" t="str">
        <f t="shared" si="48"/>
        <v>modesg_inp_emss_bens_imoveisscp_ftr_emss_ano1</v>
      </c>
      <c r="B357" s="83" t="s">
        <v>28</v>
      </c>
      <c r="C357" s="84" t="s">
        <v>178</v>
      </c>
      <c r="D357" s="80" t="s">
        <v>40</v>
      </c>
      <c r="E357" s="82" t="s">
        <v>212</v>
      </c>
      <c r="F357" s="80" t="s">
        <v>299</v>
      </c>
      <c r="G357" s="80" t="str">
        <f>INDEX(Auxiliar!$B$16:$B$23,MATCH(Plano_V3!H357,Auxiliar!$C$16:$C$23,0),1)</f>
        <v>5. Em Correção</v>
      </c>
      <c r="H357" s="80">
        <f>VLOOKUP(A357,'Aux - pivots1'!$A:$B,2,0)</f>
        <v>5</v>
      </c>
      <c r="I357" s="100">
        <f>SUMIFS(Table1[Estimação (horas)],Table1[Tabela],Plano_V3!E357,Table1[Campo],Plano_V3!F357)</f>
        <v>0.5</v>
      </c>
      <c r="J357" s="100">
        <f t="shared" si="44"/>
        <v>6.25E-2</v>
      </c>
      <c r="K357" s="100">
        <f>SUMIFS(Table1[Horas efetivas],Table1[Tabela],Plano_V3!E357,Table1[Campo],Plano_V3!F357)</f>
        <v>0.125</v>
      </c>
      <c r="L357" s="100">
        <f t="shared" si="45"/>
        <v>1.5625E-2</v>
      </c>
      <c r="M357" s="100">
        <f t="shared" si="46"/>
        <v>0.25</v>
      </c>
      <c r="N357" s="105" t="s">
        <v>39</v>
      </c>
      <c r="O357" s="106">
        <f t="shared" si="47"/>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outlineLevel="1">
      <c r="A358" s="31" t="str">
        <f t="shared" si="48"/>
        <v>modesg_inp_emss_bens_imoveisscp1_ftr_emss</v>
      </c>
      <c r="B358" s="83" t="s">
        <v>28</v>
      </c>
      <c r="C358" s="84" t="s">
        <v>178</v>
      </c>
      <c r="D358" s="80" t="s">
        <v>40</v>
      </c>
      <c r="E358" s="82" t="s">
        <v>212</v>
      </c>
      <c r="F358" s="80" t="s">
        <v>225</v>
      </c>
      <c r="G358" s="80" t="str">
        <f>INDEX(Auxiliar!$B$16:$B$23,MATCH(Plano_V3!H358,Auxiliar!$C$16:$C$23,0),1)</f>
        <v>5. Em Correção</v>
      </c>
      <c r="H358" s="80">
        <f>VLOOKUP(A358,'Aux - pivots1'!$A:$B,2,0)</f>
        <v>5</v>
      </c>
      <c r="I358" s="100">
        <f>SUMIFS(Table1[Estimação (horas)],Table1[Tabela],Plano_V3!E358,Table1[Campo],Plano_V3!F358)</f>
        <v>0.6</v>
      </c>
      <c r="J358" s="100">
        <f t="shared" si="44"/>
        <v>7.4999999999999997E-2</v>
      </c>
      <c r="K358" s="100">
        <f>SUMIFS(Table1[Horas efetivas],Table1[Tabela],Plano_V3!E358,Table1[Campo],Plano_V3!F358)</f>
        <v>0.15</v>
      </c>
      <c r="L358" s="100">
        <f t="shared" si="45"/>
        <v>1.8749999999999999E-2</v>
      </c>
      <c r="M358" s="100">
        <f t="shared" si="46"/>
        <v>0.25</v>
      </c>
      <c r="N358" s="105" t="s">
        <v>39</v>
      </c>
      <c r="O358" s="106">
        <f t="shared" si="47"/>
        <v>7.4999999999999997E-2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outlineLevel="1">
      <c r="A359" s="31" t="str">
        <f t="shared" si="48"/>
        <v>modesg_inp_emss_bens_imoveisscp2_ftr_emss</v>
      </c>
      <c r="B359" s="83" t="s">
        <v>28</v>
      </c>
      <c r="C359" s="84" t="s">
        <v>178</v>
      </c>
      <c r="D359" s="80" t="s">
        <v>40</v>
      </c>
      <c r="E359" s="82" t="s">
        <v>212</v>
      </c>
      <c r="F359" s="80" t="s">
        <v>226</v>
      </c>
      <c r="G359" s="80" t="str">
        <f>INDEX(Auxiliar!$B$16:$B$23,MATCH(Plano_V3!H359,Auxiliar!$C$16:$C$23,0),1)</f>
        <v>5. Em Correção</v>
      </c>
      <c r="H359" s="80">
        <f>VLOOKUP(A359,'Aux - pivots1'!$A:$B,2,0)</f>
        <v>5</v>
      </c>
      <c r="I359" s="100">
        <f>SUMIFS(Table1[Estimação (horas)],Table1[Tabela],Plano_V3!E359,Table1[Campo],Plano_V3!F359)</f>
        <v>0.6</v>
      </c>
      <c r="J359" s="100">
        <f t="shared" si="44"/>
        <v>7.4999999999999997E-2</v>
      </c>
      <c r="K359" s="100">
        <f>SUMIFS(Table1[Horas efetivas],Table1[Tabela],Plano_V3!E359,Table1[Campo],Plano_V3!F359)</f>
        <v>0.15</v>
      </c>
      <c r="L359" s="100">
        <f t="shared" si="45"/>
        <v>1.8749999999999999E-2</v>
      </c>
      <c r="M359" s="100">
        <f t="shared" si="46"/>
        <v>0.25</v>
      </c>
      <c r="N359" s="105" t="s">
        <v>39</v>
      </c>
      <c r="O359" s="106">
        <f t="shared" si="47"/>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outlineLevel="1">
      <c r="A360" s="31" t="str">
        <f t="shared" si="48"/>
        <v>Re-testesn.a.</v>
      </c>
      <c r="B360" s="83" t="s">
        <v>28</v>
      </c>
      <c r="C360" s="84" t="s">
        <v>178</v>
      </c>
      <c r="D360" s="80" t="s">
        <v>40</v>
      </c>
      <c r="E360" s="82" t="s">
        <v>53</v>
      </c>
      <c r="F360" s="80" t="s">
        <v>38</v>
      </c>
      <c r="G360" s="80" t="s">
        <v>300</v>
      </c>
      <c r="H360" s="80"/>
      <c r="I360" s="100">
        <f>J360*8</f>
        <v>16</v>
      </c>
      <c r="J360" s="100">
        <v>2</v>
      </c>
      <c r="K360" s="100"/>
      <c r="L360" s="100"/>
      <c r="M360" s="187">
        <v>0.25</v>
      </c>
      <c r="N360" s="103"/>
      <c r="O360" s="106">
        <f t="shared" si="47"/>
        <v>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c r="A361" s="120" t="str">
        <f t="shared" si="48"/>
        <v/>
      </c>
      <c r="B361" s="79" t="s">
        <v>28</v>
      </c>
      <c r="C361" s="112" t="s">
        <v>301</v>
      </c>
      <c r="D361" s="112"/>
      <c r="E361" s="119"/>
      <c r="F361" s="112"/>
      <c r="G361" s="112"/>
      <c r="H361" s="112"/>
      <c r="I361" s="115">
        <f>SUM(I362:I445)</f>
        <v>796.3875000000013</v>
      </c>
      <c r="J361" s="115">
        <f>ROUNDUP(I361/8,0)</f>
        <v>100</v>
      </c>
      <c r="K361" s="115"/>
      <c r="L361" s="115"/>
      <c r="M361" s="115"/>
      <c r="N361" s="103"/>
      <c r="O361" s="106">
        <f t="shared" si="47"/>
        <v>0</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v>1</v>
      </c>
      <c r="BU361" s="94">
        <v>1</v>
      </c>
      <c r="BV361" s="94">
        <v>1</v>
      </c>
      <c r="BW361" s="94">
        <v>1</v>
      </c>
      <c r="BX361" s="94">
        <v>0.5</v>
      </c>
      <c r="BY361" s="94">
        <v>1</v>
      </c>
      <c r="BZ361" s="94">
        <v>1</v>
      </c>
      <c r="CA361" s="94">
        <v>1</v>
      </c>
      <c r="CB361" s="94">
        <v>1</v>
      </c>
      <c r="CC361" s="94">
        <v>0.5</v>
      </c>
      <c r="CD361" s="94">
        <v>1</v>
      </c>
      <c r="CE361" s="94">
        <v>1</v>
      </c>
      <c r="CF361" s="94">
        <v>1</v>
      </c>
      <c r="CG361" s="94">
        <v>1</v>
      </c>
      <c r="CH361" s="94">
        <v>0.5</v>
      </c>
      <c r="CI361" s="94">
        <v>1</v>
      </c>
      <c r="CJ361" s="94">
        <v>1</v>
      </c>
      <c r="CK361" s="94">
        <v>1</v>
      </c>
      <c r="CL361" s="94">
        <v>1</v>
      </c>
      <c r="CM361" s="94">
        <v>0.5</v>
      </c>
      <c r="CN361" s="94">
        <v>1</v>
      </c>
      <c r="CO361" s="94">
        <v>1</v>
      </c>
      <c r="CP361" s="94">
        <v>1</v>
      </c>
      <c r="CQ361" s="94">
        <v>1</v>
      </c>
      <c r="CR361" s="94">
        <v>0.5</v>
      </c>
      <c r="CS361" s="94">
        <v>1</v>
      </c>
      <c r="CT361" s="94">
        <v>1</v>
      </c>
      <c r="CU361" s="94">
        <v>1</v>
      </c>
      <c r="CV361" s="94">
        <v>1</v>
      </c>
      <c r="CW361" s="94">
        <v>2</v>
      </c>
      <c r="CX361" s="94">
        <v>2</v>
      </c>
      <c r="CY361" s="94">
        <v>2</v>
      </c>
      <c r="CZ361" s="94">
        <v>2</v>
      </c>
      <c r="DA361" s="94">
        <v>2</v>
      </c>
      <c r="DB361" s="94">
        <v>2</v>
      </c>
      <c r="DC361" s="94">
        <v>2</v>
      </c>
      <c r="DD361" s="94">
        <v>2</v>
      </c>
      <c r="DE361" s="94">
        <v>2</v>
      </c>
      <c r="DF361" s="94">
        <v>2</v>
      </c>
      <c r="DG361" s="94">
        <v>2</v>
      </c>
      <c r="DH361" s="94">
        <v>2</v>
      </c>
      <c r="DI361" s="94">
        <v>2</v>
      </c>
      <c r="DJ361" s="94">
        <v>2</v>
      </c>
      <c r="DK361" s="94">
        <v>2</v>
      </c>
      <c r="DL361" s="94">
        <v>2</v>
      </c>
      <c r="DM361" s="94">
        <v>2</v>
      </c>
      <c r="DN361" s="94">
        <v>2</v>
      </c>
      <c r="DO361" s="94">
        <v>2</v>
      </c>
      <c r="DP361" s="94">
        <v>2</v>
      </c>
      <c r="DQ361" s="94">
        <v>2</v>
      </c>
      <c r="DR361" s="94">
        <v>2</v>
      </c>
      <c r="DS361" s="94">
        <v>2</v>
      </c>
      <c r="DT361" s="94">
        <v>2</v>
      </c>
      <c r="DU361" s="94">
        <v>2</v>
      </c>
      <c r="DV361" s="94">
        <v>2</v>
      </c>
      <c r="DW361" s="94">
        <v>2</v>
      </c>
      <c r="DX361" s="94">
        <v>2</v>
      </c>
      <c r="DY361" s="94">
        <v>2</v>
      </c>
      <c r="DZ361" s="94">
        <v>2</v>
      </c>
      <c r="EA361" s="94">
        <v>2</v>
      </c>
      <c r="EB361" s="94">
        <v>2</v>
      </c>
      <c r="EC361" s="94">
        <v>2</v>
      </c>
      <c r="ED361" s="94">
        <v>2</v>
      </c>
      <c r="EE361" s="94">
        <v>2</v>
      </c>
      <c r="EF361" s="94">
        <v>2</v>
      </c>
      <c r="EG361" s="94">
        <v>1.5</v>
      </c>
      <c r="EH361" s="94"/>
      <c r="EI361" s="94"/>
      <c r="EJ361" s="94"/>
      <c r="EK361" s="94"/>
      <c r="EL361" s="107"/>
      <c r="EM361" s="107"/>
      <c r="EN361" s="107"/>
      <c r="EO361" s="107"/>
      <c r="EP361" s="107"/>
      <c r="EQ361" s="107"/>
    </row>
    <row r="362" spans="1:147" hidden="1" outlineLevel="1">
      <c r="A362" s="31" t="str">
        <f t="shared" si="48"/>
        <v>modesg_out_bens_imoveisn.a.</v>
      </c>
      <c r="B362" s="83" t="s">
        <v>28</v>
      </c>
      <c r="C362" s="84" t="s">
        <v>301</v>
      </c>
      <c r="D362" s="80" t="s">
        <v>36</v>
      </c>
      <c r="E362" s="82" t="s">
        <v>302</v>
      </c>
      <c r="F362" s="80" t="s">
        <v>38</v>
      </c>
      <c r="G362" s="80" t="str">
        <f>INDEX(Auxiliar!$B$16:$B$23,MATCH(Plano_V3!H362,Auxiliar!$C$16:$C$23,0),1)</f>
        <v>1. Concluído</v>
      </c>
      <c r="H362" s="80">
        <f>VLOOKUP(A362,'Aux - pivots1'!$A:$B,2,0)</f>
        <v>1</v>
      </c>
      <c r="I362" s="100">
        <f>SUMIFS(Table1[Estimação (horas)],Table1[Tabela],Plano_V3!E362,Table1[Campo],Plano_V3!F362)</f>
        <v>8</v>
      </c>
      <c r="J362" s="100">
        <f t="shared" ref="J362:J425" si="49">I362/8</f>
        <v>1</v>
      </c>
      <c r="K362" s="100">
        <f>SUMIFS(Table1[Horas efetivas],Table1[Tabela],Plano_V3!E362,Table1[Campo],Plano_V3!F362)</f>
        <v>8</v>
      </c>
      <c r="L362" s="100">
        <f t="shared" ref="L362:L425" si="50">K362/8</f>
        <v>1</v>
      </c>
      <c r="M362" s="100">
        <f t="shared" ref="M362:M425" si="51">L362/J362</f>
        <v>1</v>
      </c>
      <c r="N362" s="103" t="s">
        <v>303</v>
      </c>
      <c r="O362" s="106">
        <f t="shared" si="47"/>
        <v>1</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94"/>
      <c r="CD362" s="94"/>
      <c r="CE362" s="94"/>
      <c r="CF362" s="94"/>
      <c r="CG362" s="94"/>
      <c r="CH362" s="94"/>
      <c r="CI362" s="94"/>
      <c r="CJ362" s="94"/>
      <c r="CK362" s="94"/>
      <c r="CL362" s="94"/>
      <c r="CM362" s="94"/>
      <c r="CN362" s="94"/>
      <c r="CO362" s="94"/>
      <c r="CP362" s="94"/>
      <c r="CQ362" s="94"/>
      <c r="CR362" s="94"/>
      <c r="CS362" s="94"/>
      <c r="CT362" s="94"/>
      <c r="CU362" s="94"/>
      <c r="CV362" s="94"/>
      <c r="CW362" s="94"/>
      <c r="CX362" s="94"/>
      <c r="CY362" s="94"/>
      <c r="CZ362" s="94"/>
      <c r="DA362" s="94"/>
      <c r="DB362" s="94"/>
      <c r="DC362" s="94"/>
      <c r="DD362" s="94"/>
      <c r="DE362" s="94"/>
      <c r="DF362" s="94"/>
      <c r="DG362" s="94"/>
      <c r="DH362" s="94"/>
      <c r="DI362" s="94"/>
      <c r="DJ362" s="94"/>
      <c r="DK362" s="94"/>
      <c r="DL362" s="94"/>
      <c r="DM362" s="94"/>
      <c r="DN362" s="94"/>
      <c r="DO362" s="94"/>
      <c r="DP362" s="94"/>
      <c r="DQ362" s="94"/>
      <c r="DR362" s="94"/>
      <c r="DS362" s="94"/>
      <c r="DT362" s="94"/>
      <c r="DU362" s="94"/>
      <c r="DV362" s="94"/>
      <c r="DW362" s="94"/>
      <c r="DX362" s="94"/>
      <c r="DY362" s="94"/>
      <c r="DZ362" s="94"/>
      <c r="EA362" s="94"/>
      <c r="EB362" s="94"/>
      <c r="EC362" s="94"/>
      <c r="ED362" s="94"/>
      <c r="EE362" s="94"/>
      <c r="EF362" s="94"/>
      <c r="EG362" s="94"/>
      <c r="EH362" s="94"/>
      <c r="EI362" s="94"/>
      <c r="EJ362" s="94"/>
      <c r="EK362" s="94"/>
      <c r="EL362" s="107"/>
      <c r="EM362" s="107"/>
      <c r="EN362" s="107"/>
      <c r="EO362" s="107"/>
      <c r="EP362" s="107"/>
      <c r="EQ362" s="107"/>
    </row>
    <row r="363" spans="1:147" hidden="1" outlineLevel="1">
      <c r="A363" s="31" t="str">
        <f t="shared" si="48"/>
        <v>modesg_out_bens_imoveiscempbem</v>
      </c>
      <c r="B363" s="83" t="s">
        <v>28</v>
      </c>
      <c r="C363" s="84" t="s">
        <v>301</v>
      </c>
      <c r="D363" s="80" t="s">
        <v>40</v>
      </c>
      <c r="E363" s="82" t="s">
        <v>302</v>
      </c>
      <c r="F363" s="80" t="s">
        <v>41</v>
      </c>
      <c r="G363" s="80" t="str">
        <f>INDEX(Auxiliar!$B$16:$B$23,MATCH(Plano_V3!H363,Auxiliar!$C$16:$C$23,0),1)</f>
        <v>1. Concluído</v>
      </c>
      <c r="H363" s="80">
        <f>VLOOKUP(A363,'Aux - pivots1'!$A:$B,2,0)</f>
        <v>1</v>
      </c>
      <c r="I363" s="100">
        <f>SUMIFS(Table1[Estimação (horas)],Table1[Tabela],Plano_V3!E363,Table1[Campo],Plano_V3!F363)</f>
        <v>4.0999999999999996</v>
      </c>
      <c r="J363" s="100">
        <f t="shared" si="49"/>
        <v>0.51249999999999996</v>
      </c>
      <c r="K363" s="100">
        <f>SUMIFS(Table1[Horas efetivas],Table1[Tabela],Plano_V3!E363,Table1[Campo],Plano_V3!F363)</f>
        <v>4.0999999999999996</v>
      </c>
      <c r="L363" s="100">
        <f t="shared" si="50"/>
        <v>0.51249999999999996</v>
      </c>
      <c r="M363" s="100">
        <f t="shared" si="51"/>
        <v>1</v>
      </c>
      <c r="N363" s="103" t="s">
        <v>303</v>
      </c>
      <c r="O363" s="106">
        <f t="shared" si="47"/>
        <v>0.51249999999999996</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8"/>
        <v>modesg_out_bens_imoveisckbalbem</v>
      </c>
      <c r="B364" s="83" t="s">
        <v>28</v>
      </c>
      <c r="C364" s="84" t="s">
        <v>301</v>
      </c>
      <c r="D364" s="80" t="s">
        <v>40</v>
      </c>
      <c r="E364" s="82" t="s">
        <v>302</v>
      </c>
      <c r="F364" s="80" t="s">
        <v>43</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9"/>
        <v>0.51249999999999996</v>
      </c>
      <c r="K364" s="100">
        <f>SUMIFS(Table1[Horas efetivas],Table1[Tabela],Plano_V3!E364,Table1[Campo],Plano_V3!F364)</f>
        <v>4.0999999999999996</v>
      </c>
      <c r="L364" s="100">
        <f t="shared" si="50"/>
        <v>0.51249999999999996</v>
      </c>
      <c r="M364" s="100">
        <f t="shared" si="51"/>
        <v>1</v>
      </c>
      <c r="N364" s="103" t="s">
        <v>303</v>
      </c>
      <c r="O364" s="106">
        <f t="shared" si="47"/>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8"/>
        <v>modesg_out_bens_imoveisckctabem</v>
      </c>
      <c r="B365" s="83" t="s">
        <v>28</v>
      </c>
      <c r="C365" s="84" t="s">
        <v>301</v>
      </c>
      <c r="D365" s="80" t="s">
        <v>40</v>
      </c>
      <c r="E365" s="82" t="s">
        <v>302</v>
      </c>
      <c r="F365" s="80" t="s">
        <v>44</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9"/>
        <v>0.51249999999999996</v>
      </c>
      <c r="K365" s="100">
        <f>SUMIFS(Table1[Horas efetivas],Table1[Tabela],Plano_V3!E365,Table1[Campo],Plano_V3!F365)</f>
        <v>4.0999999999999996</v>
      </c>
      <c r="L365" s="100">
        <f t="shared" si="50"/>
        <v>0.51249999999999996</v>
      </c>
      <c r="M365" s="100">
        <f t="shared" si="51"/>
        <v>1</v>
      </c>
      <c r="N365" s="103" t="s">
        <v>303</v>
      </c>
      <c r="O365" s="106">
        <f t="shared" si="47"/>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8"/>
        <v>modesg_out_bens_imoveisckrefbem</v>
      </c>
      <c r="B366" s="83" t="s">
        <v>28</v>
      </c>
      <c r="C366" s="84" t="s">
        <v>301</v>
      </c>
      <c r="D366" s="80" t="s">
        <v>40</v>
      </c>
      <c r="E366" s="82" t="s">
        <v>302</v>
      </c>
      <c r="F366" s="80" t="s">
        <v>45</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9"/>
        <v>0.51249999999999996</v>
      </c>
      <c r="K366" s="100">
        <f>SUMIFS(Table1[Horas efetivas],Table1[Tabela],Plano_V3!E366,Table1[Campo],Plano_V3!F366)</f>
        <v>4.0999999999999996</v>
      </c>
      <c r="L366" s="100">
        <f t="shared" si="50"/>
        <v>0.51249999999999996</v>
      </c>
      <c r="M366" s="100">
        <f t="shared" si="51"/>
        <v>1</v>
      </c>
      <c r="N366" s="103" t="s">
        <v>303</v>
      </c>
      <c r="O366" s="106">
        <f t="shared" si="47"/>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8"/>
        <v>modesg_out_bens_imoveisflg_rsc_fsc_agd</v>
      </c>
      <c r="B367" s="83" t="s">
        <v>28</v>
      </c>
      <c r="C367" s="84" t="s">
        <v>301</v>
      </c>
      <c r="D367" s="80" t="s">
        <v>40</v>
      </c>
      <c r="E367" s="82" t="s">
        <v>302</v>
      </c>
      <c r="F367" s="80" t="s">
        <v>273</v>
      </c>
      <c r="G367" s="80" t="str">
        <f>INDEX(Auxiliar!$B$16:$B$23,MATCH(Plano_V3!H367,Auxiliar!$C$16:$C$23,0),1)</f>
        <v>2. Em Teste</v>
      </c>
      <c r="H367" s="80">
        <f>VLOOKUP(A367,'Aux - pivots1'!$A:$B,2,0)</f>
        <v>2</v>
      </c>
      <c r="I367" s="100">
        <f>SUMIFS(Table1[Estimação (horas)],Table1[Tabela],Plano_V3!E367,Table1[Campo],Plano_V3!F367)</f>
        <v>16.100000000000001</v>
      </c>
      <c r="J367" s="100">
        <f t="shared" si="49"/>
        <v>2.0125000000000002</v>
      </c>
      <c r="K367" s="100">
        <f>SUMIFS(Table1[Horas efetivas],Table1[Tabela],Plano_V3!E367,Table1[Campo],Plano_V3!F367)</f>
        <v>8.0500000000000007</v>
      </c>
      <c r="L367" s="100">
        <f t="shared" si="50"/>
        <v>1.0062500000000001</v>
      </c>
      <c r="M367" s="100">
        <f t="shared" si="51"/>
        <v>0.5</v>
      </c>
      <c r="N367" s="103" t="s">
        <v>303</v>
      </c>
      <c r="O367" s="106">
        <f t="shared" si="47"/>
        <v>2.0125000000000002</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8"/>
        <v>modesg_out_bens_imoveisflg_rsc_fsc_crnc</v>
      </c>
      <c r="B368" s="83" t="s">
        <v>28</v>
      </c>
      <c r="C368" s="84" t="s">
        <v>301</v>
      </c>
      <c r="D368" s="80" t="s">
        <v>40</v>
      </c>
      <c r="E368" s="82" t="s">
        <v>302</v>
      </c>
      <c r="F368" s="80" t="s">
        <v>274</v>
      </c>
      <c r="G368" s="80" t="str">
        <f>INDEX(Auxiliar!$B$16:$B$23,MATCH(Plano_V3!H368,Auxiliar!$C$16:$C$23,0),1)</f>
        <v>2. Em Teste</v>
      </c>
      <c r="H368" s="80">
        <f>VLOOKUP(A368,'Aux - pivots1'!$A:$B,2,0)</f>
        <v>2</v>
      </c>
      <c r="I368" s="100">
        <f>SUMIFS(Table1[Estimação (horas)],Table1[Tabela],Plano_V3!E368,Table1[Campo],Plano_V3!F368)</f>
        <v>16.100000000000001</v>
      </c>
      <c r="J368" s="100">
        <f t="shared" si="49"/>
        <v>2.0125000000000002</v>
      </c>
      <c r="K368" s="100">
        <f>SUMIFS(Table1[Horas efetivas],Table1[Tabela],Plano_V3!E368,Table1[Campo],Plano_V3!F368)</f>
        <v>8.0500000000000007</v>
      </c>
      <c r="L368" s="100">
        <f t="shared" si="50"/>
        <v>1.0062500000000001</v>
      </c>
      <c r="M368" s="100">
        <f t="shared" si="51"/>
        <v>0.5</v>
      </c>
      <c r="N368" s="103" t="s">
        <v>303</v>
      </c>
      <c r="O368" s="106">
        <f t="shared" si="47"/>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8"/>
        <v>modesg_out_bens_imoveisorigem_flg_rsc_fsc_agd</v>
      </c>
      <c r="B369" s="83" t="s">
        <v>28</v>
      </c>
      <c r="C369" s="84" t="s">
        <v>301</v>
      </c>
      <c r="D369" s="80" t="s">
        <v>40</v>
      </c>
      <c r="E369" s="82" t="s">
        <v>302</v>
      </c>
      <c r="F369" s="80" t="s">
        <v>304</v>
      </c>
      <c r="G369" s="80" t="str">
        <f>INDEX(Auxiliar!$B$16:$B$23,MATCH(Plano_V3!H369,Auxiliar!$C$16:$C$23,0),1)</f>
        <v>2. Em Teste</v>
      </c>
      <c r="H369" s="80">
        <f>VLOOKUP(A369,'Aux - pivots1'!$A:$B,2,0)</f>
        <v>2</v>
      </c>
      <c r="I369" s="100">
        <f>SUMIFS(Table1[Estimação (horas)],Table1[Tabela],Plano_V3!E369,Table1[Campo],Plano_V3!F369)</f>
        <v>4.0999999999999996</v>
      </c>
      <c r="J369" s="100">
        <f t="shared" si="49"/>
        <v>0.51249999999999996</v>
      </c>
      <c r="K369" s="100">
        <f>SUMIFS(Table1[Horas efetivas],Table1[Tabela],Plano_V3!E369,Table1[Campo],Plano_V3!F369)</f>
        <v>2.0499999999999998</v>
      </c>
      <c r="L369" s="100">
        <f t="shared" si="50"/>
        <v>0.25624999999999998</v>
      </c>
      <c r="M369" s="100">
        <f t="shared" si="51"/>
        <v>0.5</v>
      </c>
      <c r="N369" s="103" t="s">
        <v>303</v>
      </c>
      <c r="O369" s="106">
        <f t="shared" si="47"/>
        <v>0.51249999999999996</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8"/>
        <v>modesg_out_bens_imoveisorigem_flg_rsc_fsc_crnc</v>
      </c>
      <c r="B370" s="83" t="s">
        <v>28</v>
      </c>
      <c r="C370" s="84" t="s">
        <v>301</v>
      </c>
      <c r="D370" s="80" t="s">
        <v>40</v>
      </c>
      <c r="E370" s="82" t="s">
        <v>302</v>
      </c>
      <c r="F370" s="80" t="s">
        <v>305</v>
      </c>
      <c r="G370" s="80" t="str">
        <f>INDEX(Auxiliar!$B$16:$B$23,MATCH(Plano_V3!H370,Auxiliar!$C$16:$C$23,0),1)</f>
        <v>2. Em Teste</v>
      </c>
      <c r="H370" s="80">
        <f>VLOOKUP(A370,'Aux - pivots1'!$A:$B,2,0)</f>
        <v>2</v>
      </c>
      <c r="I370" s="100">
        <f>SUMIFS(Table1[Estimação (horas)],Table1[Tabela],Plano_V3!E370,Table1[Campo],Plano_V3!F370)</f>
        <v>4.0999999999999996</v>
      </c>
      <c r="J370" s="100">
        <f t="shared" si="49"/>
        <v>0.51249999999999996</v>
      </c>
      <c r="K370" s="100">
        <f>SUMIFS(Table1[Horas efetivas],Table1[Tabela],Plano_V3!E370,Table1[Campo],Plano_V3!F370)</f>
        <v>2.0499999999999998</v>
      </c>
      <c r="L370" s="100">
        <f t="shared" si="50"/>
        <v>0.25624999999999998</v>
      </c>
      <c r="M370" s="100">
        <f t="shared" si="51"/>
        <v>0.5</v>
      </c>
      <c r="N370" s="103" t="s">
        <v>303</v>
      </c>
      <c r="O370" s="106">
        <f t="shared" si="47"/>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8"/>
        <v>modesg_out_bens_imoveisorigem_scp1_emss</v>
      </c>
      <c r="B371" s="83" t="s">
        <v>28</v>
      </c>
      <c r="C371" s="84" t="s">
        <v>301</v>
      </c>
      <c r="D371" s="80" t="s">
        <v>40</v>
      </c>
      <c r="E371" s="82" t="s">
        <v>302</v>
      </c>
      <c r="F371" s="80" t="s">
        <v>306</v>
      </c>
      <c r="G371" s="80" t="str">
        <f>INDEX(Auxiliar!$B$16:$B$23,MATCH(Plano_V3!H371,Auxiliar!$C$16:$C$23,0),1)</f>
        <v>3. Pendente de outros desenvolvimentos</v>
      </c>
      <c r="H371" s="80">
        <f>VLOOKUP(A371,'Aux - pivots1'!$A:$B,2,0)</f>
        <v>3</v>
      </c>
      <c r="I371" s="100">
        <f>SUMIFS(Table1[Estimação (horas)],Table1[Tabela],Plano_V3!E371,Table1[Campo],Plano_V3!F371)</f>
        <v>4.0999999999999996</v>
      </c>
      <c r="J371" s="100">
        <f t="shared" si="49"/>
        <v>0.51249999999999996</v>
      </c>
      <c r="K371" s="100">
        <f>SUMIFS(Table1[Horas efetivas],Table1[Tabela],Plano_V3!E371,Table1[Campo],Plano_V3!F371)</f>
        <v>1.0249999999999999</v>
      </c>
      <c r="L371" s="100">
        <f t="shared" si="50"/>
        <v>0.12812499999999999</v>
      </c>
      <c r="M371" s="100">
        <f t="shared" si="51"/>
        <v>0.25</v>
      </c>
      <c r="N371" s="103" t="s">
        <v>303</v>
      </c>
      <c r="O371" s="106">
        <f t="shared" si="47"/>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8"/>
        <v>modesg_out_bens_imoveisorigem_scp2_emss</v>
      </c>
      <c r="B372" s="83" t="s">
        <v>28</v>
      </c>
      <c r="C372" s="84" t="s">
        <v>301</v>
      </c>
      <c r="D372" s="80" t="s">
        <v>40</v>
      </c>
      <c r="E372" s="82" t="s">
        <v>302</v>
      </c>
      <c r="F372" s="80" t="s">
        <v>307</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9"/>
        <v>0.51249999999999996</v>
      </c>
      <c r="K372" s="100">
        <f>SUMIFS(Table1[Horas efetivas],Table1[Tabela],Plano_V3!E372,Table1[Campo],Plano_V3!F372)</f>
        <v>1.0249999999999999</v>
      </c>
      <c r="L372" s="100">
        <f t="shared" si="50"/>
        <v>0.12812499999999999</v>
      </c>
      <c r="M372" s="100">
        <f t="shared" si="51"/>
        <v>0.25</v>
      </c>
      <c r="N372" s="103" t="s">
        <v>303</v>
      </c>
      <c r="O372" s="106">
        <f t="shared" si="47"/>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8"/>
        <v>modesg_out_bens_imoveisorigem_scp3_emss</v>
      </c>
      <c r="B373" s="83" t="s">
        <v>28</v>
      </c>
      <c r="C373" s="84" t="s">
        <v>301</v>
      </c>
      <c r="D373" s="80" t="s">
        <v>40</v>
      </c>
      <c r="E373" s="82" t="s">
        <v>302</v>
      </c>
      <c r="F373" s="80" t="s">
        <v>308</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9"/>
        <v>0.51249999999999996</v>
      </c>
      <c r="K373" s="100">
        <f>SUMIFS(Table1[Horas efetivas],Table1[Tabela],Plano_V3!E373,Table1[Campo],Plano_V3!F373)</f>
        <v>1.0249999999999999</v>
      </c>
      <c r="L373" s="100">
        <f t="shared" si="50"/>
        <v>0.12812499999999999</v>
      </c>
      <c r="M373" s="100">
        <f t="shared" si="51"/>
        <v>0.25</v>
      </c>
      <c r="N373" s="103" t="s">
        <v>303</v>
      </c>
      <c r="O373" s="106">
        <f t="shared" si="47"/>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8"/>
        <v>modesg_out_bens_imoveisref_date</v>
      </c>
      <c r="B374" s="83" t="s">
        <v>28</v>
      </c>
      <c r="C374" s="84" t="s">
        <v>301</v>
      </c>
      <c r="D374" s="80" t="s">
        <v>40</v>
      </c>
      <c r="E374" s="82" t="s">
        <v>302</v>
      </c>
      <c r="F374" s="80" t="s">
        <v>73</v>
      </c>
      <c r="G374" s="80" t="str">
        <f>INDEX(Auxiliar!$B$16:$B$23,MATCH(Plano_V3!H374,Auxiliar!$C$16:$C$23,0),1)</f>
        <v>1. Concluído</v>
      </c>
      <c r="H374" s="80">
        <f>VLOOKUP(A374,'Aux - pivots1'!$A:$B,2,0)</f>
        <v>1</v>
      </c>
      <c r="I374" s="100">
        <f>SUMIFS(Table1[Estimação (horas)],Table1[Tabela],Plano_V3!E374,Table1[Campo],Plano_V3!F374)</f>
        <v>4.0999999999999996</v>
      </c>
      <c r="J374" s="100">
        <f t="shared" si="49"/>
        <v>0.51249999999999996</v>
      </c>
      <c r="K374" s="100">
        <f>SUMIFS(Table1[Horas efetivas],Table1[Tabela],Plano_V3!E374,Table1[Campo],Plano_V3!F374)</f>
        <v>4.0999999999999996</v>
      </c>
      <c r="L374" s="100">
        <f t="shared" si="50"/>
        <v>0.51249999999999996</v>
      </c>
      <c r="M374" s="100">
        <f t="shared" si="51"/>
        <v>1</v>
      </c>
      <c r="N374" s="103" t="s">
        <v>303</v>
      </c>
      <c r="O374" s="106">
        <f t="shared" si="47"/>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8"/>
        <v>modesg_out_bens_imoveisscp1_emss</v>
      </c>
      <c r="B375" s="83" t="s">
        <v>28</v>
      </c>
      <c r="C375" s="84" t="s">
        <v>301</v>
      </c>
      <c r="D375" s="80" t="s">
        <v>40</v>
      </c>
      <c r="E375" s="82" t="s">
        <v>302</v>
      </c>
      <c r="F375" s="80" t="s">
        <v>276</v>
      </c>
      <c r="G375" s="80" t="str">
        <f>INDEX(Auxiliar!$B$16:$B$23,MATCH(Plano_V3!H375,Auxiliar!$C$16:$C$23,0),1)</f>
        <v>3. Pendente de outros desenvolvimentos</v>
      </c>
      <c r="H375" s="80">
        <f>VLOOKUP(A375,'Aux - pivots1'!$A:$B,2,0)</f>
        <v>3</v>
      </c>
      <c r="I375" s="100">
        <f>SUMIFS(Table1[Estimação (horas)],Table1[Tabela],Plano_V3!E375,Table1[Campo],Plano_V3!F375)</f>
        <v>8.1</v>
      </c>
      <c r="J375" s="100">
        <f t="shared" si="49"/>
        <v>1.0125</v>
      </c>
      <c r="K375" s="100">
        <f>SUMIFS(Table1[Horas efetivas],Table1[Tabela],Plano_V3!E375,Table1[Campo],Plano_V3!F375)</f>
        <v>2.0249999999999999</v>
      </c>
      <c r="L375" s="100">
        <f t="shared" si="50"/>
        <v>0.25312499999999999</v>
      </c>
      <c r="M375" s="100">
        <f t="shared" si="51"/>
        <v>0.25</v>
      </c>
      <c r="N375" s="103" t="s">
        <v>303</v>
      </c>
      <c r="O375" s="106">
        <f t="shared" si="47"/>
        <v>1.0125</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8"/>
        <v>modesg_out_bens_imoveisscp2_emss</v>
      </c>
      <c r="B376" s="83" t="s">
        <v>28</v>
      </c>
      <c r="C376" s="84" t="s">
        <v>301</v>
      </c>
      <c r="D376" s="80" t="s">
        <v>40</v>
      </c>
      <c r="E376" s="82" t="s">
        <v>302</v>
      </c>
      <c r="F376" s="80" t="s">
        <v>277</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9"/>
        <v>1.0125</v>
      </c>
      <c r="K376" s="100">
        <f>SUMIFS(Table1[Horas efetivas],Table1[Tabela],Plano_V3!E376,Table1[Campo],Plano_V3!F376)</f>
        <v>2.0249999999999999</v>
      </c>
      <c r="L376" s="100">
        <f t="shared" si="50"/>
        <v>0.25312499999999999</v>
      </c>
      <c r="M376" s="100">
        <f t="shared" si="51"/>
        <v>0.25</v>
      </c>
      <c r="N376" s="103" t="s">
        <v>303</v>
      </c>
      <c r="O376" s="106">
        <f t="shared" si="47"/>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8"/>
        <v>modesg_out_bens_imoveisscp3_emss</v>
      </c>
      <c r="B377" s="83" t="s">
        <v>28</v>
      </c>
      <c r="C377" s="84" t="s">
        <v>301</v>
      </c>
      <c r="D377" s="80" t="s">
        <v>40</v>
      </c>
      <c r="E377" s="82" t="s">
        <v>302</v>
      </c>
      <c r="F377" s="80" t="s">
        <v>278</v>
      </c>
      <c r="G377" s="80" t="str">
        <f>INDEX(Auxiliar!$B$16:$B$23,MATCH(Plano_V3!H377,Auxiliar!$C$16:$C$23,0),1)</f>
        <v>1. Concluído</v>
      </c>
      <c r="H377" s="80">
        <f>VLOOKUP(A377,'Aux - pivots1'!$A:$B,2,0)</f>
        <v>1</v>
      </c>
      <c r="I377" s="100">
        <f>SUMIFS(Table1[Estimação (horas)],Table1[Tabela],Plano_V3!E377,Table1[Campo],Plano_V3!F377)</f>
        <v>4.0999999999999996</v>
      </c>
      <c r="J377" s="100">
        <f t="shared" si="49"/>
        <v>0.51249999999999996</v>
      </c>
      <c r="K377" s="100">
        <f>SUMIFS(Table1[Horas efetivas],Table1[Tabela],Plano_V3!E377,Table1[Campo],Plano_V3!F377)</f>
        <v>4.0999999999999996</v>
      </c>
      <c r="L377" s="100">
        <f t="shared" si="50"/>
        <v>0.51249999999999996</v>
      </c>
      <c r="M377" s="100">
        <f t="shared" si="51"/>
        <v>1</v>
      </c>
      <c r="N377" s="103" t="s">
        <v>303</v>
      </c>
      <c r="O377" s="106">
        <f t="shared" si="47"/>
        <v>0.51249999999999996</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8"/>
        <v>modesg_out_bens_imoveisunidade_funcional_scp1_emss</v>
      </c>
      <c r="B378" s="83" t="s">
        <v>28</v>
      </c>
      <c r="C378" s="84" t="s">
        <v>301</v>
      </c>
      <c r="D378" s="80" t="s">
        <v>40</v>
      </c>
      <c r="E378" s="82" t="s">
        <v>302</v>
      </c>
      <c r="F378" s="80" t="s">
        <v>309</v>
      </c>
      <c r="G378" s="80" t="str">
        <f>INDEX(Auxiliar!$B$16:$B$23,MATCH(Plano_V3!H378,Auxiliar!$C$16:$C$23,0),1)</f>
        <v>3. Pendente de outros desenvolvimentos</v>
      </c>
      <c r="H378" s="80">
        <f>VLOOKUP(A378,'Aux - pivots1'!$A:$B,2,0)</f>
        <v>3</v>
      </c>
      <c r="I378" s="100">
        <f>SUMIFS(Table1[Estimação (horas)],Table1[Tabela],Plano_V3!E378,Table1[Campo],Plano_V3!F378)</f>
        <v>4.0999999999999996</v>
      </c>
      <c r="J378" s="100">
        <f t="shared" si="49"/>
        <v>0.51249999999999996</v>
      </c>
      <c r="K378" s="100">
        <f>SUMIFS(Table1[Horas efetivas],Table1[Tabela],Plano_V3!E378,Table1[Campo],Plano_V3!F378)</f>
        <v>1.0249999999999999</v>
      </c>
      <c r="L378" s="100">
        <f t="shared" si="50"/>
        <v>0.12812499999999999</v>
      </c>
      <c r="M378" s="100">
        <f t="shared" si="51"/>
        <v>0.25</v>
      </c>
      <c r="N378" s="103" t="s">
        <v>303</v>
      </c>
      <c r="O378" s="106">
        <f t="shared" si="47"/>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8"/>
        <v>modesg_out_bens_imoveisunidade_funcional_scp2_emss</v>
      </c>
      <c r="B379" s="83" t="s">
        <v>28</v>
      </c>
      <c r="C379" s="84" t="s">
        <v>301</v>
      </c>
      <c r="D379" s="80" t="s">
        <v>40</v>
      </c>
      <c r="E379" s="82" t="s">
        <v>302</v>
      </c>
      <c r="F379" s="80" t="s">
        <v>310</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9"/>
        <v>0.51249999999999996</v>
      </c>
      <c r="K379" s="100">
        <f>SUMIFS(Table1[Horas efetivas],Table1[Tabela],Plano_V3!E379,Table1[Campo],Plano_V3!F379)</f>
        <v>1.0249999999999999</v>
      </c>
      <c r="L379" s="100">
        <f t="shared" si="50"/>
        <v>0.12812499999999999</v>
      </c>
      <c r="M379" s="100">
        <f t="shared" si="51"/>
        <v>0.25</v>
      </c>
      <c r="N379" s="103" t="s">
        <v>303</v>
      </c>
      <c r="O379" s="106">
        <f t="shared" si="47"/>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8"/>
        <v>modesg_out_bens_imoveisunidade_funcional_scp3_emss</v>
      </c>
      <c r="B380" s="83" t="s">
        <v>28</v>
      </c>
      <c r="C380" s="84" t="s">
        <v>301</v>
      </c>
      <c r="D380" s="80" t="s">
        <v>40</v>
      </c>
      <c r="E380" s="82" t="s">
        <v>302</v>
      </c>
      <c r="F380" s="80" t="s">
        <v>311</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9"/>
        <v>0.51249999999999996</v>
      </c>
      <c r="K380" s="100">
        <f>SUMIFS(Table1[Horas efetivas],Table1[Tabela],Plano_V3!E380,Table1[Campo],Plano_V3!F380)</f>
        <v>1.0249999999999999</v>
      </c>
      <c r="L380" s="100">
        <f t="shared" si="50"/>
        <v>0.12812499999999999</v>
      </c>
      <c r="M380" s="100">
        <f t="shared" si="51"/>
        <v>0.25</v>
      </c>
      <c r="N380" s="103" t="s">
        <v>303</v>
      </c>
      <c r="O380" s="106">
        <f t="shared" si="47"/>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8"/>
        <v>modesg_out_empr_info_nfinn.a.</v>
      </c>
      <c r="B381" s="83" t="s">
        <v>28</v>
      </c>
      <c r="C381" s="84" t="s">
        <v>301</v>
      </c>
      <c r="D381" s="80" t="s">
        <v>36</v>
      </c>
      <c r="E381" s="82" t="s">
        <v>312</v>
      </c>
      <c r="F381" s="80" t="s">
        <v>38</v>
      </c>
      <c r="G381" s="80" t="str">
        <f>INDEX(Auxiliar!$B$16:$B$23,MATCH(Plano_V3!H381,Auxiliar!$C$16:$C$23,0),1)</f>
        <v>6. Em implementação (re-especificação)</v>
      </c>
      <c r="H381" s="80">
        <f>VLOOKUP(A381,'Aux - pivots1'!$A:$B,2,0)</f>
        <v>6</v>
      </c>
      <c r="I381" s="100">
        <f>SUMIFS(Table1[Estimação (horas)],Table1[Tabela],Plano_V3!E381,Table1[Campo],Plano_V3!F381)</f>
        <v>8</v>
      </c>
      <c r="J381" s="100">
        <f t="shared" si="49"/>
        <v>1</v>
      </c>
      <c r="K381" s="100">
        <f>SUMIFS(Table1[Horas efetivas],Table1[Tabela],Plano_V3!E381,Table1[Campo],Plano_V3!F381)</f>
        <v>2</v>
      </c>
      <c r="L381" s="100">
        <f t="shared" si="50"/>
        <v>0.25</v>
      </c>
      <c r="M381" s="100">
        <f t="shared" si="51"/>
        <v>0.25</v>
      </c>
      <c r="N381" s="103" t="s">
        <v>313</v>
      </c>
      <c r="O381" s="106">
        <f t="shared" si="47"/>
        <v>1</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8"/>
        <v>modesg_out_empr_info_nfincca_capex_enblng_algnd</v>
      </c>
      <c r="B382" s="83" t="s">
        <v>28</v>
      </c>
      <c r="C382" s="84" t="s">
        <v>301</v>
      </c>
      <c r="D382" s="80" t="s">
        <v>40</v>
      </c>
      <c r="E382" s="82" t="s">
        <v>312</v>
      </c>
      <c r="F382" s="80" t="s">
        <v>241</v>
      </c>
      <c r="G382" s="80" t="str">
        <f>INDEX(Auxiliar!$B$16:$B$23,MATCH(Plano_V3!H382,Auxiliar!$C$16:$C$23,0),1)</f>
        <v>2. Em Teste</v>
      </c>
      <c r="H382" s="80">
        <f>VLOOKUP(A382,'Aux - pivots1'!$A:$B,2,0)</f>
        <v>2</v>
      </c>
      <c r="I382" s="100">
        <f>SUMIFS(Table1[Estimação (horas)],Table1[Tabela],Plano_V3!E382,Table1[Campo],Plano_V3!F382)</f>
        <v>16.100000000000001</v>
      </c>
      <c r="J382" s="100">
        <f t="shared" si="49"/>
        <v>2.0125000000000002</v>
      </c>
      <c r="K382" s="100">
        <f>SUMIFS(Table1[Horas efetivas],Table1[Tabela],Plano_V3!E382,Table1[Campo],Plano_V3!F382)</f>
        <v>8.0500000000000007</v>
      </c>
      <c r="L382" s="100">
        <f t="shared" si="50"/>
        <v>1.0062500000000001</v>
      </c>
      <c r="M382" s="100">
        <f t="shared" si="51"/>
        <v>0.5</v>
      </c>
      <c r="N382" s="103" t="s">
        <v>313</v>
      </c>
      <c r="O382" s="106">
        <f t="shared" si="47"/>
        <v>2.0125000000000002</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8"/>
        <v>modesg_out_empr_info_nfincca_capex_own_prfrmnce_algnd</v>
      </c>
      <c r="B383" s="83" t="s">
        <v>28</v>
      </c>
      <c r="C383" s="84" t="s">
        <v>301</v>
      </c>
      <c r="D383" s="80" t="s">
        <v>40</v>
      </c>
      <c r="E383" s="82" t="s">
        <v>312</v>
      </c>
      <c r="F383" s="80" t="s">
        <v>242</v>
      </c>
      <c r="G383" s="80" t="str">
        <f>INDEX(Auxiliar!$B$16:$B$23,MATCH(Plano_V3!H383,Auxiliar!$C$16:$C$23,0),1)</f>
        <v>2. Em Teste</v>
      </c>
      <c r="H383" s="80">
        <f>VLOOKUP(A383,'Aux - pivots1'!$A:$B,2,0)</f>
        <v>2</v>
      </c>
      <c r="I383" s="100">
        <f>SUMIFS(Table1[Estimação (horas)],Table1[Tabela],Plano_V3!E383,Table1[Campo],Plano_V3!F383)</f>
        <v>16.100000000000001</v>
      </c>
      <c r="J383" s="100">
        <f t="shared" si="49"/>
        <v>2.0125000000000002</v>
      </c>
      <c r="K383" s="100">
        <f>SUMIFS(Table1[Horas efetivas],Table1[Tabela],Plano_V3!E383,Table1[Campo],Plano_V3!F383)</f>
        <v>8.0500000000000007</v>
      </c>
      <c r="L383" s="100">
        <f t="shared" si="50"/>
        <v>1.0062500000000001</v>
      </c>
      <c r="M383" s="100">
        <f t="shared" si="51"/>
        <v>0.5</v>
      </c>
      <c r="N383" s="103" t="s">
        <v>313</v>
      </c>
      <c r="O383" s="106">
        <f t="shared" si="47"/>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8"/>
        <v>modesg_out_empr_info_nfincca_capex_ttl_elgbl</v>
      </c>
      <c r="B384" s="83" t="s">
        <v>28</v>
      </c>
      <c r="C384" s="84" t="s">
        <v>301</v>
      </c>
      <c r="D384" s="80" t="s">
        <v>40</v>
      </c>
      <c r="E384" s="82" t="s">
        <v>312</v>
      </c>
      <c r="F384" s="80" t="s">
        <v>240</v>
      </c>
      <c r="G384" s="80" t="str">
        <f>INDEX(Auxiliar!$B$16:$B$23,MATCH(Plano_V3!H384,Auxiliar!$C$16:$C$23,0),1)</f>
        <v>2. Em Teste</v>
      </c>
      <c r="H384" s="80">
        <f>VLOOKUP(A384,'Aux - pivots1'!$A:$B,2,0)</f>
        <v>2</v>
      </c>
      <c r="I384" s="100">
        <f>SUMIFS(Table1[Estimação (horas)],Table1[Tabela],Plano_V3!E384,Table1[Campo],Plano_V3!F384)</f>
        <v>16.100000000000001</v>
      </c>
      <c r="J384" s="100">
        <f t="shared" si="49"/>
        <v>2.0125000000000002</v>
      </c>
      <c r="K384" s="100">
        <f>SUMIFS(Table1[Horas efetivas],Table1[Tabela],Plano_V3!E384,Table1[Campo],Plano_V3!F384)</f>
        <v>8.0500000000000007</v>
      </c>
      <c r="L384" s="100">
        <f t="shared" si="50"/>
        <v>1.0062500000000001</v>
      </c>
      <c r="M384" s="100">
        <f t="shared" si="51"/>
        <v>0.5</v>
      </c>
      <c r="N384" s="103" t="s">
        <v>313</v>
      </c>
      <c r="O384" s="106">
        <f t="shared" si="47"/>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8"/>
        <v>modesg_out_empr_info_nfincca_trnvr_enblng_alignd</v>
      </c>
      <c r="B385" s="83" t="s">
        <v>28</v>
      </c>
      <c r="C385" s="84" t="s">
        <v>301</v>
      </c>
      <c r="D385" s="80" t="s">
        <v>40</v>
      </c>
      <c r="E385" s="82" t="s">
        <v>312</v>
      </c>
      <c r="F385" s="80" t="s">
        <v>238</v>
      </c>
      <c r="G385" s="80" t="str">
        <f>INDEX(Auxiliar!$B$16:$B$23,MATCH(Plano_V3!H385,Auxiliar!$C$16:$C$23,0),1)</f>
        <v>2. Em Teste</v>
      </c>
      <c r="H385" s="80">
        <f>VLOOKUP(A385,'Aux - pivots1'!$A:$B,2,0)</f>
        <v>2</v>
      </c>
      <c r="I385" s="100">
        <f>SUMIFS(Table1[Estimação (horas)],Table1[Tabela],Plano_V3!E385,Table1[Campo],Plano_V3!F385)</f>
        <v>16.100000000000001</v>
      </c>
      <c r="J385" s="100">
        <f t="shared" si="49"/>
        <v>2.0125000000000002</v>
      </c>
      <c r="K385" s="100">
        <f>SUMIFS(Table1[Horas efetivas],Table1[Tabela],Plano_V3!E385,Table1[Campo],Plano_V3!F385)</f>
        <v>8.0500000000000007</v>
      </c>
      <c r="L385" s="100">
        <f t="shared" si="50"/>
        <v>1.0062500000000001</v>
      </c>
      <c r="M385" s="100">
        <f t="shared" si="51"/>
        <v>0.5</v>
      </c>
      <c r="N385" s="103" t="s">
        <v>313</v>
      </c>
      <c r="O385" s="106">
        <f t="shared" si="47"/>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8"/>
        <v>modesg_out_empr_info_nfincca_trnvr_ttl_elgbl</v>
      </c>
      <c r="B386" s="83" t="s">
        <v>28</v>
      </c>
      <c r="C386" s="84" t="s">
        <v>301</v>
      </c>
      <c r="D386" s="80" t="s">
        <v>40</v>
      </c>
      <c r="E386" s="82" t="s">
        <v>312</v>
      </c>
      <c r="F386" s="80" t="s">
        <v>237</v>
      </c>
      <c r="G386" s="80" t="str">
        <f>INDEX(Auxiliar!$B$16:$B$23,MATCH(Plano_V3!H386,Auxiliar!$C$16:$C$23,0),1)</f>
        <v>2. Em Teste</v>
      </c>
      <c r="H386" s="80">
        <f>VLOOKUP(A386,'Aux - pivots1'!$A:$B,2,0)</f>
        <v>2</v>
      </c>
      <c r="I386" s="100">
        <f>SUMIFS(Table1[Estimação (horas)],Table1[Tabela],Plano_V3!E386,Table1[Campo],Plano_V3!F386)</f>
        <v>16.100000000000001</v>
      </c>
      <c r="J386" s="100">
        <f t="shared" si="49"/>
        <v>2.0125000000000002</v>
      </c>
      <c r="K386" s="100">
        <f>SUMIFS(Table1[Horas efetivas],Table1[Tabela],Plano_V3!E386,Table1[Campo],Plano_V3!F386)</f>
        <v>8.0500000000000007</v>
      </c>
      <c r="L386" s="100">
        <f t="shared" si="50"/>
        <v>1.0062500000000001</v>
      </c>
      <c r="M386" s="100">
        <f t="shared" si="51"/>
        <v>0.5</v>
      </c>
      <c r="N386" s="103" t="s">
        <v>313</v>
      </c>
      <c r="O386" s="106">
        <f t="shared" si="47"/>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8"/>
        <v>modesg_out_empr_info_nfincca_turnover_own_prfrmnce_algnd</v>
      </c>
      <c r="B387" s="83" t="s">
        <v>28</v>
      </c>
      <c r="C387" s="84" t="s">
        <v>301</v>
      </c>
      <c r="D387" s="80" t="s">
        <v>40</v>
      </c>
      <c r="E387" s="82" t="s">
        <v>312</v>
      </c>
      <c r="F387" s="80" t="s">
        <v>239</v>
      </c>
      <c r="G387" s="80" t="str">
        <f>INDEX(Auxiliar!$B$16:$B$23,MATCH(Plano_V3!H387,Auxiliar!$C$16:$C$23,0),1)</f>
        <v>2. Em Teste</v>
      </c>
      <c r="H387" s="80">
        <f>VLOOKUP(A387,'Aux - pivots1'!$A:$B,2,0)</f>
        <v>2</v>
      </c>
      <c r="I387" s="100">
        <f>SUMIFS(Table1[Estimação (horas)],Table1[Tabela],Plano_V3!E387,Table1[Campo],Plano_V3!F387)</f>
        <v>16.100000000000001</v>
      </c>
      <c r="J387" s="100">
        <f t="shared" si="49"/>
        <v>2.0125000000000002</v>
      </c>
      <c r="K387" s="100">
        <f>SUMIFS(Table1[Horas efetivas],Table1[Tabela],Plano_V3!E387,Table1[Campo],Plano_V3!F387)</f>
        <v>8.0500000000000007</v>
      </c>
      <c r="L387" s="100">
        <f t="shared" si="50"/>
        <v>1.0062500000000001</v>
      </c>
      <c r="M387" s="100">
        <f t="shared" si="51"/>
        <v>0.5</v>
      </c>
      <c r="N387" s="103" t="s">
        <v>313</v>
      </c>
      <c r="O387" s="106">
        <f t="shared" si="47"/>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8"/>
        <v>modesg_out_empr_info_nfinccm_capex_enblng_algnd</v>
      </c>
      <c r="B388" s="83" t="s">
        <v>28</v>
      </c>
      <c r="C388" s="84" t="s">
        <v>301</v>
      </c>
      <c r="D388" s="80" t="s">
        <v>40</v>
      </c>
      <c r="E388" s="82" t="s">
        <v>312</v>
      </c>
      <c r="F388" s="80" t="s">
        <v>248</v>
      </c>
      <c r="G388" s="80" t="str">
        <f>INDEX(Auxiliar!$B$16:$B$23,MATCH(Plano_V3!H388,Auxiliar!$C$16:$C$23,0),1)</f>
        <v>2. Em Teste</v>
      </c>
      <c r="H388" s="80">
        <f>VLOOKUP(A388,'Aux - pivots1'!$A:$B,2,0)</f>
        <v>2</v>
      </c>
      <c r="I388" s="100">
        <f>SUMIFS(Table1[Estimação (horas)],Table1[Tabela],Plano_V3!E388,Table1[Campo],Plano_V3!F388)</f>
        <v>16.100000000000001</v>
      </c>
      <c r="J388" s="100">
        <f t="shared" si="49"/>
        <v>2.0125000000000002</v>
      </c>
      <c r="K388" s="100">
        <f>SUMIFS(Table1[Horas efetivas],Table1[Tabela],Plano_V3!E388,Table1[Campo],Plano_V3!F388)</f>
        <v>8.0500000000000007</v>
      </c>
      <c r="L388" s="100">
        <f t="shared" si="50"/>
        <v>1.0062500000000001</v>
      </c>
      <c r="M388" s="100">
        <f t="shared" si="51"/>
        <v>0.5</v>
      </c>
      <c r="N388" s="103" t="s">
        <v>313</v>
      </c>
      <c r="O388" s="106">
        <f t="shared" si="47"/>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8"/>
        <v>modesg_out_empr_info_nfinccm_capex_own_prfrmnce_algnd</v>
      </c>
      <c r="B389" s="83" t="s">
        <v>28</v>
      </c>
      <c r="C389" s="84" t="s">
        <v>301</v>
      </c>
      <c r="D389" s="80" t="s">
        <v>40</v>
      </c>
      <c r="E389" s="82" t="s">
        <v>312</v>
      </c>
      <c r="F389" s="80" t="s">
        <v>250</v>
      </c>
      <c r="G389" s="80" t="str">
        <f>INDEX(Auxiliar!$B$16:$B$23,MATCH(Plano_V3!H389,Auxiliar!$C$16:$C$23,0),1)</f>
        <v>2. Em Teste</v>
      </c>
      <c r="H389" s="80">
        <f>VLOOKUP(A389,'Aux - pivots1'!$A:$B,2,0)</f>
        <v>2</v>
      </c>
      <c r="I389" s="100">
        <f>SUMIFS(Table1[Estimação (horas)],Table1[Tabela],Plano_V3!E389,Table1[Campo],Plano_V3!F389)</f>
        <v>16.100000000000001</v>
      </c>
      <c r="J389" s="100">
        <f t="shared" si="49"/>
        <v>2.0125000000000002</v>
      </c>
      <c r="K389" s="100">
        <f>SUMIFS(Table1[Horas efetivas],Table1[Tabela],Plano_V3!E389,Table1[Campo],Plano_V3!F389)</f>
        <v>8.0500000000000007</v>
      </c>
      <c r="L389" s="100">
        <f t="shared" si="50"/>
        <v>1.0062500000000001</v>
      </c>
      <c r="M389" s="100">
        <f t="shared" si="51"/>
        <v>0.5</v>
      </c>
      <c r="N389" s="103" t="s">
        <v>313</v>
      </c>
      <c r="O389" s="106">
        <f t="shared" si="47"/>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8"/>
        <v>modesg_out_empr_info_nfinccm_capex_trnstn_algnd</v>
      </c>
      <c r="B390" s="83" t="s">
        <v>28</v>
      </c>
      <c r="C390" s="84" t="s">
        <v>301</v>
      </c>
      <c r="D390" s="80" t="s">
        <v>40</v>
      </c>
      <c r="E390" s="82" t="s">
        <v>312</v>
      </c>
      <c r="F390" s="80" t="s">
        <v>249</v>
      </c>
      <c r="G390" s="80" t="str">
        <f>INDEX(Auxiliar!$B$16:$B$23,MATCH(Plano_V3!H390,Auxiliar!$C$16:$C$23,0),1)</f>
        <v>2. Em Teste</v>
      </c>
      <c r="H390" s="80">
        <f>VLOOKUP(A390,'Aux - pivots1'!$A:$B,2,0)</f>
        <v>2</v>
      </c>
      <c r="I390" s="100">
        <f>SUMIFS(Table1[Estimação (horas)],Table1[Tabela],Plano_V3!E390,Table1[Campo],Plano_V3!F390)</f>
        <v>16.100000000000001</v>
      </c>
      <c r="J390" s="100">
        <f t="shared" si="49"/>
        <v>2.0125000000000002</v>
      </c>
      <c r="K390" s="100">
        <f>SUMIFS(Table1[Horas efetivas],Table1[Tabela],Plano_V3!E390,Table1[Campo],Plano_V3!F390)</f>
        <v>8.0500000000000007</v>
      </c>
      <c r="L390" s="100">
        <f t="shared" si="50"/>
        <v>1.0062500000000001</v>
      </c>
      <c r="M390" s="100">
        <f t="shared" si="51"/>
        <v>0.5</v>
      </c>
      <c r="N390" s="103" t="s">
        <v>313</v>
      </c>
      <c r="O390" s="106">
        <f t="shared" si="47"/>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8"/>
        <v>modesg_out_empr_info_nfinccm_capex_ttl_elgbl</v>
      </c>
      <c r="B391" s="83" t="s">
        <v>28</v>
      </c>
      <c r="C391" s="84" t="s">
        <v>301</v>
      </c>
      <c r="D391" s="80" t="s">
        <v>40</v>
      </c>
      <c r="E391" s="82" t="s">
        <v>312</v>
      </c>
      <c r="F391" s="80" t="s">
        <v>247</v>
      </c>
      <c r="G391" s="80" t="str">
        <f>INDEX(Auxiliar!$B$16:$B$23,MATCH(Plano_V3!H391,Auxiliar!$C$16:$C$23,0),1)</f>
        <v>2. Em Teste</v>
      </c>
      <c r="H391" s="80">
        <f>VLOOKUP(A391,'Aux - pivots1'!$A:$B,2,0)</f>
        <v>2</v>
      </c>
      <c r="I391" s="100">
        <f>SUMIFS(Table1[Estimação (horas)],Table1[Tabela],Plano_V3!E391,Table1[Campo],Plano_V3!F391)</f>
        <v>16.100000000000001</v>
      </c>
      <c r="J391" s="100">
        <f t="shared" si="49"/>
        <v>2.0125000000000002</v>
      </c>
      <c r="K391" s="100">
        <f>SUMIFS(Table1[Horas efetivas],Table1[Tabela],Plano_V3!E391,Table1[Campo],Plano_V3!F391)</f>
        <v>8.0500000000000007</v>
      </c>
      <c r="L391" s="100">
        <f t="shared" si="50"/>
        <v>1.0062500000000001</v>
      </c>
      <c r="M391" s="100">
        <f t="shared" si="51"/>
        <v>0.5</v>
      </c>
      <c r="N391" s="103" t="s">
        <v>313</v>
      </c>
      <c r="O391" s="106">
        <f t="shared" si="47"/>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8"/>
        <v>modesg_out_empr_info_nfinccm_trnvr_enblng_algnd</v>
      </c>
      <c r="B392" s="83" t="s">
        <v>28</v>
      </c>
      <c r="C392" s="84" t="s">
        <v>301</v>
      </c>
      <c r="D392" s="80" t="s">
        <v>40</v>
      </c>
      <c r="E392" s="82" t="s">
        <v>312</v>
      </c>
      <c r="F392" s="80" t="s">
        <v>244</v>
      </c>
      <c r="G392" s="80" t="str">
        <f>INDEX(Auxiliar!$B$16:$B$23,MATCH(Plano_V3!H392,Auxiliar!$C$16:$C$23,0),1)</f>
        <v>2. Em Teste</v>
      </c>
      <c r="H392" s="80">
        <f>VLOOKUP(A392,'Aux - pivots1'!$A:$B,2,0)</f>
        <v>2</v>
      </c>
      <c r="I392" s="100">
        <f>SUMIFS(Table1[Estimação (horas)],Table1[Tabela],Plano_V3!E392,Table1[Campo],Plano_V3!F392)</f>
        <v>16.100000000000001</v>
      </c>
      <c r="J392" s="100">
        <f t="shared" si="49"/>
        <v>2.0125000000000002</v>
      </c>
      <c r="K392" s="100">
        <f>SUMIFS(Table1[Horas efetivas],Table1[Tabela],Plano_V3!E392,Table1[Campo],Plano_V3!F392)</f>
        <v>8.0500000000000007</v>
      </c>
      <c r="L392" s="100">
        <f t="shared" si="50"/>
        <v>1.0062500000000001</v>
      </c>
      <c r="M392" s="100">
        <f t="shared" si="51"/>
        <v>0.5</v>
      </c>
      <c r="N392" s="103" t="s">
        <v>313</v>
      </c>
      <c r="O392" s="106">
        <f t="shared" si="47"/>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8"/>
        <v>modesg_out_empr_info_nfinccm_trnvr_own_prfrmnce_algnd</v>
      </c>
      <c r="B393" s="83" t="s">
        <v>28</v>
      </c>
      <c r="C393" s="84" t="s">
        <v>301</v>
      </c>
      <c r="D393" s="80" t="s">
        <v>40</v>
      </c>
      <c r="E393" s="82" t="s">
        <v>312</v>
      </c>
      <c r="F393" s="80" t="s">
        <v>246</v>
      </c>
      <c r="G393" s="80" t="str">
        <f>INDEX(Auxiliar!$B$16:$B$23,MATCH(Plano_V3!H393,Auxiliar!$C$16:$C$23,0),1)</f>
        <v>2. Em Teste</v>
      </c>
      <c r="H393" s="80">
        <f>VLOOKUP(A393,'Aux - pivots1'!$A:$B,2,0)</f>
        <v>2</v>
      </c>
      <c r="I393" s="100">
        <f>SUMIFS(Table1[Estimação (horas)],Table1[Tabela],Plano_V3!E393,Table1[Campo],Plano_V3!F393)</f>
        <v>16.100000000000001</v>
      </c>
      <c r="J393" s="100">
        <f t="shared" si="49"/>
        <v>2.0125000000000002</v>
      </c>
      <c r="K393" s="100">
        <f>SUMIFS(Table1[Horas efetivas],Table1[Tabela],Plano_V3!E393,Table1[Campo],Plano_V3!F393)</f>
        <v>8.0500000000000007</v>
      </c>
      <c r="L393" s="100">
        <f t="shared" si="50"/>
        <v>1.0062500000000001</v>
      </c>
      <c r="M393" s="100">
        <f t="shared" si="51"/>
        <v>0.5</v>
      </c>
      <c r="N393" s="103" t="s">
        <v>313</v>
      </c>
      <c r="O393" s="106">
        <f t="shared" si="47"/>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8"/>
        <v>modesg_out_empr_info_nfinccm_trnvr_trnstn_alignd</v>
      </c>
      <c r="B394" s="83" t="s">
        <v>28</v>
      </c>
      <c r="C394" s="84" t="s">
        <v>301</v>
      </c>
      <c r="D394" s="80" t="s">
        <v>40</v>
      </c>
      <c r="E394" s="82" t="s">
        <v>312</v>
      </c>
      <c r="F394" s="80" t="s">
        <v>245</v>
      </c>
      <c r="G394" s="80" t="str">
        <f>INDEX(Auxiliar!$B$16:$B$23,MATCH(Plano_V3!H394,Auxiliar!$C$16:$C$23,0),1)</f>
        <v>2. Em Teste</v>
      </c>
      <c r="H394" s="80">
        <f>VLOOKUP(A394,'Aux - pivots1'!$A:$B,2,0)</f>
        <v>2</v>
      </c>
      <c r="I394" s="100">
        <f>SUMIFS(Table1[Estimação (horas)],Table1[Tabela],Plano_V3!E394,Table1[Campo],Plano_V3!F394)</f>
        <v>16.100000000000001</v>
      </c>
      <c r="J394" s="100">
        <f t="shared" si="49"/>
        <v>2.0125000000000002</v>
      </c>
      <c r="K394" s="100">
        <f>SUMIFS(Table1[Horas efetivas],Table1[Tabela],Plano_V3!E394,Table1[Campo],Plano_V3!F394)</f>
        <v>8.0500000000000007</v>
      </c>
      <c r="L394" s="100">
        <f t="shared" si="50"/>
        <v>1.0062500000000001</v>
      </c>
      <c r="M394" s="100">
        <f t="shared" si="51"/>
        <v>0.5</v>
      </c>
      <c r="N394" s="103" t="s">
        <v>313</v>
      </c>
      <c r="O394" s="106">
        <f t="shared" si="47"/>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8"/>
        <v>modesg_out_empr_info_nfinccm_trnvr_ttl_elgbl</v>
      </c>
      <c r="B395" s="83" t="s">
        <v>28</v>
      </c>
      <c r="C395" s="84" t="s">
        <v>301</v>
      </c>
      <c r="D395" s="80" t="s">
        <v>40</v>
      </c>
      <c r="E395" s="82" t="s">
        <v>312</v>
      </c>
      <c r="F395" s="80" t="s">
        <v>243</v>
      </c>
      <c r="G395" s="80" t="str">
        <f>INDEX(Auxiliar!$B$16:$B$23,MATCH(Plano_V3!H395,Auxiliar!$C$16:$C$23,0),1)</f>
        <v>2. Em Teste</v>
      </c>
      <c r="H395" s="80">
        <f>VLOOKUP(A395,'Aux - pivots1'!$A:$B,2,0)</f>
        <v>2</v>
      </c>
      <c r="I395" s="100">
        <f>SUMIFS(Table1[Estimação (horas)],Table1[Tabela],Plano_V3!E395,Table1[Campo],Plano_V3!F395)</f>
        <v>16.100000000000001</v>
      </c>
      <c r="J395" s="100">
        <f t="shared" si="49"/>
        <v>2.0125000000000002</v>
      </c>
      <c r="K395" s="100">
        <f>SUMIFS(Table1[Horas efetivas],Table1[Tabela],Plano_V3!E395,Table1[Campo],Plano_V3!F395)</f>
        <v>8.0500000000000007</v>
      </c>
      <c r="L395" s="100">
        <f t="shared" si="50"/>
        <v>1.0062500000000001</v>
      </c>
      <c r="M395" s="100">
        <f t="shared" si="51"/>
        <v>0.5</v>
      </c>
      <c r="N395" s="103" t="s">
        <v>313</v>
      </c>
      <c r="O395" s="106">
        <f t="shared" si="47"/>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8"/>
        <v>modesg_out_empr_info_nfincod_nace_esg</v>
      </c>
      <c r="B396" s="83" t="s">
        <v>28</v>
      </c>
      <c r="C396" s="84" t="s">
        <v>301</v>
      </c>
      <c r="D396" s="80" t="s">
        <v>40</v>
      </c>
      <c r="E396" s="82" t="s">
        <v>312</v>
      </c>
      <c r="F396" s="80" t="s">
        <v>272</v>
      </c>
      <c r="G396" s="80" t="str">
        <f>INDEX(Auxiliar!$B$16:$B$23,MATCH(Plano_V3!H396,Auxiliar!$C$16:$C$23,0),1)</f>
        <v>2. Em Teste</v>
      </c>
      <c r="H396" s="80">
        <f>VLOOKUP(A396,'Aux - pivots1'!$A:$B,2,0)</f>
        <v>2</v>
      </c>
      <c r="I396" s="100">
        <f>SUMIFS(Table1[Estimação (horas)],Table1[Tabela],Plano_V3!E396,Table1[Campo],Plano_V3!F396)</f>
        <v>16.100000000000001</v>
      </c>
      <c r="J396" s="100">
        <f t="shared" si="49"/>
        <v>2.0125000000000002</v>
      </c>
      <c r="K396" s="100">
        <f>SUMIFS(Table1[Horas efetivas],Table1[Tabela],Plano_V3!E396,Table1[Campo],Plano_V3!F396)</f>
        <v>8.0500000000000007</v>
      </c>
      <c r="L396" s="100">
        <f t="shared" si="50"/>
        <v>1.0062500000000001</v>
      </c>
      <c r="M396" s="100">
        <f t="shared" si="51"/>
        <v>0.5</v>
      </c>
      <c r="N396" s="103" t="s">
        <v>313</v>
      </c>
      <c r="O396" s="106">
        <f t="shared" si="47"/>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8"/>
        <v>modesg_out_empr_info_nfinflg_emprs_excl_paris</v>
      </c>
      <c r="B397" s="83" t="s">
        <v>28</v>
      </c>
      <c r="C397" s="84" t="s">
        <v>301</v>
      </c>
      <c r="D397" s="80" t="s">
        <v>40</v>
      </c>
      <c r="E397" s="82" t="s">
        <v>312</v>
      </c>
      <c r="F397" s="80" t="s">
        <v>314</v>
      </c>
      <c r="G397" s="80" t="str">
        <f>INDEX(Auxiliar!$B$16:$B$23,MATCH(Plano_V3!H397,Auxiliar!$C$16:$C$23,0),1)</f>
        <v>2. Em Teste</v>
      </c>
      <c r="H397" s="80">
        <f>VLOOKUP(A397,'Aux - pivots1'!$A:$B,2,0)</f>
        <v>2</v>
      </c>
      <c r="I397" s="100">
        <f>SUMIFS(Table1[Estimação (horas)],Table1[Tabela],Plano_V3!E397,Table1[Campo],Plano_V3!F397)</f>
        <v>8.1</v>
      </c>
      <c r="J397" s="100">
        <f t="shared" si="49"/>
        <v>1.0125</v>
      </c>
      <c r="K397" s="100">
        <f>SUMIFS(Table1[Horas efetivas],Table1[Tabela],Plano_V3!E397,Table1[Campo],Plano_V3!F397)</f>
        <v>4.05</v>
      </c>
      <c r="L397" s="100">
        <f t="shared" si="50"/>
        <v>0.50624999999999998</v>
      </c>
      <c r="M397" s="100">
        <f t="shared" si="51"/>
        <v>0.5</v>
      </c>
      <c r="N397" s="103" t="s">
        <v>313</v>
      </c>
      <c r="O397" s="106">
        <f t="shared" si="47"/>
        <v>1.0125</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8"/>
        <v>modesg_out_empr_info_nfinflg_nfrd</v>
      </c>
      <c r="B398" s="83" t="s">
        <v>28</v>
      </c>
      <c r="C398" s="84" t="s">
        <v>301</v>
      </c>
      <c r="D398" s="80" t="s">
        <v>40</v>
      </c>
      <c r="E398" s="82" t="s">
        <v>312</v>
      </c>
      <c r="F398" s="80" t="s">
        <v>236</v>
      </c>
      <c r="G398" s="80" t="str">
        <f>INDEX(Auxiliar!$B$16:$B$23,MATCH(Plano_V3!H398,Auxiliar!$C$16:$C$23,0),1)</f>
        <v>2. Em Teste</v>
      </c>
      <c r="H398" s="80">
        <f>VLOOKUP(A398,'Aux - pivots1'!$A:$B,2,0)</f>
        <v>2</v>
      </c>
      <c r="I398" s="100">
        <f>SUMIFS(Table1[Estimação (horas)],Table1[Tabela],Plano_V3!E398,Table1[Campo],Plano_V3!F398)</f>
        <v>8.1</v>
      </c>
      <c r="J398" s="100">
        <f t="shared" si="49"/>
        <v>1.0125</v>
      </c>
      <c r="K398" s="100">
        <f>SUMIFS(Table1[Horas efetivas],Table1[Tabela],Plano_V3!E398,Table1[Campo],Plano_V3!F398)</f>
        <v>4.05</v>
      </c>
      <c r="L398" s="100">
        <f t="shared" si="50"/>
        <v>0.50624999999999998</v>
      </c>
      <c r="M398" s="100">
        <f t="shared" si="51"/>
        <v>0.5</v>
      </c>
      <c r="N398" s="103" t="s">
        <v>313</v>
      </c>
      <c r="O398" s="106">
        <f t="shared" si="47"/>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8"/>
        <v>modesg_out_empr_info_nfinflg_rsc_fsc_agd</v>
      </c>
      <c r="B399" s="83" t="s">
        <v>28</v>
      </c>
      <c r="C399" s="84" t="s">
        <v>301</v>
      </c>
      <c r="D399" s="80" t="s">
        <v>40</v>
      </c>
      <c r="E399" s="82" t="s">
        <v>312</v>
      </c>
      <c r="F399" s="80" t="s">
        <v>273</v>
      </c>
      <c r="G399" s="80" t="str">
        <f>INDEX(Auxiliar!$B$16:$B$23,MATCH(Plano_V3!H399,Auxiliar!$C$16:$C$23,0),1)</f>
        <v>2. Em Teste</v>
      </c>
      <c r="H399" s="80">
        <f>VLOOKUP(A399,'Aux - pivots1'!$A:$B,2,0)</f>
        <v>2</v>
      </c>
      <c r="I399" s="100">
        <f>SUMIFS(Table1[Estimação (horas)],Table1[Tabela],Plano_V3!E399,Table1[Campo],Plano_V3!F399)</f>
        <v>16.100000000000001</v>
      </c>
      <c r="J399" s="100">
        <f t="shared" si="49"/>
        <v>2.0125000000000002</v>
      </c>
      <c r="K399" s="100">
        <f>SUMIFS(Table1[Horas efetivas],Table1[Tabela],Plano_V3!E399,Table1[Campo],Plano_V3!F399)</f>
        <v>8.0500000000000007</v>
      </c>
      <c r="L399" s="100">
        <f t="shared" si="50"/>
        <v>1.0062500000000001</v>
      </c>
      <c r="M399" s="100">
        <f t="shared" si="51"/>
        <v>0.5</v>
      </c>
      <c r="N399" s="103" t="s">
        <v>313</v>
      </c>
      <c r="O399" s="106">
        <f t="shared" si="47"/>
        <v>2.0125000000000002</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8"/>
        <v>modesg_out_empr_info_nfinflg_rsc_fsc_crnc</v>
      </c>
      <c r="B400" s="83" t="s">
        <v>28</v>
      </c>
      <c r="C400" s="84" t="s">
        <v>301</v>
      </c>
      <c r="D400" s="80" t="s">
        <v>40</v>
      </c>
      <c r="E400" s="82" t="s">
        <v>312</v>
      </c>
      <c r="F400" s="80" t="s">
        <v>274</v>
      </c>
      <c r="G400" s="80" t="str">
        <f>INDEX(Auxiliar!$B$16:$B$23,MATCH(Plano_V3!H400,Auxiliar!$C$16:$C$23,0),1)</f>
        <v>2. Em Teste</v>
      </c>
      <c r="H400" s="80">
        <f>VLOOKUP(A400,'Aux - pivots1'!$A:$B,2,0)</f>
        <v>2</v>
      </c>
      <c r="I400" s="100">
        <f>SUMIFS(Table1[Estimação (horas)],Table1[Tabela],Plano_V3!E400,Table1[Campo],Plano_V3!F400)</f>
        <v>16.100000000000001</v>
      </c>
      <c r="J400" s="100">
        <f t="shared" si="49"/>
        <v>2.0125000000000002</v>
      </c>
      <c r="K400" s="100">
        <f>SUMIFS(Table1[Horas efetivas],Table1[Tabela],Plano_V3!E400,Table1[Campo],Plano_V3!F400)</f>
        <v>8.0500000000000007</v>
      </c>
      <c r="L400" s="100">
        <f t="shared" si="50"/>
        <v>1.0062500000000001</v>
      </c>
      <c r="M400" s="100">
        <f t="shared" si="51"/>
        <v>0.5</v>
      </c>
      <c r="N400" s="103" t="s">
        <v>313</v>
      </c>
      <c r="O400" s="106">
        <f t="shared" si="47"/>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8"/>
        <v>modesg_out_empr_info_nfinorigem_alinhamentos</v>
      </c>
      <c r="B401" s="83" t="s">
        <v>28</v>
      </c>
      <c r="C401" s="84" t="s">
        <v>301</v>
      </c>
      <c r="D401" s="80" t="s">
        <v>40</v>
      </c>
      <c r="E401" s="82" t="s">
        <v>312</v>
      </c>
      <c r="F401" s="80" t="s">
        <v>315</v>
      </c>
      <c r="G401" s="80" t="str">
        <f>INDEX(Auxiliar!$B$16:$B$23,MATCH(Plano_V3!H401,Auxiliar!$C$16:$C$23,0),1)</f>
        <v>2. Em Teste</v>
      </c>
      <c r="H401" s="80">
        <f>VLOOKUP(A401,'Aux - pivots1'!$A:$B,2,0)</f>
        <v>2</v>
      </c>
      <c r="I401" s="100">
        <f>SUMIFS(Table1[Estimação (horas)],Table1[Tabela],Plano_V3!E401,Table1[Campo],Plano_V3!F401)</f>
        <v>4.0999999999999996</v>
      </c>
      <c r="J401" s="100">
        <f t="shared" si="49"/>
        <v>0.51249999999999996</v>
      </c>
      <c r="K401" s="100">
        <f>SUMIFS(Table1[Horas efetivas],Table1[Tabela],Plano_V3!E401,Table1[Campo],Plano_V3!F401)</f>
        <v>2.0499999999999998</v>
      </c>
      <c r="L401" s="100">
        <f t="shared" si="50"/>
        <v>0.25624999999999998</v>
      </c>
      <c r="M401" s="100">
        <f t="shared" si="51"/>
        <v>0.5</v>
      </c>
      <c r="N401" s="103" t="s">
        <v>313</v>
      </c>
      <c r="O401" s="106">
        <f t="shared" si="47"/>
        <v>0.51249999999999996</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8"/>
        <v>modesg_out_empr_info_nfinorigem_flg_emprs_excl_paris</v>
      </c>
      <c r="B402" s="83" t="s">
        <v>28</v>
      </c>
      <c r="C402" s="84" t="s">
        <v>301</v>
      </c>
      <c r="D402" s="80" t="s">
        <v>40</v>
      </c>
      <c r="E402" s="82" t="s">
        <v>312</v>
      </c>
      <c r="F402" s="80" t="s">
        <v>316</v>
      </c>
      <c r="G402" s="80" t="str">
        <f>INDEX(Auxiliar!$B$16:$B$23,MATCH(Plano_V3!H402,Auxiliar!$C$16:$C$23,0),1)</f>
        <v>2. Em Teste</v>
      </c>
      <c r="H402" s="80">
        <f>VLOOKUP(A402,'Aux - pivots1'!$A:$B,2,0)</f>
        <v>2</v>
      </c>
      <c r="I402" s="100">
        <f>SUMIFS(Table1[Estimação (horas)],Table1[Tabela],Plano_V3!E402,Table1[Campo],Plano_V3!F402)</f>
        <v>4.0999999999999996</v>
      </c>
      <c r="J402" s="100">
        <f t="shared" si="49"/>
        <v>0.51249999999999996</v>
      </c>
      <c r="K402" s="100">
        <f>SUMIFS(Table1[Horas efetivas],Table1[Tabela],Plano_V3!E402,Table1[Campo],Plano_V3!F402)</f>
        <v>2.0499999999999998</v>
      </c>
      <c r="L402" s="100">
        <f t="shared" si="50"/>
        <v>0.25624999999999998</v>
      </c>
      <c r="M402" s="100">
        <f t="shared" si="51"/>
        <v>0.5</v>
      </c>
      <c r="N402" s="103" t="s">
        <v>313</v>
      </c>
      <c r="O402" s="106">
        <f t="shared" si="47"/>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8"/>
        <v>modesg_out_empr_info_nfinorigem_flg_nfrd</v>
      </c>
      <c r="B403" s="83" t="s">
        <v>28</v>
      </c>
      <c r="C403" s="84" t="s">
        <v>301</v>
      </c>
      <c r="D403" s="80" t="s">
        <v>40</v>
      </c>
      <c r="E403" s="82" t="s">
        <v>312</v>
      </c>
      <c r="F403" s="80" t="s">
        <v>317</v>
      </c>
      <c r="G403" s="80" t="str">
        <f>INDEX(Auxiliar!$B$16:$B$23,MATCH(Plano_V3!H403,Auxiliar!$C$16:$C$23,0),1)</f>
        <v>2. Em Teste</v>
      </c>
      <c r="H403" s="80">
        <f>VLOOKUP(A403,'Aux - pivots1'!$A:$B,2,0)</f>
        <v>2</v>
      </c>
      <c r="I403" s="100">
        <f>SUMIFS(Table1[Estimação (horas)],Table1[Tabela],Plano_V3!E403,Table1[Campo],Plano_V3!F403)</f>
        <v>4.0999999999999996</v>
      </c>
      <c r="J403" s="100">
        <f t="shared" si="49"/>
        <v>0.51249999999999996</v>
      </c>
      <c r="K403" s="100">
        <f>SUMIFS(Table1[Horas efetivas],Table1[Tabela],Plano_V3!E403,Table1[Campo],Plano_V3!F403)</f>
        <v>2.0499999999999998</v>
      </c>
      <c r="L403" s="100">
        <f t="shared" si="50"/>
        <v>0.25624999999999998</v>
      </c>
      <c r="M403" s="100">
        <f t="shared" si="51"/>
        <v>0.5</v>
      </c>
      <c r="N403" s="103" t="s">
        <v>313</v>
      </c>
      <c r="O403" s="106">
        <f t="shared" si="47"/>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8"/>
        <v>modesg_out_empr_info_nfinorigem_flg_rsc_fsc_agd</v>
      </c>
      <c r="B404" s="83" t="s">
        <v>28</v>
      </c>
      <c r="C404" s="84" t="s">
        <v>301</v>
      </c>
      <c r="D404" s="80" t="s">
        <v>40</v>
      </c>
      <c r="E404" s="82" t="s">
        <v>312</v>
      </c>
      <c r="F404" s="80" t="s">
        <v>304</v>
      </c>
      <c r="G404" s="80" t="str">
        <f>INDEX(Auxiliar!$B$16:$B$23,MATCH(Plano_V3!H404,Auxiliar!$C$16:$C$23,0),1)</f>
        <v>2. Em Teste</v>
      </c>
      <c r="H404" s="80">
        <f>VLOOKUP(A404,'Aux - pivots1'!$A:$B,2,0)</f>
        <v>2</v>
      </c>
      <c r="I404" s="100">
        <f>SUMIFS(Table1[Estimação (horas)],Table1[Tabela],Plano_V3!E404,Table1[Campo],Plano_V3!F404)</f>
        <v>4.0999999999999996</v>
      </c>
      <c r="J404" s="100">
        <f t="shared" si="49"/>
        <v>0.51249999999999996</v>
      </c>
      <c r="K404" s="100">
        <f>SUMIFS(Table1[Horas efetivas],Table1[Tabela],Plano_V3!E404,Table1[Campo],Plano_V3!F404)</f>
        <v>2.0499999999999998</v>
      </c>
      <c r="L404" s="100">
        <f t="shared" si="50"/>
        <v>0.25624999999999998</v>
      </c>
      <c r="M404" s="100">
        <f t="shared" si="51"/>
        <v>0.5</v>
      </c>
      <c r="N404" s="103" t="s">
        <v>313</v>
      </c>
      <c r="O404" s="106">
        <f t="shared" si="47"/>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8"/>
        <v>modesg_out_empr_info_nfinorigem_flg_rsc_fsc_crnc</v>
      </c>
      <c r="B405" s="83" t="s">
        <v>28</v>
      </c>
      <c r="C405" s="84" t="s">
        <v>301</v>
      </c>
      <c r="D405" s="80" t="s">
        <v>40</v>
      </c>
      <c r="E405" s="82" t="s">
        <v>312</v>
      </c>
      <c r="F405" s="80" t="s">
        <v>305</v>
      </c>
      <c r="G405" s="80" t="str">
        <f>INDEX(Auxiliar!$B$16:$B$23,MATCH(Plano_V3!H405,Auxiliar!$C$16:$C$23,0),1)</f>
        <v>2. Em Teste</v>
      </c>
      <c r="H405" s="80">
        <f>VLOOKUP(A405,'Aux - pivots1'!$A:$B,2,0)</f>
        <v>2</v>
      </c>
      <c r="I405" s="100">
        <f>SUMIFS(Table1[Estimação (horas)],Table1[Tabela],Plano_V3!E405,Table1[Campo],Plano_V3!F405)</f>
        <v>4.0999999999999996</v>
      </c>
      <c r="J405" s="100">
        <f t="shared" si="49"/>
        <v>0.51249999999999996</v>
      </c>
      <c r="K405" s="100">
        <f>SUMIFS(Table1[Horas efetivas],Table1[Tabela],Plano_V3!E405,Table1[Campo],Plano_V3!F405)</f>
        <v>2.0499999999999998</v>
      </c>
      <c r="L405" s="100">
        <f t="shared" si="50"/>
        <v>0.25624999999999998</v>
      </c>
      <c r="M405" s="100">
        <f t="shared" si="51"/>
        <v>0.5</v>
      </c>
      <c r="N405" s="103" t="s">
        <v>313</v>
      </c>
      <c r="O405" s="106">
        <f t="shared" si="47"/>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8"/>
        <v>modesg_out_empr_info_nfinorigem_scp1_emss</v>
      </c>
      <c r="B406" s="83" t="s">
        <v>28</v>
      </c>
      <c r="C406" s="84" t="s">
        <v>301</v>
      </c>
      <c r="D406" s="80" t="s">
        <v>40</v>
      </c>
      <c r="E406" s="82" t="s">
        <v>312</v>
      </c>
      <c r="F406" s="80" t="s">
        <v>306</v>
      </c>
      <c r="G406" s="80" t="str">
        <f>INDEX(Auxiliar!$B$16:$B$23,MATCH(Plano_V3!H406,Auxiliar!$C$16:$C$23,0),1)</f>
        <v>2. Em Teste</v>
      </c>
      <c r="H406" s="80">
        <f>VLOOKUP(A406,'Aux - pivots1'!$A:$B,2,0)</f>
        <v>2</v>
      </c>
      <c r="I406" s="100">
        <f>SUMIFS(Table1[Estimação (horas)],Table1[Tabela],Plano_V3!E406,Table1[Campo],Plano_V3!F406)</f>
        <v>4.0999999999999996</v>
      </c>
      <c r="J406" s="100">
        <f t="shared" si="49"/>
        <v>0.51249999999999996</v>
      </c>
      <c r="K406" s="100">
        <f>SUMIFS(Table1[Horas efetivas],Table1[Tabela],Plano_V3!E406,Table1[Campo],Plano_V3!F406)</f>
        <v>2.0499999999999998</v>
      </c>
      <c r="L406" s="100">
        <f t="shared" si="50"/>
        <v>0.25624999999999998</v>
      </c>
      <c r="M406" s="100">
        <f t="shared" si="51"/>
        <v>0.5</v>
      </c>
      <c r="N406" s="103" t="s">
        <v>313</v>
      </c>
      <c r="O406" s="106">
        <f t="shared" si="47"/>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8"/>
        <v>modesg_out_empr_info_nfinorigem_scp2_emss</v>
      </c>
      <c r="B407" s="83" t="s">
        <v>28</v>
      </c>
      <c r="C407" s="84" t="s">
        <v>301</v>
      </c>
      <c r="D407" s="80" t="s">
        <v>40</v>
      </c>
      <c r="E407" s="82" t="s">
        <v>312</v>
      </c>
      <c r="F407" s="80" t="s">
        <v>307</v>
      </c>
      <c r="G407" s="80" t="str">
        <f>INDEX(Auxiliar!$B$16:$B$23,MATCH(Plano_V3!H407,Auxiliar!$C$16:$C$23,0),1)</f>
        <v>2. Em Teste</v>
      </c>
      <c r="H407" s="80">
        <f>VLOOKUP(A407,'Aux - pivots1'!$A:$B,2,0)</f>
        <v>2</v>
      </c>
      <c r="I407" s="100">
        <f>SUMIFS(Table1[Estimação (horas)],Table1[Tabela],Plano_V3!E407,Table1[Campo],Plano_V3!F407)</f>
        <v>4.0999999999999996</v>
      </c>
      <c r="J407" s="100">
        <f t="shared" si="49"/>
        <v>0.51249999999999996</v>
      </c>
      <c r="K407" s="100">
        <f>SUMIFS(Table1[Horas efetivas],Table1[Tabela],Plano_V3!E407,Table1[Campo],Plano_V3!F407)</f>
        <v>2.0499999999999998</v>
      </c>
      <c r="L407" s="100">
        <f t="shared" si="50"/>
        <v>0.25624999999999998</v>
      </c>
      <c r="M407" s="100">
        <f t="shared" si="51"/>
        <v>0.5</v>
      </c>
      <c r="N407" s="103" t="s">
        <v>313</v>
      </c>
      <c r="O407" s="106">
        <f t="shared" si="47"/>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8"/>
        <v>modesg_out_empr_info_nfinorigem_scp3_emss</v>
      </c>
      <c r="B408" s="83" t="s">
        <v>28</v>
      </c>
      <c r="C408" s="84" t="s">
        <v>301</v>
      </c>
      <c r="D408" s="80" t="s">
        <v>40</v>
      </c>
      <c r="E408" s="82" t="s">
        <v>312</v>
      </c>
      <c r="F408" s="80" t="s">
        <v>308</v>
      </c>
      <c r="G408" s="80" t="str">
        <f>INDEX(Auxiliar!$B$16:$B$23,MATCH(Plano_V3!H408,Auxiliar!$C$16:$C$23,0),1)</f>
        <v>2. Em Teste</v>
      </c>
      <c r="H408" s="80">
        <f>VLOOKUP(A408,'Aux - pivots1'!$A:$B,2,0)</f>
        <v>2</v>
      </c>
      <c r="I408" s="100">
        <f>SUMIFS(Table1[Estimação (horas)],Table1[Tabela],Plano_V3!E408,Table1[Campo],Plano_V3!F408)</f>
        <v>4.0999999999999996</v>
      </c>
      <c r="J408" s="100">
        <f t="shared" si="49"/>
        <v>0.51249999999999996</v>
      </c>
      <c r="K408" s="100">
        <f>SUMIFS(Table1[Horas efetivas],Table1[Tabela],Plano_V3!E408,Table1[Campo],Plano_V3!F408)</f>
        <v>2.0499999999999998</v>
      </c>
      <c r="L408" s="100">
        <f t="shared" si="50"/>
        <v>0.25624999999999998</v>
      </c>
      <c r="M408" s="100">
        <f t="shared" si="51"/>
        <v>0.5</v>
      </c>
      <c r="N408" s="103" t="s">
        <v>313</v>
      </c>
      <c r="O408" s="106">
        <f t="shared" si="47"/>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8"/>
        <v>modesg_out_empr_info_nfinref_date</v>
      </c>
      <c r="B409" s="83" t="s">
        <v>28</v>
      </c>
      <c r="C409" s="84" t="s">
        <v>301</v>
      </c>
      <c r="D409" s="80" t="s">
        <v>40</v>
      </c>
      <c r="E409" s="82" t="s">
        <v>312</v>
      </c>
      <c r="F409" s="80" t="s">
        <v>73</v>
      </c>
      <c r="G409" s="80" t="str">
        <f>INDEX(Auxiliar!$B$16:$B$23,MATCH(Plano_V3!H409,Auxiliar!$C$16:$C$23,0),1)</f>
        <v>1. Concluído</v>
      </c>
      <c r="H409" s="80">
        <f>VLOOKUP(A409,'Aux - pivots1'!$A:$B,2,0)</f>
        <v>1</v>
      </c>
      <c r="I409" s="100">
        <f>SUMIFS(Table1[Estimação (horas)],Table1[Tabela],Plano_V3!E409,Table1[Campo],Plano_V3!F409)</f>
        <v>4.0999999999999996</v>
      </c>
      <c r="J409" s="100">
        <f t="shared" si="49"/>
        <v>0.51249999999999996</v>
      </c>
      <c r="K409" s="100">
        <f>SUMIFS(Table1[Horas efetivas],Table1[Tabela],Plano_V3!E409,Table1[Campo],Plano_V3!F409)</f>
        <v>4.0999999999999996</v>
      </c>
      <c r="L409" s="100">
        <f t="shared" si="50"/>
        <v>0.51249999999999996</v>
      </c>
      <c r="M409" s="100">
        <f t="shared" si="51"/>
        <v>1</v>
      </c>
      <c r="N409" s="103" t="s">
        <v>313</v>
      </c>
      <c r="O409" s="106">
        <f t="shared" si="47"/>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8"/>
        <v>modesg_out_empr_info_nfinscp1_emss</v>
      </c>
      <c r="B410" s="83" t="s">
        <v>28</v>
      </c>
      <c r="C410" s="84" t="s">
        <v>301</v>
      </c>
      <c r="D410" s="80" t="s">
        <v>40</v>
      </c>
      <c r="E410" s="82" t="s">
        <v>312</v>
      </c>
      <c r="F410" s="80" t="s">
        <v>276</v>
      </c>
      <c r="G410" s="80" t="str">
        <f>INDEX(Auxiliar!$B$16:$B$23,MATCH(Plano_V3!H410,Auxiliar!$C$16:$C$23,0),1)</f>
        <v>2. Em Teste</v>
      </c>
      <c r="H410" s="80">
        <f>VLOOKUP(A410,'Aux - pivots1'!$A:$B,2,0)</f>
        <v>2</v>
      </c>
      <c r="I410" s="100">
        <f>SUMIFS(Table1[Estimação (horas)],Table1[Tabela],Plano_V3!E410,Table1[Campo],Plano_V3!F410)</f>
        <v>8.1</v>
      </c>
      <c r="J410" s="100">
        <f t="shared" si="49"/>
        <v>1.0125</v>
      </c>
      <c r="K410" s="100">
        <f>SUMIFS(Table1[Horas efetivas],Table1[Tabela],Plano_V3!E410,Table1[Campo],Plano_V3!F410)</f>
        <v>4.05</v>
      </c>
      <c r="L410" s="100">
        <f t="shared" si="50"/>
        <v>0.50624999999999998</v>
      </c>
      <c r="M410" s="100">
        <f t="shared" si="51"/>
        <v>0.5</v>
      </c>
      <c r="N410" s="103" t="s">
        <v>313</v>
      </c>
      <c r="O410" s="106">
        <f t="shared" ref="O410:O446" si="52">J410-SUM(P410:EQ410)</f>
        <v>1.0125</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8"/>
        <v>modesg_out_empr_info_nfinscp2_emss</v>
      </c>
      <c r="B411" s="83" t="s">
        <v>28</v>
      </c>
      <c r="C411" s="84" t="s">
        <v>301</v>
      </c>
      <c r="D411" s="80" t="s">
        <v>40</v>
      </c>
      <c r="E411" s="82" t="s">
        <v>312</v>
      </c>
      <c r="F411" s="80" t="s">
        <v>277</v>
      </c>
      <c r="G411" s="80" t="str">
        <f>INDEX(Auxiliar!$B$16:$B$23,MATCH(Plano_V3!H411,Auxiliar!$C$16:$C$23,0),1)</f>
        <v>2. Em Teste</v>
      </c>
      <c r="H411" s="80">
        <f>VLOOKUP(A411,'Aux - pivots1'!$A:$B,2,0)</f>
        <v>2</v>
      </c>
      <c r="I411" s="100">
        <f>SUMIFS(Table1[Estimação (horas)],Table1[Tabela],Plano_V3!E411,Table1[Campo],Plano_V3!F411)</f>
        <v>8.1</v>
      </c>
      <c r="J411" s="100">
        <f t="shared" si="49"/>
        <v>1.0125</v>
      </c>
      <c r="K411" s="100">
        <f>SUMIFS(Table1[Horas efetivas],Table1[Tabela],Plano_V3!E411,Table1[Campo],Plano_V3!F411)</f>
        <v>4.05</v>
      </c>
      <c r="L411" s="100">
        <f t="shared" si="50"/>
        <v>0.50624999999999998</v>
      </c>
      <c r="M411" s="100">
        <f t="shared" si="51"/>
        <v>0.5</v>
      </c>
      <c r="N411" s="103" t="s">
        <v>313</v>
      </c>
      <c r="O411" s="106">
        <f t="shared" si="52"/>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ref="A412:A475" si="53">E412&amp;F412</f>
        <v>modesg_out_empr_info_nfinscp3_emss</v>
      </c>
      <c r="B412" s="83" t="s">
        <v>28</v>
      </c>
      <c r="C412" s="84" t="s">
        <v>301</v>
      </c>
      <c r="D412" s="80" t="s">
        <v>40</v>
      </c>
      <c r="E412" s="82" t="s">
        <v>312</v>
      </c>
      <c r="F412" s="80" t="s">
        <v>278</v>
      </c>
      <c r="G412" s="80" t="str">
        <f>INDEX(Auxiliar!$B$16:$B$23,MATCH(Plano_V3!H412,Auxiliar!$C$16:$C$23,0),1)</f>
        <v>2. Em Teste</v>
      </c>
      <c r="H412" s="80">
        <f>VLOOKUP(A412,'Aux - pivots1'!$A:$B,2,0)</f>
        <v>2</v>
      </c>
      <c r="I412" s="100">
        <f>SUMIFS(Table1[Estimação (horas)],Table1[Tabela],Plano_V3!E412,Table1[Campo],Plano_V3!F412)</f>
        <v>8.1</v>
      </c>
      <c r="J412" s="100">
        <f t="shared" si="49"/>
        <v>1.0125</v>
      </c>
      <c r="K412" s="100">
        <f>SUMIFS(Table1[Horas efetivas],Table1[Tabela],Plano_V3!E412,Table1[Campo],Plano_V3!F412)</f>
        <v>4.05</v>
      </c>
      <c r="L412" s="100">
        <f t="shared" si="50"/>
        <v>0.50624999999999998</v>
      </c>
      <c r="M412" s="100">
        <f t="shared" si="51"/>
        <v>0.5</v>
      </c>
      <c r="N412" s="103" t="s">
        <v>313</v>
      </c>
      <c r="O412" s="106">
        <f t="shared" si="52"/>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si="53"/>
        <v>modesg_out_empr_info_nfinzcliente</v>
      </c>
      <c r="B413" s="83" t="s">
        <v>28</v>
      </c>
      <c r="C413" s="84" t="s">
        <v>301</v>
      </c>
      <c r="D413" s="80" t="s">
        <v>40</v>
      </c>
      <c r="E413" s="82" t="s">
        <v>312</v>
      </c>
      <c r="F413" s="80" t="s">
        <v>203</v>
      </c>
      <c r="G413" s="80" t="str">
        <f>INDEX(Auxiliar!$B$16:$B$23,MATCH(Plano_V3!H413,Auxiliar!$C$16:$C$23,0),1)</f>
        <v>6. Em implementação (re-especificação)</v>
      </c>
      <c r="H413" s="80">
        <f>VLOOKUP(A413,'Aux - pivots1'!$A:$B,2,0)</f>
        <v>6</v>
      </c>
      <c r="I413" s="100">
        <f>SUMIFS(Table1[Estimação (horas)],Table1[Tabela],Plano_V3!E413,Table1[Campo],Plano_V3!F413)</f>
        <v>4.0999999999999996</v>
      </c>
      <c r="J413" s="100">
        <f t="shared" si="49"/>
        <v>0.51249999999999996</v>
      </c>
      <c r="K413" s="100">
        <f>SUMIFS(Table1[Horas efetivas],Table1[Tabela],Plano_V3!E413,Table1[Campo],Plano_V3!F413)</f>
        <v>1.0249999999999999</v>
      </c>
      <c r="L413" s="100">
        <f t="shared" si="50"/>
        <v>0.12812499999999999</v>
      </c>
      <c r="M413" s="100">
        <f t="shared" si="51"/>
        <v>0.25</v>
      </c>
      <c r="N413" s="103" t="s">
        <v>313</v>
      </c>
      <c r="O413" s="106">
        <f t="shared" si="52"/>
        <v>0.51249999999999996</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53"/>
        <v>modesg_out_emss_vclsn.a.</v>
      </c>
      <c r="B414" s="83" t="s">
        <v>28</v>
      </c>
      <c r="C414" s="84" t="s">
        <v>301</v>
      </c>
      <c r="D414" s="80" t="s">
        <v>36</v>
      </c>
      <c r="E414" s="82" t="s">
        <v>318</v>
      </c>
      <c r="F414" s="80" t="s">
        <v>38</v>
      </c>
      <c r="G414" s="80" t="str">
        <f>INDEX(Auxiliar!$B$16:$B$23,MATCH(Plano_V3!H414,Auxiliar!$C$16:$C$23,0),1)</f>
        <v>4. Validação EF</v>
      </c>
      <c r="H414" s="80">
        <f>VLOOKUP(A414,'Aux - pivots1'!$A:$B,2,0)</f>
        <v>4</v>
      </c>
      <c r="I414" s="100">
        <f>SUMIFS(Table1[Estimação (horas)],Table1[Tabela],Plano_V3!E414,Table1[Campo],Plano_V3!F414)</f>
        <v>8</v>
      </c>
      <c r="J414" s="100">
        <f t="shared" si="49"/>
        <v>1</v>
      </c>
      <c r="K414" s="100">
        <f>SUMIFS(Table1[Horas efetivas],Table1[Tabela],Plano_V3!E414,Table1[Campo],Plano_V3!F414)</f>
        <v>2</v>
      </c>
      <c r="L414" s="100">
        <f t="shared" si="50"/>
        <v>0.25</v>
      </c>
      <c r="M414" s="100">
        <f t="shared" si="51"/>
        <v>0.25</v>
      </c>
      <c r="N414" s="103" t="s">
        <v>319</v>
      </c>
      <c r="O414" s="106">
        <f t="shared" si="52"/>
        <v>1</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53"/>
        <v>modesg_out_emss_vclscempbem</v>
      </c>
      <c r="B415" s="83" t="s">
        <v>28</v>
      </c>
      <c r="C415" s="84" t="s">
        <v>301</v>
      </c>
      <c r="D415" s="80" t="s">
        <v>40</v>
      </c>
      <c r="E415" s="82" t="s">
        <v>318</v>
      </c>
      <c r="F415" s="80" t="s">
        <v>41</v>
      </c>
      <c r="G415" s="80" t="str">
        <f>INDEX(Auxiliar!$B$16:$B$23,MATCH(Plano_V3!H415,Auxiliar!$C$16:$C$23,0),1)</f>
        <v>1. Concluído</v>
      </c>
      <c r="H415" s="80">
        <f>VLOOKUP(A415,'Aux - pivots1'!$A:$B,2,0)</f>
        <v>1</v>
      </c>
      <c r="I415" s="100">
        <f>SUMIFS(Table1[Estimação (horas)],Table1[Tabela],Plano_V3!E415,Table1[Campo],Plano_V3!F415)</f>
        <v>4.0999999999999996</v>
      </c>
      <c r="J415" s="100">
        <f t="shared" si="49"/>
        <v>0.51249999999999996</v>
      </c>
      <c r="K415" s="100">
        <f>SUMIFS(Table1[Horas efetivas],Table1[Tabela],Plano_V3!E415,Table1[Campo],Plano_V3!F415)</f>
        <v>4.0999999999999996</v>
      </c>
      <c r="L415" s="100">
        <f t="shared" si="50"/>
        <v>0.51249999999999996</v>
      </c>
      <c r="M415" s="100">
        <f t="shared" si="51"/>
        <v>1</v>
      </c>
      <c r="N415" s="103" t="s">
        <v>319</v>
      </c>
      <c r="O415" s="106">
        <f t="shared" si="52"/>
        <v>0.51249999999999996</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53"/>
        <v>modesg_out_emss_vclsckbalbem</v>
      </c>
      <c r="B416" s="83" t="s">
        <v>28</v>
      </c>
      <c r="C416" s="84" t="s">
        <v>301</v>
      </c>
      <c r="D416" s="80" t="s">
        <v>40</v>
      </c>
      <c r="E416" s="82" t="s">
        <v>318</v>
      </c>
      <c r="F416" s="80" t="s">
        <v>43</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9"/>
        <v>0.51249999999999996</v>
      </c>
      <c r="K416" s="100">
        <f>SUMIFS(Table1[Horas efetivas],Table1[Tabela],Plano_V3!E416,Table1[Campo],Plano_V3!F416)</f>
        <v>4.0999999999999996</v>
      </c>
      <c r="L416" s="100">
        <f t="shared" si="50"/>
        <v>0.51249999999999996</v>
      </c>
      <c r="M416" s="100">
        <f t="shared" si="51"/>
        <v>1</v>
      </c>
      <c r="N416" s="103" t="s">
        <v>319</v>
      </c>
      <c r="O416" s="106">
        <f t="shared" si="52"/>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53"/>
        <v>modesg_out_emss_vclsckctabem</v>
      </c>
      <c r="B417" s="83" t="s">
        <v>28</v>
      </c>
      <c r="C417" s="84" t="s">
        <v>301</v>
      </c>
      <c r="D417" s="80" t="s">
        <v>40</v>
      </c>
      <c r="E417" s="82" t="s">
        <v>318</v>
      </c>
      <c r="F417" s="80" t="s">
        <v>44</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9"/>
        <v>0.51249999999999996</v>
      </c>
      <c r="K417" s="100">
        <f>SUMIFS(Table1[Horas efetivas],Table1[Tabela],Plano_V3!E417,Table1[Campo],Plano_V3!F417)</f>
        <v>4.0999999999999996</v>
      </c>
      <c r="L417" s="100">
        <f t="shared" si="50"/>
        <v>0.51249999999999996</v>
      </c>
      <c r="M417" s="100">
        <f t="shared" si="51"/>
        <v>1</v>
      </c>
      <c r="N417" s="103" t="s">
        <v>319</v>
      </c>
      <c r="O417" s="106">
        <f t="shared" si="52"/>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53"/>
        <v>modesg_out_emss_vclsckrefbem</v>
      </c>
      <c r="B418" s="83" t="s">
        <v>28</v>
      </c>
      <c r="C418" s="84" t="s">
        <v>301</v>
      </c>
      <c r="D418" s="80" t="s">
        <v>40</v>
      </c>
      <c r="E418" s="82" t="s">
        <v>318</v>
      </c>
      <c r="F418" s="80" t="s">
        <v>45</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9"/>
        <v>0.51249999999999996</v>
      </c>
      <c r="K418" s="100">
        <f>SUMIFS(Table1[Horas efetivas],Table1[Tabela],Plano_V3!E418,Table1[Campo],Plano_V3!F418)</f>
        <v>4.0999999999999996</v>
      </c>
      <c r="L418" s="100">
        <f t="shared" si="50"/>
        <v>0.51249999999999996</v>
      </c>
      <c r="M418" s="100">
        <f t="shared" si="51"/>
        <v>1</v>
      </c>
      <c r="N418" s="103" t="s">
        <v>319</v>
      </c>
      <c r="O418" s="106">
        <f t="shared" si="52"/>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53"/>
        <v>modesg_out_emss_vclscnsm_co2</v>
      </c>
      <c r="B419" s="83" t="s">
        <v>28</v>
      </c>
      <c r="C419" s="84" t="s">
        <v>301</v>
      </c>
      <c r="D419" s="80" t="s">
        <v>40</v>
      </c>
      <c r="E419" s="82" t="s">
        <v>318</v>
      </c>
      <c r="F419" s="80" t="s">
        <v>184</v>
      </c>
      <c r="G419" s="80" t="str">
        <f>INDEX(Auxiliar!$B$16:$B$23,MATCH(Plano_V3!H419,Auxiliar!$C$16:$C$23,0),1)</f>
        <v>3. Pendente de outros desenvolvimentos</v>
      </c>
      <c r="H419" s="80">
        <f>VLOOKUP(A419,'Aux - pivots1'!$A:$B,2,0)</f>
        <v>3</v>
      </c>
      <c r="I419" s="100">
        <f>SUMIFS(Table1[Estimação (horas)],Table1[Tabela],Plano_V3!E419,Table1[Campo],Plano_V3!F419)</f>
        <v>8.1</v>
      </c>
      <c r="J419" s="100">
        <f t="shared" si="49"/>
        <v>1.0125</v>
      </c>
      <c r="K419" s="100">
        <f>SUMIFS(Table1[Horas efetivas],Table1[Tabela],Plano_V3!E419,Table1[Campo],Plano_V3!F419)</f>
        <v>2.0249999999999999</v>
      </c>
      <c r="L419" s="100">
        <f t="shared" si="50"/>
        <v>0.25312499999999999</v>
      </c>
      <c r="M419" s="100">
        <f t="shared" si="51"/>
        <v>0.25</v>
      </c>
      <c r="N419" s="103" t="s">
        <v>319</v>
      </c>
      <c r="O419" s="106">
        <f t="shared" si="52"/>
        <v>1.0125</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53"/>
        <v>modesg_out_emss_vclsorigem_scp1_emss</v>
      </c>
      <c r="B420" s="83" t="s">
        <v>28</v>
      </c>
      <c r="C420" s="84" t="s">
        <v>301</v>
      </c>
      <c r="D420" s="80" t="s">
        <v>40</v>
      </c>
      <c r="E420" s="82" t="s">
        <v>318</v>
      </c>
      <c r="F420" s="80" t="s">
        <v>306</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9"/>
        <v>1.0125</v>
      </c>
      <c r="K420" s="100">
        <f>SUMIFS(Table1[Horas efetivas],Table1[Tabela],Plano_V3!E420,Table1[Campo],Plano_V3!F420)</f>
        <v>2.0249999999999999</v>
      </c>
      <c r="L420" s="100">
        <f t="shared" si="50"/>
        <v>0.25312499999999999</v>
      </c>
      <c r="M420" s="100">
        <f t="shared" si="51"/>
        <v>0.25</v>
      </c>
      <c r="N420" s="103" t="s">
        <v>319</v>
      </c>
      <c r="O420" s="106">
        <f t="shared" si="52"/>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53"/>
        <v>modesg_out_emss_vclsorigem_scp2_emss</v>
      </c>
      <c r="B421" s="83" t="s">
        <v>28</v>
      </c>
      <c r="C421" s="84" t="s">
        <v>301</v>
      </c>
      <c r="D421" s="80" t="s">
        <v>40</v>
      </c>
      <c r="E421" s="82" t="s">
        <v>318</v>
      </c>
      <c r="F421" s="80" t="s">
        <v>307</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9"/>
        <v>1.0125</v>
      </c>
      <c r="K421" s="100">
        <f>SUMIFS(Table1[Horas efetivas],Table1[Tabela],Plano_V3!E421,Table1[Campo],Plano_V3!F421)</f>
        <v>2.0249999999999999</v>
      </c>
      <c r="L421" s="100">
        <f t="shared" si="50"/>
        <v>0.25312499999999999</v>
      </c>
      <c r="M421" s="100">
        <f t="shared" si="51"/>
        <v>0.25</v>
      </c>
      <c r="N421" s="103" t="s">
        <v>319</v>
      </c>
      <c r="O421" s="106">
        <f t="shared" si="52"/>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53"/>
        <v>modesg_out_emss_vclsorigem_scp3_emss</v>
      </c>
      <c r="B422" s="83" t="s">
        <v>28</v>
      </c>
      <c r="C422" s="84" t="s">
        <v>301</v>
      </c>
      <c r="D422" s="80" t="s">
        <v>40</v>
      </c>
      <c r="E422" s="82" t="s">
        <v>318</v>
      </c>
      <c r="F422" s="80" t="s">
        <v>308</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9"/>
        <v>1.0125</v>
      </c>
      <c r="K422" s="100">
        <f>SUMIFS(Table1[Horas efetivas],Table1[Tabela],Plano_V3!E422,Table1[Campo],Plano_V3!F422)</f>
        <v>2.0249999999999999</v>
      </c>
      <c r="L422" s="100">
        <f t="shared" si="50"/>
        <v>0.25312499999999999</v>
      </c>
      <c r="M422" s="100">
        <f t="shared" si="51"/>
        <v>0.25</v>
      </c>
      <c r="N422" s="103" t="s">
        <v>319</v>
      </c>
      <c r="O422" s="106">
        <f t="shared" si="52"/>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53"/>
        <v>modesg_out_emss_vclsref_date</v>
      </c>
      <c r="B423" s="83" t="s">
        <v>28</v>
      </c>
      <c r="C423" s="84" t="s">
        <v>301</v>
      </c>
      <c r="D423" s="80" t="s">
        <v>40</v>
      </c>
      <c r="E423" s="82" t="s">
        <v>318</v>
      </c>
      <c r="F423" s="80" t="s">
        <v>73</v>
      </c>
      <c r="G423" s="80" t="str">
        <f>INDEX(Auxiliar!$B$16:$B$23,MATCH(Plano_V3!H423,Auxiliar!$C$16:$C$23,0),1)</f>
        <v>1. Concluído</v>
      </c>
      <c r="H423" s="80">
        <f>VLOOKUP(A423,'Aux - pivots1'!$A:$B,2,0)</f>
        <v>1</v>
      </c>
      <c r="I423" s="100">
        <f>SUMIFS(Table1[Estimação (horas)],Table1[Tabela],Plano_V3!E423,Table1[Campo],Plano_V3!F423)</f>
        <v>4.0999999999999996</v>
      </c>
      <c r="J423" s="100">
        <f t="shared" si="49"/>
        <v>0.51249999999999996</v>
      </c>
      <c r="K423" s="100">
        <f>SUMIFS(Table1[Horas efetivas],Table1[Tabela],Plano_V3!E423,Table1[Campo],Plano_V3!F423)</f>
        <v>4.0999999999999996</v>
      </c>
      <c r="L423" s="100">
        <f t="shared" si="50"/>
        <v>0.51249999999999996</v>
      </c>
      <c r="M423" s="100">
        <f t="shared" si="51"/>
        <v>1</v>
      </c>
      <c r="N423" s="103" t="s">
        <v>319</v>
      </c>
      <c r="O423" s="106">
        <f t="shared" si="52"/>
        <v>0.51249999999999996</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53"/>
        <v>modesg_out_emss_vclsscp1_emss</v>
      </c>
      <c r="B424" s="83" t="s">
        <v>28</v>
      </c>
      <c r="C424" s="84" t="s">
        <v>301</v>
      </c>
      <c r="D424" s="80" t="s">
        <v>40</v>
      </c>
      <c r="E424" s="82" t="s">
        <v>318</v>
      </c>
      <c r="F424" s="80" t="s">
        <v>276</v>
      </c>
      <c r="G424" s="80" t="str">
        <f>INDEX(Auxiliar!$B$16:$B$23,MATCH(Plano_V3!H424,Auxiliar!$C$16:$C$23,0),1)</f>
        <v>3. Pendente de outros desenvolvimentos</v>
      </c>
      <c r="H424" s="80">
        <f>VLOOKUP(A424,'Aux - pivots1'!$A:$B,2,0)</f>
        <v>3</v>
      </c>
      <c r="I424" s="100">
        <f>SUMIFS(Table1[Estimação (horas)],Table1[Tabela],Plano_V3!E424,Table1[Campo],Plano_V3!F424)</f>
        <v>16.100000000000001</v>
      </c>
      <c r="J424" s="100">
        <f t="shared" si="49"/>
        <v>2.0125000000000002</v>
      </c>
      <c r="K424" s="100">
        <f>SUMIFS(Table1[Horas efetivas],Table1[Tabela],Plano_V3!E424,Table1[Campo],Plano_V3!F424)</f>
        <v>4.0250000000000004</v>
      </c>
      <c r="L424" s="100">
        <f t="shared" si="50"/>
        <v>0.50312500000000004</v>
      </c>
      <c r="M424" s="100">
        <f t="shared" si="51"/>
        <v>0.25</v>
      </c>
      <c r="N424" s="103" t="s">
        <v>319</v>
      </c>
      <c r="O424" s="106">
        <f t="shared" si="52"/>
        <v>2.0125000000000002</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53"/>
        <v>modesg_out_emss_vclsscp2_emss</v>
      </c>
      <c r="B425" s="83" t="s">
        <v>28</v>
      </c>
      <c r="C425" s="84" t="s">
        <v>301</v>
      </c>
      <c r="D425" s="80" t="s">
        <v>40</v>
      </c>
      <c r="E425" s="82" t="s">
        <v>318</v>
      </c>
      <c r="F425" s="80" t="s">
        <v>277</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9"/>
        <v>2.0125000000000002</v>
      </c>
      <c r="K425" s="100">
        <f>SUMIFS(Table1[Horas efetivas],Table1[Tabela],Plano_V3!E425,Table1[Campo],Plano_V3!F425)</f>
        <v>4.0250000000000004</v>
      </c>
      <c r="L425" s="100">
        <f t="shared" si="50"/>
        <v>0.50312500000000004</v>
      </c>
      <c r="M425" s="100">
        <f t="shared" si="51"/>
        <v>0.25</v>
      </c>
      <c r="N425" s="103" t="s">
        <v>319</v>
      </c>
      <c r="O425" s="106">
        <f t="shared" si="52"/>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53"/>
        <v>modesg_out_emss_vclsscp3_emss</v>
      </c>
      <c r="B426" s="83" t="s">
        <v>28</v>
      </c>
      <c r="C426" s="84" t="s">
        <v>301</v>
      </c>
      <c r="D426" s="80" t="s">
        <v>40</v>
      </c>
      <c r="E426" s="82" t="s">
        <v>318</v>
      </c>
      <c r="F426" s="80" t="s">
        <v>278</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ref="J426:J444" si="54">I426/8</f>
        <v>2.0125000000000002</v>
      </c>
      <c r="K426" s="100">
        <f>SUMIFS(Table1[Horas efetivas],Table1[Tabela],Plano_V3!E426,Table1[Campo],Plano_V3!F426)</f>
        <v>4.0250000000000004</v>
      </c>
      <c r="L426" s="100">
        <f t="shared" ref="L426:L444" si="55">K426/8</f>
        <v>0.50312500000000004</v>
      </c>
      <c r="M426" s="100">
        <f t="shared" ref="M426:M445" si="56">L426/J426</f>
        <v>0.25</v>
      </c>
      <c r="N426" s="103" t="s">
        <v>319</v>
      </c>
      <c r="O426" s="106">
        <f t="shared" si="52"/>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53"/>
        <v>modesg_out_emss_vclsunidade_funcional_scp1_emss</v>
      </c>
      <c r="B427" s="83" t="s">
        <v>28</v>
      </c>
      <c r="C427" s="84" t="s">
        <v>301</v>
      </c>
      <c r="D427" s="80" t="s">
        <v>40</v>
      </c>
      <c r="E427" s="82" t="s">
        <v>318</v>
      </c>
      <c r="F427" s="80" t="s">
        <v>309</v>
      </c>
      <c r="G427" s="80" t="str">
        <f>INDEX(Auxiliar!$B$16:$B$23,MATCH(Plano_V3!H427,Auxiliar!$C$16:$C$23,0),1)</f>
        <v>1. Concluído</v>
      </c>
      <c r="H427" s="80">
        <f>VLOOKUP(A427,'Aux - pivots1'!$A:$B,2,0)</f>
        <v>1</v>
      </c>
      <c r="I427" s="100">
        <f>SUMIFS(Table1[Estimação (horas)],Table1[Tabela],Plano_V3!E427,Table1[Campo],Plano_V3!F427)</f>
        <v>4.0999999999999996</v>
      </c>
      <c r="J427" s="100">
        <f t="shared" si="54"/>
        <v>0.51249999999999996</v>
      </c>
      <c r="K427" s="100">
        <f>SUMIFS(Table1[Horas efetivas],Table1[Tabela],Plano_V3!E427,Table1[Campo],Plano_V3!F427)</f>
        <v>4.0999999999999996</v>
      </c>
      <c r="L427" s="100">
        <f t="shared" si="55"/>
        <v>0.51249999999999996</v>
      </c>
      <c r="M427" s="100">
        <f t="shared" si="56"/>
        <v>1</v>
      </c>
      <c r="N427" s="103" t="s">
        <v>319</v>
      </c>
      <c r="O427" s="106">
        <f t="shared" si="52"/>
        <v>0.51249999999999996</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53"/>
        <v>modesg_out_emss_vclsunidade_funcional_scp2_emss</v>
      </c>
      <c r="B428" s="83" t="s">
        <v>28</v>
      </c>
      <c r="C428" s="84" t="s">
        <v>301</v>
      </c>
      <c r="D428" s="80" t="s">
        <v>40</v>
      </c>
      <c r="E428" s="82" t="s">
        <v>318</v>
      </c>
      <c r="F428" s="80" t="s">
        <v>310</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4"/>
        <v>0.51249999999999996</v>
      </c>
      <c r="K428" s="100">
        <f>SUMIFS(Table1[Horas efetivas],Table1[Tabela],Plano_V3!E428,Table1[Campo],Plano_V3!F428)</f>
        <v>4.0999999999999996</v>
      </c>
      <c r="L428" s="100">
        <f t="shared" si="55"/>
        <v>0.51249999999999996</v>
      </c>
      <c r="M428" s="100">
        <f t="shared" si="56"/>
        <v>1</v>
      </c>
      <c r="N428" s="103" t="s">
        <v>319</v>
      </c>
      <c r="O428" s="106">
        <f t="shared" si="52"/>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53"/>
        <v>modesg_out_emss_vclsunidade_funcional_scp3_emss</v>
      </c>
      <c r="B429" s="83" t="s">
        <v>28</v>
      </c>
      <c r="C429" s="84" t="s">
        <v>301</v>
      </c>
      <c r="D429" s="80" t="s">
        <v>40</v>
      </c>
      <c r="E429" s="82" t="s">
        <v>318</v>
      </c>
      <c r="F429" s="80" t="s">
        <v>311</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4"/>
        <v>0.51249999999999996</v>
      </c>
      <c r="K429" s="100">
        <f>SUMIFS(Table1[Horas efetivas],Table1[Tabela],Plano_V3!E429,Table1[Campo],Plano_V3!F429)</f>
        <v>4.0999999999999996</v>
      </c>
      <c r="L429" s="100">
        <f t="shared" si="55"/>
        <v>0.51249999999999996</v>
      </c>
      <c r="M429" s="100">
        <f t="shared" si="56"/>
        <v>1</v>
      </c>
      <c r="N429" s="103" t="s">
        <v>319</v>
      </c>
      <c r="O429" s="106">
        <f t="shared" si="52"/>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53"/>
        <v>modesg_out_sfcs_taxon_europeian.a.</v>
      </c>
      <c r="B430" s="83" t="s">
        <v>28</v>
      </c>
      <c r="C430" s="84" t="s">
        <v>301</v>
      </c>
      <c r="D430" s="80" t="s">
        <v>36</v>
      </c>
      <c r="E430" s="82" t="s">
        <v>320</v>
      </c>
      <c r="F430" s="80" t="s">
        <v>38</v>
      </c>
      <c r="G430" s="80" t="str">
        <f>INDEX(Auxiliar!$B$16:$B$23,MATCH(Plano_V3!H430,Auxiliar!$C$16:$C$23,0),1)</f>
        <v>4. Validação EF</v>
      </c>
      <c r="H430" s="80">
        <f>VLOOKUP(A430,'Aux - pivots1'!$A:$B,2,0)</f>
        <v>4</v>
      </c>
      <c r="I430" s="100">
        <f>SUMIFS(Table1[Estimação (horas)],Table1[Tabela],Plano_V3!E430,Table1[Campo],Plano_V3!F430)</f>
        <v>8</v>
      </c>
      <c r="J430" s="100">
        <f t="shared" si="54"/>
        <v>1</v>
      </c>
      <c r="K430" s="100">
        <f>SUMIFS(Table1[Horas efetivas],Table1[Tabela],Plano_V3!E430,Table1[Campo],Plano_V3!F430)</f>
        <v>2</v>
      </c>
      <c r="L430" s="100">
        <f t="shared" si="55"/>
        <v>0.25</v>
      </c>
      <c r="M430" s="100">
        <f t="shared" si="56"/>
        <v>0.25</v>
      </c>
      <c r="N430" s="103" t="s">
        <v>321</v>
      </c>
      <c r="O430" s="106">
        <f t="shared" si="52"/>
        <v>1</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53"/>
        <v>modesg_out_sfcs_taxon_europeiacbalcao</v>
      </c>
      <c r="B431" s="83" t="s">
        <v>28</v>
      </c>
      <c r="C431" s="84" t="s">
        <v>301</v>
      </c>
      <c r="D431" s="80" t="s">
        <v>40</v>
      </c>
      <c r="E431" s="82" t="s">
        <v>320</v>
      </c>
      <c r="F431" s="80" t="s">
        <v>180</v>
      </c>
      <c r="G431" s="80" t="str">
        <f>INDEX(Auxiliar!$B$16:$B$23,MATCH(Plano_V3!H431,Auxiliar!$C$16:$C$23,0),1)</f>
        <v>4. Validação EF</v>
      </c>
      <c r="H431" s="80">
        <f>VLOOKUP(A431,'Aux - pivots1'!$A:$B,2,0)</f>
        <v>4</v>
      </c>
      <c r="I431" s="100">
        <f>SUMIFS(Table1[Estimação (horas)],Table1[Tabela],Plano_V3!E431,Table1[Campo],Plano_V3!F431)</f>
        <v>4.0999999999999996</v>
      </c>
      <c r="J431" s="100">
        <f t="shared" si="54"/>
        <v>0.51249999999999996</v>
      </c>
      <c r="K431" s="100">
        <f>SUMIFS(Table1[Horas efetivas],Table1[Tabela],Plano_V3!E431,Table1[Campo],Plano_V3!F431)</f>
        <v>1.0249999999999999</v>
      </c>
      <c r="L431" s="100">
        <f t="shared" si="55"/>
        <v>0.12812499999999999</v>
      </c>
      <c r="M431" s="100">
        <f t="shared" si="56"/>
        <v>0.25</v>
      </c>
      <c r="N431" s="103" t="s">
        <v>321</v>
      </c>
      <c r="O431" s="106">
        <f t="shared" si="52"/>
        <v>0.51249999999999996</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53"/>
        <v>modesg_out_sfcs_taxon_europeiacempresa</v>
      </c>
      <c r="B432" s="83" t="s">
        <v>28</v>
      </c>
      <c r="C432" s="84" t="s">
        <v>301</v>
      </c>
      <c r="D432" s="80" t="s">
        <v>40</v>
      </c>
      <c r="E432" s="82" t="s">
        <v>320</v>
      </c>
      <c r="F432" s="80" t="s">
        <v>57</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4"/>
        <v>0.51249999999999996</v>
      </c>
      <c r="K432" s="100">
        <f>SUMIFS(Table1[Horas efetivas],Table1[Tabela],Plano_V3!E432,Table1[Campo],Plano_V3!F432)</f>
        <v>1.0249999999999999</v>
      </c>
      <c r="L432" s="100">
        <f t="shared" si="55"/>
        <v>0.12812499999999999</v>
      </c>
      <c r="M432" s="100">
        <f t="shared" si="56"/>
        <v>0.25</v>
      </c>
      <c r="N432" s="103" t="s">
        <v>321</v>
      </c>
      <c r="O432" s="106">
        <f t="shared" si="52"/>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53"/>
        <v>modesg_out_sfcs_taxon_europeiacnumecta</v>
      </c>
      <c r="B433" s="83" t="s">
        <v>28</v>
      </c>
      <c r="C433" s="84" t="s">
        <v>301</v>
      </c>
      <c r="D433" s="80" t="s">
        <v>40</v>
      </c>
      <c r="E433" s="82" t="s">
        <v>320</v>
      </c>
      <c r="F433" s="80" t="s">
        <v>185</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4"/>
        <v>0.51249999999999996</v>
      </c>
      <c r="K433" s="100">
        <f>SUMIFS(Table1[Horas efetivas],Table1[Tabela],Plano_V3!E433,Table1[Campo],Plano_V3!F433)</f>
        <v>1.0249999999999999</v>
      </c>
      <c r="L433" s="100">
        <f t="shared" si="55"/>
        <v>0.12812499999999999</v>
      </c>
      <c r="M433" s="100">
        <f t="shared" si="56"/>
        <v>0.25</v>
      </c>
      <c r="N433" s="103" t="s">
        <v>321</v>
      </c>
      <c r="O433" s="106">
        <f t="shared" si="52"/>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53"/>
        <v>modesg_out_sfcs_taxon_europeiacod_regra</v>
      </c>
      <c r="B434" s="83" t="s">
        <v>28</v>
      </c>
      <c r="C434" s="84" t="s">
        <v>301</v>
      </c>
      <c r="D434" s="80" t="s">
        <v>40</v>
      </c>
      <c r="E434" s="82" t="s">
        <v>320</v>
      </c>
      <c r="F434" s="80" t="s">
        <v>187</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4"/>
        <v>0.51249999999999996</v>
      </c>
      <c r="K434" s="100">
        <f>SUMIFS(Table1[Horas efetivas],Table1[Tabela],Plano_V3!E434,Table1[Campo],Plano_V3!F434)</f>
        <v>1.0249999999999999</v>
      </c>
      <c r="L434" s="100">
        <f t="shared" si="55"/>
        <v>0.12812499999999999</v>
      </c>
      <c r="M434" s="100">
        <f t="shared" si="56"/>
        <v>0.25</v>
      </c>
      <c r="N434" s="103" t="s">
        <v>321</v>
      </c>
      <c r="O434" s="106">
        <f t="shared" si="52"/>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53"/>
        <v>modesg_out_sfcs_taxon_europeiaordem</v>
      </c>
      <c r="B435" s="83" t="s">
        <v>28</v>
      </c>
      <c r="C435" s="84" t="s">
        <v>301</v>
      </c>
      <c r="D435" s="80" t="s">
        <v>40</v>
      </c>
      <c r="E435" s="82" t="s">
        <v>320</v>
      </c>
      <c r="F435" s="80" t="s">
        <v>322</v>
      </c>
      <c r="G435" s="80" t="str">
        <f>INDEX(Auxiliar!$B$16:$B$23,MATCH(Plano_V3!H435,Auxiliar!$C$16:$C$23,0),1)</f>
        <v>7. Por iniciar</v>
      </c>
      <c r="H435" s="80">
        <f>VLOOKUP(A435,'Aux - pivots1'!$A:$B,2,0)</f>
        <v>7</v>
      </c>
      <c r="I435" s="100">
        <f>SUMIFS(Table1[Estimação (horas)],Table1[Tabela],Plano_V3!E435,Table1[Campo],Plano_V3!F435)</f>
        <v>4.0999999999999996</v>
      </c>
      <c r="J435" s="100">
        <f t="shared" si="54"/>
        <v>0.51249999999999996</v>
      </c>
      <c r="K435" s="100">
        <f>SUMIFS(Table1[Horas efetivas],Table1[Tabela],Plano_V3!E435,Table1[Campo],Plano_V3!F435)</f>
        <v>0</v>
      </c>
      <c r="L435" s="100">
        <f t="shared" si="55"/>
        <v>0</v>
      </c>
      <c r="M435" s="100">
        <f t="shared" si="56"/>
        <v>0</v>
      </c>
      <c r="N435" s="103" t="s">
        <v>321</v>
      </c>
      <c r="O435" s="106">
        <f t="shared" si="52"/>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53"/>
        <v>modesg_out_sfcs_taxon_europeiamontante_pndrc</v>
      </c>
      <c r="B436" s="83" t="s">
        <v>28</v>
      </c>
      <c r="C436" s="84" t="s">
        <v>301</v>
      </c>
      <c r="D436" s="80" t="s">
        <v>40</v>
      </c>
      <c r="E436" s="82" t="s">
        <v>320</v>
      </c>
      <c r="F436" s="80" t="s">
        <v>197</v>
      </c>
      <c r="G436" s="80" t="str">
        <f>INDEX(Auxiliar!$B$16:$B$23,MATCH(Plano_V3!H436,Auxiliar!$C$16:$C$23,0),1)</f>
        <v>4. Validação EF</v>
      </c>
      <c r="H436" s="80">
        <f>VLOOKUP(A436,'Aux - pivots1'!$A:$B,2,0)</f>
        <v>4</v>
      </c>
      <c r="I436" s="100">
        <f>SUMIFS(Table1[Estimação (horas)],Table1[Tabela],Plano_V3!E436,Table1[Campo],Plano_V3!F436)</f>
        <v>16.100000000000001</v>
      </c>
      <c r="J436" s="100">
        <f t="shared" si="54"/>
        <v>2.0125000000000002</v>
      </c>
      <c r="K436" s="100">
        <f>SUMIFS(Table1[Horas efetivas],Table1[Tabela],Plano_V3!E436,Table1[Campo],Plano_V3!F436)</f>
        <v>4.0250000000000004</v>
      </c>
      <c r="L436" s="100">
        <f t="shared" si="55"/>
        <v>0.50312500000000004</v>
      </c>
      <c r="M436" s="100">
        <f t="shared" si="56"/>
        <v>0.25</v>
      </c>
      <c r="N436" s="103" t="s">
        <v>321</v>
      </c>
      <c r="O436" s="106">
        <f t="shared" si="52"/>
        <v>2.0125000000000002</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53"/>
        <v>modesg_out_sfcs_taxon_europeianome_ctgr_sfcs</v>
      </c>
      <c r="B437" s="83" t="s">
        <v>28</v>
      </c>
      <c r="C437" s="84" t="s">
        <v>301</v>
      </c>
      <c r="D437" s="80" t="s">
        <v>40</v>
      </c>
      <c r="E437" s="82" t="s">
        <v>320</v>
      </c>
      <c r="F437" s="80" t="s">
        <v>198</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4"/>
        <v>2.0125000000000002</v>
      </c>
      <c r="K437" s="100">
        <f>SUMIFS(Table1[Horas efetivas],Table1[Tabela],Plano_V3!E437,Table1[Campo],Plano_V3!F437)</f>
        <v>4.0250000000000004</v>
      </c>
      <c r="L437" s="100">
        <f t="shared" si="55"/>
        <v>0.50312500000000004</v>
      </c>
      <c r="M437" s="100">
        <f t="shared" si="56"/>
        <v>0.25</v>
      </c>
      <c r="N437" s="103" t="s">
        <v>321</v>
      </c>
      <c r="O437" s="106">
        <f t="shared" si="52"/>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53"/>
        <v>modesg_out_sfcs_taxon_europeianome_general_specific_purpose</v>
      </c>
      <c r="B438" s="83" t="s">
        <v>28</v>
      </c>
      <c r="C438" s="84" t="s">
        <v>301</v>
      </c>
      <c r="D438" s="80" t="s">
        <v>40</v>
      </c>
      <c r="E438" s="82" t="s">
        <v>320</v>
      </c>
      <c r="F438" s="80" t="s">
        <v>199</v>
      </c>
      <c r="G438" s="80" t="str">
        <f>INDEX(Auxiliar!$B$16:$B$23,MATCH(Plano_V3!H438,Auxiliar!$C$16:$C$23,0),1)</f>
        <v>4. Validação EF</v>
      </c>
      <c r="H438" s="80">
        <f>VLOOKUP(A438,'Aux - pivots1'!$A:$B,2,0)</f>
        <v>4</v>
      </c>
      <c r="I438" s="100">
        <f>SUMIFS(Table1[Estimação (horas)],Table1[Tabela],Plano_V3!E438,Table1[Campo],Plano_V3!F438)</f>
        <v>8.1</v>
      </c>
      <c r="J438" s="100">
        <f t="shared" si="54"/>
        <v>1.0125</v>
      </c>
      <c r="K438" s="100">
        <f>SUMIFS(Table1[Horas efetivas],Table1[Tabela],Plano_V3!E438,Table1[Campo],Plano_V3!F438)</f>
        <v>2.0249999999999999</v>
      </c>
      <c r="L438" s="100">
        <f t="shared" si="55"/>
        <v>0.25312499999999999</v>
      </c>
      <c r="M438" s="100">
        <f t="shared" si="56"/>
        <v>0.25</v>
      </c>
      <c r="N438" s="103" t="s">
        <v>321</v>
      </c>
      <c r="O438" s="106">
        <f t="shared" si="52"/>
        <v>1.0125</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53"/>
        <v>modesg_out_sfcs_taxon_europeianome_purpose_esg</v>
      </c>
      <c r="B439" s="83" t="s">
        <v>28</v>
      </c>
      <c r="C439" s="84" t="s">
        <v>301</v>
      </c>
      <c r="D439" s="80" t="s">
        <v>40</v>
      </c>
      <c r="E439" s="82" t="s">
        <v>320</v>
      </c>
      <c r="F439" s="80" t="s">
        <v>200</v>
      </c>
      <c r="G439" s="80" t="str">
        <f>INDEX(Auxiliar!$B$16:$B$23,MATCH(Plano_V3!H439,Auxiliar!$C$16:$C$23,0),1)</f>
        <v>4. Validação EF</v>
      </c>
      <c r="H439" s="80">
        <f>VLOOKUP(A439,'Aux - pivots1'!$A:$B,2,0)</f>
        <v>4</v>
      </c>
      <c r="I439" s="100">
        <f>SUMIFS(Table1[Estimação (horas)],Table1[Tabela],Plano_V3!E439,Table1[Campo],Plano_V3!F439)</f>
        <v>8.1</v>
      </c>
      <c r="J439" s="100">
        <f t="shared" si="54"/>
        <v>1.0125</v>
      </c>
      <c r="K439" s="100">
        <f>SUMIFS(Table1[Horas efetivas],Table1[Tabela],Plano_V3!E439,Table1[Campo],Plano_V3!F439)</f>
        <v>2.0249999999999999</v>
      </c>
      <c r="L439" s="100">
        <f t="shared" si="55"/>
        <v>0.25312499999999999</v>
      </c>
      <c r="M439" s="100">
        <f t="shared" si="56"/>
        <v>0.25</v>
      </c>
      <c r="N439" s="103" t="s">
        <v>321</v>
      </c>
      <c r="O439" s="106">
        <f t="shared" si="52"/>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53"/>
        <v>modesg_out_sfcs_taxon_europeianome_specific_eligible</v>
      </c>
      <c r="B440" s="83" t="s">
        <v>28</v>
      </c>
      <c r="C440" s="84" t="s">
        <v>301</v>
      </c>
      <c r="D440" s="80" t="s">
        <v>40</v>
      </c>
      <c r="E440" s="82" t="s">
        <v>320</v>
      </c>
      <c r="F440" s="80" t="s">
        <v>201</v>
      </c>
      <c r="G440" s="80" t="str">
        <f>INDEX(Auxiliar!$B$16:$B$23,MATCH(Plano_V3!H440,Auxiliar!$C$16:$C$23,0),1)</f>
        <v>4. Validação EF</v>
      </c>
      <c r="H440" s="80">
        <f>VLOOKUP(A440,'Aux - pivots1'!$A:$B,2,0)</f>
        <v>4</v>
      </c>
      <c r="I440" s="100">
        <f>SUMIFS(Table1[Estimação (horas)],Table1[Tabela],Plano_V3!E440,Table1[Campo],Plano_V3!F440)</f>
        <v>8.1</v>
      </c>
      <c r="J440" s="100">
        <f t="shared" si="54"/>
        <v>1.0125</v>
      </c>
      <c r="K440" s="100">
        <f>SUMIFS(Table1[Horas efetivas],Table1[Tabela],Plano_V3!E440,Table1[Campo],Plano_V3!F440)</f>
        <v>2.0249999999999999</v>
      </c>
      <c r="L440" s="100">
        <f t="shared" si="55"/>
        <v>0.25312499999999999</v>
      </c>
      <c r="M440" s="100">
        <f t="shared" si="56"/>
        <v>0.25</v>
      </c>
      <c r="N440" s="103" t="s">
        <v>321</v>
      </c>
      <c r="O440" s="106">
        <f t="shared" si="52"/>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53"/>
        <v>modesg_out_sfcs_taxon_europeianome_specific_sustainable</v>
      </c>
      <c r="B441" s="83" t="s">
        <v>28</v>
      </c>
      <c r="C441" s="84" t="s">
        <v>301</v>
      </c>
      <c r="D441" s="80" t="s">
        <v>40</v>
      </c>
      <c r="E441" s="82" t="s">
        <v>320</v>
      </c>
      <c r="F441" s="80" t="s">
        <v>202</v>
      </c>
      <c r="G441" s="80" t="str">
        <f>INDEX(Auxiliar!$B$16:$B$23,MATCH(Plano_V3!H441,Auxiliar!$C$16:$C$23,0),1)</f>
        <v>4. Validação EF</v>
      </c>
      <c r="H441" s="80">
        <f>VLOOKUP(A441,'Aux - pivots1'!$A:$B,2,0)</f>
        <v>4</v>
      </c>
      <c r="I441" s="100">
        <f>SUMIFS(Table1[Estimação (horas)],Table1[Tabela],Plano_V3!E441,Table1[Campo],Plano_V3!F441)</f>
        <v>8.1</v>
      </c>
      <c r="J441" s="100">
        <f t="shared" si="54"/>
        <v>1.0125</v>
      </c>
      <c r="K441" s="100">
        <f>SUMIFS(Table1[Horas efetivas],Table1[Tabela],Plano_V3!E441,Table1[Campo],Plano_V3!F441)</f>
        <v>2.0249999999999999</v>
      </c>
      <c r="L441" s="100">
        <f t="shared" si="55"/>
        <v>0.25312499999999999</v>
      </c>
      <c r="M441" s="100">
        <f t="shared" si="56"/>
        <v>0.25</v>
      </c>
      <c r="N441" s="103" t="s">
        <v>321</v>
      </c>
      <c r="O441" s="106">
        <f t="shared" si="52"/>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53"/>
        <v>modesg_out_sfcs_taxon_europeiaorigem</v>
      </c>
      <c r="B442" s="83" t="s">
        <v>28</v>
      </c>
      <c r="C442" s="84" t="s">
        <v>301</v>
      </c>
      <c r="D442" s="80" t="s">
        <v>40</v>
      </c>
      <c r="E442" s="82" t="s">
        <v>320</v>
      </c>
      <c r="F442" s="80" t="s">
        <v>72</v>
      </c>
      <c r="G442" s="80" t="str">
        <f>INDEX(Auxiliar!$B$16:$B$23,MATCH(Plano_V3!H442,Auxiliar!$C$16:$C$23,0),1)</f>
        <v>1. Concluído</v>
      </c>
      <c r="H442" s="80">
        <f>VLOOKUP(A442,'Aux - pivots1'!$A:$B,2,0)</f>
        <v>1</v>
      </c>
      <c r="I442" s="100">
        <f>SUMIFS(Table1[Estimação (horas)],Table1[Tabela],Plano_V3!E442,Table1[Campo],Plano_V3!F442)</f>
        <v>4.0999999999999996</v>
      </c>
      <c r="J442" s="100">
        <f t="shared" si="54"/>
        <v>0.51249999999999996</v>
      </c>
      <c r="K442" s="100">
        <f>SUMIFS(Table1[Horas efetivas],Table1[Tabela],Plano_V3!E442,Table1[Campo],Plano_V3!F442)</f>
        <v>4.0999999999999996</v>
      </c>
      <c r="L442" s="100">
        <f t="shared" si="55"/>
        <v>0.51249999999999996</v>
      </c>
      <c r="M442" s="100">
        <f t="shared" si="56"/>
        <v>1</v>
      </c>
      <c r="N442" s="103" t="s">
        <v>321</v>
      </c>
      <c r="O442" s="106">
        <f t="shared" si="52"/>
        <v>0.51249999999999996</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53"/>
        <v>modesg_out_sfcs_taxon_europeiaref_date</v>
      </c>
      <c r="B443" s="83" t="s">
        <v>28</v>
      </c>
      <c r="C443" s="84" t="s">
        <v>301</v>
      </c>
      <c r="D443" s="80" t="s">
        <v>40</v>
      </c>
      <c r="E443" s="82" t="s">
        <v>320</v>
      </c>
      <c r="F443" s="80" t="s">
        <v>73</v>
      </c>
      <c r="G443" s="80" t="str">
        <f>INDEX(Auxiliar!$B$16:$B$23,MATCH(Plano_V3!H443,Auxiliar!$C$16:$C$23,0),1)</f>
        <v>4. Validação EF</v>
      </c>
      <c r="H443" s="80">
        <f>VLOOKUP(A443,'Aux - pivots1'!$A:$B,2,0)</f>
        <v>4</v>
      </c>
      <c r="I443" s="100">
        <f>SUMIFS(Table1[Estimação (horas)],Table1[Tabela],Plano_V3!E443,Table1[Campo],Plano_V3!F443)</f>
        <v>4.0999999999999996</v>
      </c>
      <c r="J443" s="100">
        <f t="shared" si="54"/>
        <v>0.51249999999999996</v>
      </c>
      <c r="K443" s="100">
        <f>SUMIFS(Table1[Horas efetivas],Table1[Tabela],Plano_V3!E443,Table1[Campo],Plano_V3!F443)</f>
        <v>1.0249999999999999</v>
      </c>
      <c r="L443" s="100">
        <f t="shared" si="55"/>
        <v>0.12812499999999999</v>
      </c>
      <c r="M443" s="100">
        <f t="shared" si="56"/>
        <v>0.25</v>
      </c>
      <c r="N443" s="103" t="s">
        <v>321</v>
      </c>
      <c r="O443" s="106">
        <f t="shared" si="52"/>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53"/>
        <v>modesg_out_sfcs_taxon_europeiazdeposit</v>
      </c>
      <c r="B444" s="83" t="s">
        <v>28</v>
      </c>
      <c r="C444" s="84" t="s">
        <v>301</v>
      </c>
      <c r="D444" s="80" t="s">
        <v>40</v>
      </c>
      <c r="E444" s="82" t="s">
        <v>320</v>
      </c>
      <c r="F444" s="80" t="s">
        <v>204</v>
      </c>
      <c r="G444" s="80" t="str">
        <f>INDEX(Auxiliar!$B$16:$B$23,MATCH(Plano_V3!H444,Auxiliar!$C$16:$C$23,0),1)</f>
        <v>4. Validação EF</v>
      </c>
      <c r="H444" s="80">
        <f>VLOOKUP(A444,'Aux - pivots1'!$A:$B,2,0)</f>
        <v>4</v>
      </c>
      <c r="I444" s="100">
        <f>SUMIFS(Table1[Estimação (horas)],Table1[Tabela],Plano_V3!E444,Table1[Campo],Plano_V3!F444)</f>
        <v>8.1</v>
      </c>
      <c r="J444" s="100">
        <f t="shared" si="54"/>
        <v>1.0125</v>
      </c>
      <c r="K444" s="100">
        <f>SUMIFS(Table1[Horas efetivas],Table1[Tabela],Plano_V3!E444,Table1[Campo],Plano_V3!F444)</f>
        <v>2.0249999999999999</v>
      </c>
      <c r="L444" s="100">
        <f t="shared" si="55"/>
        <v>0.25312499999999999</v>
      </c>
      <c r="M444" s="100">
        <f t="shared" si="56"/>
        <v>0.25</v>
      </c>
      <c r="N444" s="103" t="s">
        <v>321</v>
      </c>
      <c r="O444" s="106">
        <f t="shared" si="52"/>
        <v>1.0125</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53"/>
        <v>Re-testesn.a.</v>
      </c>
      <c r="B445" s="83" t="s">
        <v>28</v>
      </c>
      <c r="C445" s="84" t="s">
        <v>301</v>
      </c>
      <c r="D445" s="80" t="s">
        <v>40</v>
      </c>
      <c r="E445" s="82" t="s">
        <v>53</v>
      </c>
      <c r="F445" s="80" t="s">
        <v>38</v>
      </c>
      <c r="G445" s="80" t="s">
        <v>177</v>
      </c>
      <c r="H445" s="80"/>
      <c r="I445" s="100">
        <f>SUM(I362:I444)*$D$7</f>
        <v>88.487500000000139</v>
      </c>
      <c r="J445" s="100">
        <f>I445/8</f>
        <v>11.060937500000017</v>
      </c>
      <c r="K445" s="100">
        <f>SUM(K362:K444)*$D$7</f>
        <v>40.999999999999993</v>
      </c>
      <c r="L445" s="100">
        <f>K445/8</f>
        <v>5.1249999999999991</v>
      </c>
      <c r="M445" s="100">
        <f t="shared" si="56"/>
        <v>0.46334227998304767</v>
      </c>
      <c r="N445" s="103"/>
      <c r="O445" s="106">
        <f t="shared" si="52"/>
        <v>11.060937500000017</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collapsed="1">
      <c r="A446" s="31" t="str">
        <f t="shared" si="53"/>
        <v/>
      </c>
      <c r="B446" s="117" t="s">
        <v>28</v>
      </c>
      <c r="C446" s="118" t="s">
        <v>28</v>
      </c>
      <c r="D446" s="112"/>
      <c r="E446" s="119"/>
      <c r="F446" s="112"/>
      <c r="G446" s="112"/>
      <c r="H446" s="112"/>
      <c r="I446" s="115">
        <f>SUM(I447:I573)</f>
        <v>338.17500000000138</v>
      </c>
      <c r="J446" s="115">
        <f>ROUNDUP(I446/8,0)</f>
        <v>43</v>
      </c>
      <c r="K446" s="115"/>
      <c r="L446" s="115"/>
      <c r="M446" s="115"/>
      <c r="N446" s="103"/>
      <c r="O446" s="106">
        <f t="shared" si="52"/>
        <v>-5</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v>0.5</v>
      </c>
      <c r="CW446" s="94">
        <v>0.5</v>
      </c>
      <c r="CX446" s="94">
        <v>1</v>
      </c>
      <c r="CY446" s="94">
        <v>1</v>
      </c>
      <c r="CZ446" s="94">
        <v>1</v>
      </c>
      <c r="DA446" s="94">
        <v>1</v>
      </c>
      <c r="DB446" s="94">
        <v>0.5</v>
      </c>
      <c r="DC446" s="94">
        <v>1</v>
      </c>
      <c r="DD446" s="94">
        <v>1</v>
      </c>
      <c r="DE446" s="94">
        <v>1</v>
      </c>
      <c r="DF446" s="94">
        <v>1</v>
      </c>
      <c r="DG446" s="94">
        <v>1</v>
      </c>
      <c r="DH446" s="94">
        <v>1</v>
      </c>
      <c r="DI446" s="94">
        <v>1</v>
      </c>
      <c r="DJ446" s="94">
        <v>1</v>
      </c>
      <c r="DK446" s="94">
        <v>1</v>
      </c>
      <c r="DL446" s="94">
        <v>1</v>
      </c>
      <c r="DM446" s="94">
        <v>1</v>
      </c>
      <c r="DN446" s="94">
        <v>1</v>
      </c>
      <c r="DO446" s="94">
        <v>1</v>
      </c>
      <c r="DP446" s="94">
        <v>1</v>
      </c>
      <c r="DQ446" s="94"/>
      <c r="DR446" s="94">
        <v>1</v>
      </c>
      <c r="DS446" s="94">
        <v>1</v>
      </c>
      <c r="DT446" s="94">
        <v>1</v>
      </c>
      <c r="DU446" s="94">
        <v>1</v>
      </c>
      <c r="DV446" s="94">
        <v>1</v>
      </c>
      <c r="DW446" s="94">
        <v>1</v>
      </c>
      <c r="DX446" s="94">
        <v>1</v>
      </c>
      <c r="DY446" s="94">
        <v>1</v>
      </c>
      <c r="DZ446" s="94">
        <v>1</v>
      </c>
      <c r="EA446" s="94">
        <v>1</v>
      </c>
      <c r="EB446" s="94">
        <v>1</v>
      </c>
      <c r="EC446" s="94">
        <v>1</v>
      </c>
      <c r="ED446" s="94">
        <v>1</v>
      </c>
      <c r="EE446" s="94">
        <v>1</v>
      </c>
      <c r="EF446" s="94">
        <v>1</v>
      </c>
      <c r="EG446" s="94">
        <v>1.5</v>
      </c>
      <c r="EH446" s="94">
        <v>3</v>
      </c>
      <c r="EI446" s="94">
        <v>3</v>
      </c>
      <c r="EJ446" s="94">
        <v>3</v>
      </c>
      <c r="EK446" s="94">
        <v>3</v>
      </c>
      <c r="EL446" s="107"/>
      <c r="EM446" s="107"/>
      <c r="EN446" s="107"/>
      <c r="EO446" s="107"/>
      <c r="EP446" s="107"/>
      <c r="EQ446" s="107"/>
    </row>
    <row r="447" spans="1:147" hidden="1" outlineLevel="1">
      <c r="A447" s="31" t="str">
        <f t="shared" si="53"/>
        <v>lt003_entitynace_esg</v>
      </c>
      <c r="B447" s="83" t="s">
        <v>28</v>
      </c>
      <c r="C447" s="84" t="s">
        <v>28</v>
      </c>
      <c r="D447" s="80" t="s">
        <v>40</v>
      </c>
      <c r="E447" s="86" t="s">
        <v>323</v>
      </c>
      <c r="F447" s="87" t="s">
        <v>324</v>
      </c>
      <c r="G447" s="80" t="str">
        <f>INDEX(Auxiliar!$B$16:$B$23,MATCH(Plano_V3!H447,Auxiliar!$C$16:$C$23,0),1)</f>
        <v>7. Por iniciar</v>
      </c>
      <c r="H447" s="80">
        <f>VLOOKUP(A447,'Aux - pivots1'!$A:$B,2,0)</f>
        <v>7</v>
      </c>
      <c r="I447" s="100">
        <f>SUMIFS(Table1[Estimação (horas)],Table1[Tabela],Plano_V3!E447,Table1[Campo],Plano_V3!F447)</f>
        <v>4.0999999999999996</v>
      </c>
      <c r="J447" s="100">
        <f t="shared" ref="J447:J510" si="57">I447/8</f>
        <v>0.51249999999999996</v>
      </c>
      <c r="K447" s="100">
        <f>SUMIFS(Table1[Horas efetivas],Table1[Tabela],Plano_V3!E447,Table1[Campo],Plano_V3!F447)</f>
        <v>0</v>
      </c>
      <c r="L447" s="100">
        <f t="shared" ref="L447:L510" si="58">K447/8</f>
        <v>0</v>
      </c>
      <c r="M447" s="100">
        <f t="shared" ref="M447:M510" si="59">L447/J447</f>
        <v>0</v>
      </c>
      <c r="N447" s="103" t="s">
        <v>325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c r="DT447" s="94"/>
      <c r="DU447" s="94"/>
      <c r="DV447" s="94"/>
      <c r="DW447" s="94"/>
      <c r="DX447" s="94"/>
      <c r="DY447" s="94"/>
      <c r="DZ447" s="94"/>
      <c r="EA447" s="94"/>
      <c r="EB447" s="94"/>
      <c r="EC447" s="94"/>
      <c r="ED447" s="94"/>
      <c r="EE447" s="94"/>
      <c r="EF447" s="94"/>
      <c r="EG447" s="94"/>
      <c r="EH447" s="94"/>
      <c r="EI447" s="94"/>
      <c r="EJ447" s="94"/>
      <c r="EK447" s="94"/>
      <c r="EL447" s="107"/>
      <c r="EM447" s="107"/>
      <c r="EN447" s="107"/>
      <c r="EO447" s="107"/>
      <c r="EP447" s="107"/>
      <c r="EQ447" s="107"/>
    </row>
    <row r="448" spans="1:147" hidden="1" outlineLevel="1">
      <c r="A448" s="31" t="str">
        <f t="shared" si="53"/>
        <v>lt003_entitytxnmy_elgbl_capex_ccm</v>
      </c>
      <c r="B448" s="83" t="s">
        <v>28</v>
      </c>
      <c r="C448" s="84" t="s">
        <v>28</v>
      </c>
      <c r="D448" s="80" t="s">
        <v>40</v>
      </c>
      <c r="E448" s="86" t="s">
        <v>323</v>
      </c>
      <c r="F448" s="87" t="s">
        <v>326</v>
      </c>
      <c r="G448" s="80" t="str">
        <f>INDEX(Auxiliar!$B$16:$B$23,MATCH(Plano_V3!H448,Auxiliar!$C$16:$C$23,0),1)</f>
        <v>7. Por iniciar</v>
      </c>
      <c r="H448" s="80">
        <f>VLOOKUP(A448,'Aux - pivots1'!$A:$B,2,0)</f>
        <v>7</v>
      </c>
      <c r="I448" s="100">
        <f>SUMIFS(Table1[Estimação (horas)],Table1[Tabela],Plano_V3!E448,Table1[Campo],Plano_V3!F448)</f>
        <v>4.0999999999999996</v>
      </c>
      <c r="J448" s="100">
        <f t="shared" si="57"/>
        <v>0.51249999999999996</v>
      </c>
      <c r="K448" s="100">
        <f>SUMIFS(Table1[Horas efetivas],Table1[Tabela],Plano_V3!E448,Table1[Campo],Plano_V3!F448)</f>
        <v>0</v>
      </c>
      <c r="L448" s="100">
        <f t="shared" si="58"/>
        <v>0</v>
      </c>
      <c r="M448" s="100">
        <f t="shared" si="59"/>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53"/>
        <v>lt003_entitytxnmy_elgbl_trnvr_ccm</v>
      </c>
      <c r="B449" s="83" t="s">
        <v>28</v>
      </c>
      <c r="C449" s="84" t="s">
        <v>28</v>
      </c>
      <c r="D449" s="80" t="s">
        <v>40</v>
      </c>
      <c r="E449" s="86" t="s">
        <v>323</v>
      </c>
      <c r="F449" s="87" t="s">
        <v>327</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7"/>
        <v>0.51249999999999996</v>
      </c>
      <c r="K449" s="100">
        <f>SUMIFS(Table1[Horas efetivas],Table1[Tabela],Plano_V3!E449,Table1[Campo],Plano_V3!F449)</f>
        <v>0</v>
      </c>
      <c r="L449" s="100">
        <f t="shared" si="58"/>
        <v>0</v>
      </c>
      <c r="M449" s="100">
        <f t="shared" si="59"/>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53"/>
        <v>lt003_entitytxnmy_elgbl_capex_cca</v>
      </c>
      <c r="B450" s="83" t="s">
        <v>28</v>
      </c>
      <c r="C450" s="84" t="s">
        <v>28</v>
      </c>
      <c r="D450" s="80" t="s">
        <v>40</v>
      </c>
      <c r="E450" s="86" t="s">
        <v>323</v>
      </c>
      <c r="F450" s="87" t="s">
        <v>328</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7"/>
        <v>0.51249999999999996</v>
      </c>
      <c r="K450" s="100">
        <f>SUMIFS(Table1[Horas efetivas],Table1[Tabela],Plano_V3!E450,Table1[Campo],Plano_V3!F450)</f>
        <v>0</v>
      </c>
      <c r="L450" s="100">
        <f t="shared" si="58"/>
        <v>0</v>
      </c>
      <c r="M450" s="100">
        <f t="shared" si="59"/>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53"/>
        <v>lt003_entitytxnmy_elgbl_trnvr_cca</v>
      </c>
      <c r="B451" s="83" t="s">
        <v>28</v>
      </c>
      <c r="C451" s="84" t="s">
        <v>28</v>
      </c>
      <c r="D451" s="80" t="s">
        <v>40</v>
      </c>
      <c r="E451" s="86" t="s">
        <v>323</v>
      </c>
      <c r="F451" s="87" t="s">
        <v>329</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7"/>
        <v>0.51249999999999996</v>
      </c>
      <c r="K451" s="100">
        <f>SUMIFS(Table1[Horas efetivas],Table1[Tabela],Plano_V3!E451,Table1[Campo],Plano_V3!F451)</f>
        <v>0</v>
      </c>
      <c r="L451" s="100">
        <f t="shared" si="58"/>
        <v>0</v>
      </c>
      <c r="M451" s="100">
        <f t="shared" si="59"/>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53"/>
        <v>lt003_entityenblng_capex_ccm</v>
      </c>
      <c r="B452" s="83" t="s">
        <v>28</v>
      </c>
      <c r="C452" s="84" t="s">
        <v>28</v>
      </c>
      <c r="D452" s="80" t="s">
        <v>40</v>
      </c>
      <c r="E452" s="86" t="s">
        <v>323</v>
      </c>
      <c r="F452" s="87" t="s">
        <v>330</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7"/>
        <v>0.51249999999999996</v>
      </c>
      <c r="K452" s="100">
        <f>SUMIFS(Table1[Horas efetivas],Table1[Tabela],Plano_V3!E452,Table1[Campo],Plano_V3!F452)</f>
        <v>0</v>
      </c>
      <c r="L452" s="100">
        <f t="shared" si="58"/>
        <v>0</v>
      </c>
      <c r="M452" s="100">
        <f t="shared" si="59"/>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53"/>
        <v>lt003_entityenblng_capex_cca</v>
      </c>
      <c r="B453" s="83" t="s">
        <v>28</v>
      </c>
      <c r="C453" s="84" t="s">
        <v>28</v>
      </c>
      <c r="D453" s="80" t="s">
        <v>40</v>
      </c>
      <c r="E453" s="86" t="s">
        <v>323</v>
      </c>
      <c r="F453" s="87" t="s">
        <v>331</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7"/>
        <v>0.51249999999999996</v>
      </c>
      <c r="K453" s="100">
        <f>SUMIFS(Table1[Horas efetivas],Table1[Tabela],Plano_V3!E453,Table1[Campo],Plano_V3!F453)</f>
        <v>0</v>
      </c>
      <c r="L453" s="100">
        <f t="shared" si="58"/>
        <v>0</v>
      </c>
      <c r="M453" s="100">
        <f t="shared" si="59"/>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53"/>
        <v>lt003_entitytrnstnl_capex</v>
      </c>
      <c r="B454" s="83" t="s">
        <v>28</v>
      </c>
      <c r="C454" s="84" t="s">
        <v>28</v>
      </c>
      <c r="D454" s="80" t="s">
        <v>40</v>
      </c>
      <c r="E454" s="86" t="s">
        <v>323</v>
      </c>
      <c r="F454" s="87" t="s">
        <v>332</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7"/>
        <v>0.51249999999999996</v>
      </c>
      <c r="K454" s="100">
        <f>SUMIFS(Table1[Horas efetivas],Table1[Tabela],Plano_V3!E454,Table1[Campo],Plano_V3!F454)</f>
        <v>0</v>
      </c>
      <c r="L454" s="100">
        <f t="shared" si="58"/>
        <v>0</v>
      </c>
      <c r="M454" s="100">
        <f t="shared" si="59"/>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53"/>
        <v>lt003_entitypure_capex_ccm</v>
      </c>
      <c r="B455" s="83" t="s">
        <v>28</v>
      </c>
      <c r="C455" s="84" t="s">
        <v>28</v>
      </c>
      <c r="D455" s="80" t="s">
        <v>40</v>
      </c>
      <c r="E455" s="86" t="s">
        <v>323</v>
      </c>
      <c r="F455" s="87" t="s">
        <v>333</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7"/>
        <v>0.51249999999999996</v>
      </c>
      <c r="K455" s="100">
        <f>SUMIFS(Table1[Horas efetivas],Table1[Tabela],Plano_V3!E455,Table1[Campo],Plano_V3!F455)</f>
        <v>0</v>
      </c>
      <c r="L455" s="100">
        <f t="shared" si="58"/>
        <v>0</v>
      </c>
      <c r="M455" s="100">
        <f t="shared" si="59"/>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53"/>
        <v>lt003_entitypure_capex_cca</v>
      </c>
      <c r="B456" s="83" t="s">
        <v>28</v>
      </c>
      <c r="C456" s="84" t="s">
        <v>28</v>
      </c>
      <c r="D456" s="80" t="s">
        <v>40</v>
      </c>
      <c r="E456" s="86" t="s">
        <v>323</v>
      </c>
      <c r="F456" s="87" t="s">
        <v>334</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7"/>
        <v>0.51249999999999996</v>
      </c>
      <c r="K456" s="100">
        <f>SUMIFS(Table1[Horas efetivas],Table1[Tabela],Plano_V3!E456,Table1[Campo],Plano_V3!F456)</f>
        <v>0</v>
      </c>
      <c r="L456" s="100">
        <f t="shared" si="58"/>
        <v>0</v>
      </c>
      <c r="M456" s="100">
        <f t="shared" si="59"/>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53"/>
        <v>lt003_entityenblng_trnvr_ccm</v>
      </c>
      <c r="B457" s="83" t="s">
        <v>28</v>
      </c>
      <c r="C457" s="84" t="s">
        <v>28</v>
      </c>
      <c r="D457" s="80" t="s">
        <v>40</v>
      </c>
      <c r="E457" s="86" t="s">
        <v>323</v>
      </c>
      <c r="F457" s="87" t="s">
        <v>335</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7"/>
        <v>0.51249999999999996</v>
      </c>
      <c r="K457" s="100">
        <f>SUMIFS(Table1[Horas efetivas],Table1[Tabela],Plano_V3!E457,Table1[Campo],Plano_V3!F457)</f>
        <v>0</v>
      </c>
      <c r="L457" s="100">
        <f t="shared" si="58"/>
        <v>0</v>
      </c>
      <c r="M457" s="100">
        <f t="shared" si="59"/>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53"/>
        <v>lt003_entityenblng_trnvr_cca</v>
      </c>
      <c r="B458" s="83" t="s">
        <v>28</v>
      </c>
      <c r="C458" s="84" t="s">
        <v>28</v>
      </c>
      <c r="D458" s="80" t="s">
        <v>40</v>
      </c>
      <c r="E458" s="86" t="s">
        <v>323</v>
      </c>
      <c r="F458" s="87" t="s">
        <v>336</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7"/>
        <v>0.51249999999999996</v>
      </c>
      <c r="K458" s="100">
        <f>SUMIFS(Table1[Horas efetivas],Table1[Tabela],Plano_V3!E458,Table1[Campo],Plano_V3!F458)</f>
        <v>0</v>
      </c>
      <c r="L458" s="100">
        <f t="shared" si="58"/>
        <v>0</v>
      </c>
      <c r="M458" s="100">
        <f t="shared" si="59"/>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53"/>
        <v>lt003_entitytrnstnl_trnvr</v>
      </c>
      <c r="B459" s="83" t="s">
        <v>28</v>
      </c>
      <c r="C459" s="84" t="s">
        <v>28</v>
      </c>
      <c r="D459" s="80" t="s">
        <v>40</v>
      </c>
      <c r="E459" s="86" t="s">
        <v>323</v>
      </c>
      <c r="F459" s="87" t="s">
        <v>337</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7"/>
        <v>0.51249999999999996</v>
      </c>
      <c r="K459" s="100">
        <f>SUMIFS(Table1[Horas efetivas],Table1[Tabela],Plano_V3!E459,Table1[Campo],Plano_V3!F459)</f>
        <v>0</v>
      </c>
      <c r="L459" s="100">
        <f t="shared" si="58"/>
        <v>0</v>
      </c>
      <c r="M459" s="100">
        <f t="shared" si="59"/>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53"/>
        <v>lt003_entitypure_trnvr_ccm</v>
      </c>
      <c r="B460" s="83" t="s">
        <v>28</v>
      </c>
      <c r="C460" s="84" t="s">
        <v>28</v>
      </c>
      <c r="D460" s="80" t="s">
        <v>40</v>
      </c>
      <c r="E460" s="86" t="s">
        <v>323</v>
      </c>
      <c r="F460" s="87" t="s">
        <v>338</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7"/>
        <v>0.51249999999999996</v>
      </c>
      <c r="K460" s="100">
        <f>SUMIFS(Table1[Horas efetivas],Table1[Tabela],Plano_V3!E460,Table1[Campo],Plano_V3!F460)</f>
        <v>0</v>
      </c>
      <c r="L460" s="100">
        <f t="shared" si="58"/>
        <v>0</v>
      </c>
      <c r="M460" s="100">
        <f t="shared" si="59"/>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53"/>
        <v>lt003_entitypure_trnvr_cca</v>
      </c>
      <c r="B461" s="83" t="s">
        <v>28</v>
      </c>
      <c r="C461" s="84" t="s">
        <v>28</v>
      </c>
      <c r="D461" s="80" t="s">
        <v>40</v>
      </c>
      <c r="E461" s="86" t="s">
        <v>323</v>
      </c>
      <c r="F461" s="87" t="s">
        <v>339</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7"/>
        <v>0.51249999999999996</v>
      </c>
      <c r="K461" s="100">
        <f>SUMIFS(Table1[Horas efetivas],Table1[Tabela],Plano_V3!E461,Table1[Campo],Plano_V3!F461)</f>
        <v>0</v>
      </c>
      <c r="L461" s="100">
        <f t="shared" si="58"/>
        <v>0</v>
      </c>
      <c r="M461" s="100">
        <f t="shared" si="59"/>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53"/>
        <v>lt003_entityflg_nfrd_applcblty</v>
      </c>
      <c r="B462" s="83" t="s">
        <v>28</v>
      </c>
      <c r="C462" s="84" t="s">
        <v>28</v>
      </c>
      <c r="D462" s="80" t="s">
        <v>40</v>
      </c>
      <c r="E462" s="86" t="s">
        <v>323</v>
      </c>
      <c r="F462" s="87" t="s">
        <v>340</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7"/>
        <v>0.51249999999999996</v>
      </c>
      <c r="K462" s="100">
        <f>SUMIFS(Table1[Horas efetivas],Table1[Tabela],Plano_V3!E462,Table1[Campo],Plano_V3!F462)</f>
        <v>0</v>
      </c>
      <c r="L462" s="100">
        <f t="shared" si="58"/>
        <v>0</v>
      </c>
      <c r="M462" s="100">
        <f t="shared" si="59"/>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53"/>
        <v>lt003_entitycntrprty_emssns_scp1</v>
      </c>
      <c r="B463" s="83" t="s">
        <v>28</v>
      </c>
      <c r="C463" s="84" t="s">
        <v>28</v>
      </c>
      <c r="D463" s="80" t="s">
        <v>40</v>
      </c>
      <c r="E463" s="86" t="s">
        <v>323</v>
      </c>
      <c r="F463" s="87" t="s">
        <v>341</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7"/>
        <v>0.51249999999999996</v>
      </c>
      <c r="K463" s="100">
        <f>SUMIFS(Table1[Horas efetivas],Table1[Tabela],Plano_V3!E463,Table1[Campo],Plano_V3!F463)</f>
        <v>0</v>
      </c>
      <c r="L463" s="100">
        <f t="shared" si="58"/>
        <v>0</v>
      </c>
      <c r="M463" s="100">
        <f t="shared" si="59"/>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53"/>
        <v>lt003_entitycntrprty_emssns_scp2</v>
      </c>
      <c r="B464" s="83" t="s">
        <v>28</v>
      </c>
      <c r="C464" s="84" t="s">
        <v>28</v>
      </c>
      <c r="D464" s="80" t="s">
        <v>40</v>
      </c>
      <c r="E464" s="86" t="s">
        <v>323</v>
      </c>
      <c r="F464" s="87" t="s">
        <v>342</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7"/>
        <v>0.51249999999999996</v>
      </c>
      <c r="K464" s="100">
        <f>SUMIFS(Table1[Horas efetivas],Table1[Tabela],Plano_V3!E464,Table1[Campo],Plano_V3!F464)</f>
        <v>0</v>
      </c>
      <c r="L464" s="100">
        <f t="shared" si="58"/>
        <v>0</v>
      </c>
      <c r="M464" s="100">
        <f t="shared" si="59"/>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53"/>
        <v>lt003_entitycntrprty_emssns_scp3</v>
      </c>
      <c r="B465" s="83" t="s">
        <v>28</v>
      </c>
      <c r="C465" s="84" t="s">
        <v>28</v>
      </c>
      <c r="D465" s="80" t="s">
        <v>40</v>
      </c>
      <c r="E465" s="86" t="s">
        <v>323</v>
      </c>
      <c r="F465" s="87" t="s">
        <v>343</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7"/>
        <v>0.51249999999999996</v>
      </c>
      <c r="K465" s="100">
        <f>SUMIFS(Table1[Horas efetivas],Table1[Tabela],Plano_V3!E465,Table1[Campo],Plano_V3!F465)</f>
        <v>0</v>
      </c>
      <c r="L465" s="100">
        <f t="shared" si="58"/>
        <v>0</v>
      </c>
      <c r="M465" s="100">
        <f t="shared" si="59"/>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53"/>
        <v>lt003_entityflg_excldd_eu_prs_algnd_bnchmrk</v>
      </c>
      <c r="B466" s="83" t="s">
        <v>28</v>
      </c>
      <c r="C466" s="84" t="s">
        <v>28</v>
      </c>
      <c r="D466" s="80" t="s">
        <v>40</v>
      </c>
      <c r="E466" s="86" t="s">
        <v>323</v>
      </c>
      <c r="F466" s="87" t="s">
        <v>344</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7"/>
        <v>0.51249999999999996</v>
      </c>
      <c r="K466" s="100">
        <f>SUMIFS(Table1[Horas efetivas],Table1[Tabela],Plano_V3!E466,Table1[Campo],Plano_V3!F466)</f>
        <v>0</v>
      </c>
      <c r="L466" s="100">
        <f t="shared" si="58"/>
        <v>0</v>
      </c>
      <c r="M466" s="100">
        <f t="shared" si="59"/>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53"/>
        <v>lt003_entityflg_act_physcl_rsk</v>
      </c>
      <c r="B467" s="83" t="s">
        <v>28</v>
      </c>
      <c r="C467" s="84" t="s">
        <v>28</v>
      </c>
      <c r="D467" s="80" t="s">
        <v>40</v>
      </c>
      <c r="E467" s="86" t="s">
        <v>323</v>
      </c>
      <c r="F467" s="87" t="s">
        <v>345</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7"/>
        <v>0.51249999999999996</v>
      </c>
      <c r="K467" s="100">
        <f>SUMIFS(Table1[Horas efetivas],Table1[Tabela],Plano_V3!E467,Table1[Campo],Plano_V3!F467)</f>
        <v>0</v>
      </c>
      <c r="L467" s="100">
        <f t="shared" si="58"/>
        <v>0</v>
      </c>
      <c r="M467" s="100">
        <f t="shared" si="59"/>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53"/>
        <v>lt003_entityflg_chrnc_physcl_rsk</v>
      </c>
      <c r="B468" s="83" t="s">
        <v>28</v>
      </c>
      <c r="C468" s="84" t="s">
        <v>28</v>
      </c>
      <c r="D468" s="80" t="s">
        <v>40</v>
      </c>
      <c r="E468" s="86" t="s">
        <v>323</v>
      </c>
      <c r="F468" s="87" t="s">
        <v>346</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7"/>
        <v>0.51249999999999996</v>
      </c>
      <c r="K468" s="100">
        <f>SUMIFS(Table1[Horas efetivas],Table1[Tabela],Plano_V3!E468,Table1[Campo],Plano_V3!F468)</f>
        <v>0</v>
      </c>
      <c r="L468" s="100">
        <f t="shared" si="58"/>
        <v>0</v>
      </c>
      <c r="M468" s="100">
        <f t="shared" si="59"/>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53"/>
        <v>lt003_entitypst_cd</v>
      </c>
      <c r="B469" s="83" t="s">
        <v>28</v>
      </c>
      <c r="C469" s="84" t="s">
        <v>28</v>
      </c>
      <c r="D469" s="80" t="s">
        <v>40</v>
      </c>
      <c r="E469" s="86" t="s">
        <v>323</v>
      </c>
      <c r="F469" s="87" t="s">
        <v>347</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7"/>
        <v>0.51249999999999996</v>
      </c>
      <c r="K469" s="100">
        <f>SUMIFS(Table1[Horas efetivas],Table1[Tabela],Plano_V3!E469,Table1[Campo],Plano_V3!F469)</f>
        <v>0</v>
      </c>
      <c r="L469" s="100">
        <f t="shared" si="58"/>
        <v>0</v>
      </c>
      <c r="M469" s="100">
        <f t="shared" si="59"/>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53"/>
        <v>lt003_entityesg_sbsctr</v>
      </c>
      <c r="B470" s="83" t="s">
        <v>28</v>
      </c>
      <c r="C470" s="84" t="s">
        <v>28</v>
      </c>
      <c r="D470" s="80" t="s">
        <v>40</v>
      </c>
      <c r="E470" s="86" t="s">
        <v>323</v>
      </c>
      <c r="F470" s="87" t="s">
        <v>348</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7"/>
        <v>0.51249999999999996</v>
      </c>
      <c r="K470" s="100">
        <f>SUMIFS(Table1[Horas efetivas],Table1[Tabela],Plano_V3!E470,Table1[Campo],Plano_V3!F470)</f>
        <v>0</v>
      </c>
      <c r="L470" s="100">
        <f t="shared" si="58"/>
        <v>0</v>
      </c>
      <c r="M470" s="100">
        <f t="shared" si="59"/>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53"/>
        <v>lt003_entityttl_lblty</v>
      </c>
      <c r="B471" s="83" t="s">
        <v>28</v>
      </c>
      <c r="C471" s="84" t="s">
        <v>28</v>
      </c>
      <c r="D471" s="80" t="s">
        <v>40</v>
      </c>
      <c r="E471" s="86" t="s">
        <v>323</v>
      </c>
      <c r="F471" s="87" t="s">
        <v>349</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7"/>
        <v>0.51249999999999996</v>
      </c>
      <c r="K471" s="100">
        <f>SUMIFS(Table1[Horas efetivas],Table1[Tabela],Plano_V3!E471,Table1[Campo],Plano_V3!F471)</f>
        <v>0</v>
      </c>
      <c r="L471" s="100">
        <f t="shared" si="58"/>
        <v>0</v>
      </c>
      <c r="M471" s="100">
        <f t="shared" si="59"/>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53"/>
        <v>lt003_entityisin</v>
      </c>
      <c r="B472" s="83" t="s">
        <v>28</v>
      </c>
      <c r="C472" s="84" t="s">
        <v>28</v>
      </c>
      <c r="D472" s="80" t="s">
        <v>40</v>
      </c>
      <c r="E472" s="86" t="s">
        <v>323</v>
      </c>
      <c r="F472" s="87" t="s">
        <v>230</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7"/>
        <v>0.51249999999999996</v>
      </c>
      <c r="K472" s="100">
        <f>SUMIFS(Table1[Horas efetivas],Table1[Tabela],Plano_V3!E472,Table1[Campo],Plano_V3!F472)</f>
        <v>0</v>
      </c>
      <c r="L472" s="100">
        <f t="shared" si="58"/>
        <v>0</v>
      </c>
      <c r="M472" s="100">
        <f t="shared" si="59"/>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53"/>
        <v>lt003_entitygrp_annl_trnvr_le</v>
      </c>
      <c r="B473" s="83" t="s">
        <v>28</v>
      </c>
      <c r="C473" s="84" t="s">
        <v>28</v>
      </c>
      <c r="D473" s="80" t="s">
        <v>40</v>
      </c>
      <c r="E473" s="86" t="s">
        <v>323</v>
      </c>
      <c r="F473" s="87" t="s">
        <v>350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7"/>
        <v>0.51249999999999996</v>
      </c>
      <c r="K473" s="100">
        <f>SUMIFS(Table1[Horas efetivas],Table1[Tabela],Plano_V3!E473,Table1[Campo],Plano_V3!F473)</f>
        <v>0</v>
      </c>
      <c r="L473" s="100">
        <f t="shared" si="58"/>
        <v>0</v>
      </c>
      <c r="M473" s="100">
        <f t="shared" si="59"/>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53"/>
        <v>lt003_entitygrp_ttl_lblty</v>
      </c>
      <c r="B474" s="83" t="s">
        <v>28</v>
      </c>
      <c r="C474" s="84" t="s">
        <v>28</v>
      </c>
      <c r="D474" s="80" t="s">
        <v>40</v>
      </c>
      <c r="E474" s="86" t="s">
        <v>323</v>
      </c>
      <c r="F474" s="87" t="s">
        <v>351</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7"/>
        <v>0.51249999999999996</v>
      </c>
      <c r="K474" s="100">
        <f>SUMIFS(Table1[Horas efetivas],Table1[Tabela],Plano_V3!E474,Table1[Campo],Plano_V3!F474)</f>
        <v>0</v>
      </c>
      <c r="L474" s="100">
        <f t="shared" si="58"/>
        <v>0</v>
      </c>
      <c r="M474" s="100">
        <f t="shared" si="59"/>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53"/>
        <v>lt003_entityflg_grp_nfrd_applcblty</v>
      </c>
      <c r="B475" s="83" t="s">
        <v>28</v>
      </c>
      <c r="C475" s="84" t="s">
        <v>28</v>
      </c>
      <c r="D475" s="80" t="s">
        <v>40</v>
      </c>
      <c r="E475" s="86" t="s">
        <v>323</v>
      </c>
      <c r="F475" s="87" t="s">
        <v>352</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7"/>
        <v>0.51249999999999996</v>
      </c>
      <c r="K475" s="100">
        <f>SUMIFS(Table1[Horas efetivas],Table1[Tabela],Plano_V3!E475,Table1[Campo],Plano_V3!F475)</f>
        <v>0</v>
      </c>
      <c r="L475" s="100">
        <f t="shared" si="58"/>
        <v>0</v>
      </c>
      <c r="M475" s="100">
        <f t="shared" si="59"/>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ref="A476:A573" si="60">E476&amp;F476</f>
        <v>lt003_entitygrp_emssns_scp1</v>
      </c>
      <c r="B476" s="83" t="s">
        <v>28</v>
      </c>
      <c r="C476" s="84" t="s">
        <v>28</v>
      </c>
      <c r="D476" s="80" t="s">
        <v>40</v>
      </c>
      <c r="E476" s="86" t="s">
        <v>323</v>
      </c>
      <c r="F476" s="87" t="s">
        <v>353</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7"/>
        <v>0.51249999999999996</v>
      </c>
      <c r="K476" s="100">
        <f>SUMIFS(Table1[Horas efetivas],Table1[Tabela],Plano_V3!E476,Table1[Campo],Plano_V3!F476)</f>
        <v>0</v>
      </c>
      <c r="L476" s="100">
        <f t="shared" si="58"/>
        <v>0</v>
      </c>
      <c r="M476" s="100">
        <f t="shared" si="59"/>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si="60"/>
        <v>lt003_entitygrp_emssns_scp2</v>
      </c>
      <c r="B477" s="83" t="s">
        <v>28</v>
      </c>
      <c r="C477" s="84" t="s">
        <v>28</v>
      </c>
      <c r="D477" s="80" t="s">
        <v>40</v>
      </c>
      <c r="E477" s="86" t="s">
        <v>323</v>
      </c>
      <c r="F477" s="87" t="s">
        <v>354</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7"/>
        <v>0.51249999999999996</v>
      </c>
      <c r="K477" s="100">
        <f>SUMIFS(Table1[Horas efetivas],Table1[Tabela],Plano_V3!E477,Table1[Campo],Plano_V3!F477)</f>
        <v>0</v>
      </c>
      <c r="L477" s="100">
        <f t="shared" si="58"/>
        <v>0</v>
      </c>
      <c r="M477" s="100">
        <f t="shared" si="59"/>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60"/>
        <v>lt003_entitygrp_emssns_scp3</v>
      </c>
      <c r="B478" s="83" t="s">
        <v>28</v>
      </c>
      <c r="C478" s="84" t="s">
        <v>28</v>
      </c>
      <c r="D478" s="80" t="s">
        <v>40</v>
      </c>
      <c r="E478" s="86" t="s">
        <v>323</v>
      </c>
      <c r="F478" s="87" t="s">
        <v>355</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7"/>
        <v>0.51249999999999996</v>
      </c>
      <c r="K478" s="100">
        <f>SUMIFS(Table1[Horas efetivas],Table1[Tabela],Plano_V3!E478,Table1[Campo],Plano_V3!F478)</f>
        <v>0</v>
      </c>
      <c r="L478" s="100">
        <f t="shared" si="58"/>
        <v>0</v>
      </c>
      <c r="M478" s="100">
        <f t="shared" si="59"/>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60"/>
        <v>lt004_protectiontyp_ep_scr</v>
      </c>
      <c r="B479" s="83" t="s">
        <v>28</v>
      </c>
      <c r="C479" s="84" t="s">
        <v>28</v>
      </c>
      <c r="D479" s="80" t="s">
        <v>40</v>
      </c>
      <c r="E479" s="86" t="s">
        <v>356</v>
      </c>
      <c r="F479" s="87" t="s">
        <v>357</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7"/>
        <v>0.51249999999999996</v>
      </c>
      <c r="K479" s="100">
        <f>SUMIFS(Table1[Horas efetivas],Table1[Tabela],Plano_V3!E479,Table1[Campo],Plano_V3!F479)</f>
        <v>0</v>
      </c>
      <c r="L479" s="100">
        <f t="shared" si="58"/>
        <v>0</v>
      </c>
      <c r="M479" s="100">
        <f t="shared" si="59"/>
        <v>0</v>
      </c>
      <c r="N479" s="105" t="s">
        <v>39</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60"/>
        <v>lt004_protectionep_scr</v>
      </c>
      <c r="B480" s="83" t="s">
        <v>28</v>
      </c>
      <c r="C480" s="84" t="s">
        <v>28</v>
      </c>
      <c r="D480" s="80" t="s">
        <v>40</v>
      </c>
      <c r="E480" s="86" t="s">
        <v>356</v>
      </c>
      <c r="F480" s="87" t="s">
        <v>358</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7"/>
        <v>0.51249999999999996</v>
      </c>
      <c r="K480" s="100">
        <f>SUMIFS(Table1[Horas efetivas],Table1[Tabela],Plano_V3!E480,Table1[Campo],Plano_V3!F480)</f>
        <v>0</v>
      </c>
      <c r="L480" s="100">
        <f t="shared" si="58"/>
        <v>0</v>
      </c>
      <c r="M480" s="100">
        <f t="shared" si="59"/>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60"/>
        <v>lt004_protectiontyp_epc_lbl</v>
      </c>
      <c r="B481" s="83" t="s">
        <v>28</v>
      </c>
      <c r="C481" s="84" t="s">
        <v>28</v>
      </c>
      <c r="D481" s="80" t="s">
        <v>40</v>
      </c>
      <c r="E481" s="86" t="s">
        <v>356</v>
      </c>
      <c r="F481" s="87" t="s">
        <v>359</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7"/>
        <v>0.51249999999999996</v>
      </c>
      <c r="K481" s="100">
        <f>SUMIFS(Table1[Horas efetivas],Table1[Tabela],Plano_V3!E481,Table1[Campo],Plano_V3!F481)</f>
        <v>0</v>
      </c>
      <c r="L481" s="100">
        <f t="shared" si="58"/>
        <v>0</v>
      </c>
      <c r="M481" s="100">
        <f t="shared" si="59"/>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60"/>
        <v>lt004_protectionepc_lbl</v>
      </c>
      <c r="B482" s="83" t="s">
        <v>28</v>
      </c>
      <c r="C482" s="84" t="s">
        <v>28</v>
      </c>
      <c r="D482" s="80" t="s">
        <v>40</v>
      </c>
      <c r="E482" s="86" t="s">
        <v>356</v>
      </c>
      <c r="F482" s="87" t="s">
        <v>360</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7"/>
        <v>0.51249999999999996</v>
      </c>
      <c r="K482" s="100">
        <f>SUMIFS(Table1[Horas efetivas],Table1[Tabela],Plano_V3!E482,Table1[Campo],Plano_V3!F482)</f>
        <v>0</v>
      </c>
      <c r="L482" s="100">
        <f t="shared" si="58"/>
        <v>0</v>
      </c>
      <c r="M482" s="100">
        <f t="shared" si="59"/>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60"/>
        <v>lt004_protectionemssns_scp1_prtctn</v>
      </c>
      <c r="B483" s="83" t="s">
        <v>28</v>
      </c>
      <c r="C483" s="84" t="s">
        <v>28</v>
      </c>
      <c r="D483" s="80" t="s">
        <v>40</v>
      </c>
      <c r="E483" s="86" t="s">
        <v>356</v>
      </c>
      <c r="F483" s="87" t="s">
        <v>361</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7"/>
        <v>0.51249999999999996</v>
      </c>
      <c r="K483" s="100">
        <f>SUMIFS(Table1[Horas efetivas],Table1[Tabela],Plano_V3!E483,Table1[Campo],Plano_V3!F483)</f>
        <v>0</v>
      </c>
      <c r="L483" s="100">
        <f t="shared" si="58"/>
        <v>0</v>
      </c>
      <c r="M483" s="100">
        <f t="shared" si="59"/>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60"/>
        <v>lt004_protectionemssns_scp2_prtctn</v>
      </c>
      <c r="B484" s="83" t="s">
        <v>28</v>
      </c>
      <c r="C484" s="84" t="s">
        <v>28</v>
      </c>
      <c r="D484" s="80" t="s">
        <v>40</v>
      </c>
      <c r="E484" s="86" t="s">
        <v>356</v>
      </c>
      <c r="F484" s="87" t="s">
        <v>362</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7"/>
        <v>0.51249999999999996</v>
      </c>
      <c r="K484" s="100">
        <f>SUMIFS(Table1[Horas efetivas],Table1[Tabela],Plano_V3!E484,Table1[Campo],Plano_V3!F484)</f>
        <v>0</v>
      </c>
      <c r="L484" s="100">
        <f t="shared" si="58"/>
        <v>0</v>
      </c>
      <c r="M484" s="100">
        <f t="shared" si="59"/>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60"/>
        <v>lt004_protectionemssns_scp3_prtctn</v>
      </c>
      <c r="B485" s="83" t="s">
        <v>28</v>
      </c>
      <c r="C485" s="84" t="s">
        <v>28</v>
      </c>
      <c r="D485" s="80" t="s">
        <v>40</v>
      </c>
      <c r="E485" s="86" t="s">
        <v>356</v>
      </c>
      <c r="F485" s="87" t="s">
        <v>363</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7"/>
        <v>0.51249999999999996</v>
      </c>
      <c r="K485" s="100">
        <f>SUMIFS(Table1[Horas efetivas],Table1[Tabela],Plano_V3!E485,Table1[Campo],Plano_V3!F485)</f>
        <v>0</v>
      </c>
      <c r="L485" s="100">
        <f t="shared" si="58"/>
        <v>0</v>
      </c>
      <c r="M485" s="100">
        <f t="shared" si="59"/>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60"/>
        <v>lt004_protectionmthd_usd_prtctn_scp_1</v>
      </c>
      <c r="B486" s="83" t="s">
        <v>28</v>
      </c>
      <c r="C486" s="84" t="s">
        <v>28</v>
      </c>
      <c r="D486" s="80" t="s">
        <v>40</v>
      </c>
      <c r="E486" s="86" t="s">
        <v>356</v>
      </c>
      <c r="F486" s="87" t="s">
        <v>364</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7"/>
        <v>0.51249999999999996</v>
      </c>
      <c r="K486" s="100">
        <f>SUMIFS(Table1[Horas efetivas],Table1[Tabela],Plano_V3!E486,Table1[Campo],Plano_V3!F486)</f>
        <v>0</v>
      </c>
      <c r="L486" s="100">
        <f t="shared" si="58"/>
        <v>0</v>
      </c>
      <c r="M486" s="100">
        <f t="shared" si="59"/>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60"/>
        <v>lt004_protectionmthd_usd_prtctn_scp_2</v>
      </c>
      <c r="B487" s="83" t="s">
        <v>28</v>
      </c>
      <c r="C487" s="84" t="s">
        <v>28</v>
      </c>
      <c r="D487" s="80" t="s">
        <v>40</v>
      </c>
      <c r="E487" s="86" t="s">
        <v>356</v>
      </c>
      <c r="F487" s="87" t="s">
        <v>365</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7"/>
        <v>0.51249999999999996</v>
      </c>
      <c r="K487" s="100">
        <f>SUMIFS(Table1[Horas efetivas],Table1[Tabela],Plano_V3!E487,Table1[Campo],Plano_V3!F487)</f>
        <v>0</v>
      </c>
      <c r="L487" s="100">
        <f t="shared" si="58"/>
        <v>0</v>
      </c>
      <c r="M487" s="100">
        <f t="shared" si="59"/>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60"/>
        <v>lt004_protectionmthd_usd_prtctn_scp_3</v>
      </c>
      <c r="B488" s="83" t="s">
        <v>28</v>
      </c>
      <c r="C488" s="84" t="s">
        <v>28</v>
      </c>
      <c r="D488" s="80" t="s">
        <v>40</v>
      </c>
      <c r="E488" s="86" t="s">
        <v>356</v>
      </c>
      <c r="F488" s="87" t="s">
        <v>366</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7"/>
        <v>0.51249999999999996</v>
      </c>
      <c r="K488" s="100">
        <f>SUMIFS(Table1[Horas efetivas],Table1[Tabela],Plano_V3!E488,Table1[Campo],Plano_V3!F488)</f>
        <v>0</v>
      </c>
      <c r="L488" s="100">
        <f t="shared" si="58"/>
        <v>0</v>
      </c>
      <c r="M488" s="100">
        <f t="shared" si="59"/>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60"/>
        <v>lt004_protectionflg_act_physcl_rsk</v>
      </c>
      <c r="B489" s="83" t="s">
        <v>28</v>
      </c>
      <c r="C489" s="84" t="s">
        <v>28</v>
      </c>
      <c r="D489" s="80" t="s">
        <v>40</v>
      </c>
      <c r="E489" s="86" t="s">
        <v>356</v>
      </c>
      <c r="F489" s="87" t="s">
        <v>345</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7"/>
        <v>0.51249999999999996</v>
      </c>
      <c r="K489" s="100">
        <f>SUMIFS(Table1[Horas efetivas],Table1[Tabela],Plano_V3!E489,Table1[Campo],Plano_V3!F489)</f>
        <v>0</v>
      </c>
      <c r="L489" s="100">
        <f t="shared" si="58"/>
        <v>0</v>
      </c>
      <c r="M489" s="100">
        <f t="shared" si="59"/>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60"/>
        <v>lt004_protectionflg_chrnc_physcl_rsk</v>
      </c>
      <c r="B490" s="83" t="s">
        <v>28</v>
      </c>
      <c r="C490" s="84" t="s">
        <v>28</v>
      </c>
      <c r="D490" s="80" t="s">
        <v>40</v>
      </c>
      <c r="E490" s="86" t="s">
        <v>356</v>
      </c>
      <c r="F490" s="87" t="s">
        <v>346</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7"/>
        <v>0.51249999999999996</v>
      </c>
      <c r="K490" s="100">
        <f>SUMIFS(Table1[Horas efetivas],Table1[Tabela],Plano_V3!E490,Table1[Campo],Plano_V3!F490)</f>
        <v>0</v>
      </c>
      <c r="L490" s="100">
        <f t="shared" si="58"/>
        <v>0</v>
      </c>
      <c r="M490" s="100">
        <f t="shared" si="59"/>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60"/>
        <v>lt002_instrumentrsk_mtgtd_cct</v>
      </c>
      <c r="B491" s="83" t="s">
        <v>28</v>
      </c>
      <c r="C491" s="84" t="s">
        <v>28</v>
      </c>
      <c r="D491" s="80" t="s">
        <v>40</v>
      </c>
      <c r="E491" s="86" t="s">
        <v>367</v>
      </c>
      <c r="F491" s="87" t="s">
        <v>368</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7"/>
        <v>0.51249999999999996</v>
      </c>
      <c r="K491" s="100">
        <f>SUMIFS(Table1[Horas efetivas],Table1[Tabela],Plano_V3!E491,Table1[Campo],Plano_V3!F491)</f>
        <v>0</v>
      </c>
      <c r="L491" s="100">
        <f t="shared" si="58"/>
        <v>0</v>
      </c>
      <c r="M491" s="100">
        <f t="shared" si="59"/>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60"/>
        <v>lt002_instrumentrsk_mtgtd_ccp</v>
      </c>
      <c r="B492" s="83" t="s">
        <v>28</v>
      </c>
      <c r="C492" s="84" t="s">
        <v>28</v>
      </c>
      <c r="D492" s="80" t="s">
        <v>40</v>
      </c>
      <c r="E492" s="86" t="s">
        <v>367</v>
      </c>
      <c r="F492" s="87" t="s">
        <v>369</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7"/>
        <v>0.51249999999999996</v>
      </c>
      <c r="K492" s="100">
        <f>SUMIFS(Table1[Horas efetivas],Table1[Tabela],Plano_V3!E492,Table1[Campo],Plano_V3!F492)</f>
        <v>0</v>
      </c>
      <c r="L492" s="100">
        <f t="shared" si="58"/>
        <v>0</v>
      </c>
      <c r="M492" s="100">
        <f t="shared" si="59"/>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60"/>
        <v>lt002_instrumentenvrnmntl_objctv</v>
      </c>
      <c r="B493" s="83" t="s">
        <v>28</v>
      </c>
      <c r="C493" s="84" t="s">
        <v>28</v>
      </c>
      <c r="D493" s="80" t="s">
        <v>40</v>
      </c>
      <c r="E493" s="86" t="s">
        <v>367</v>
      </c>
      <c r="F493" s="87" t="s">
        <v>370</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7"/>
        <v>0.51249999999999996</v>
      </c>
      <c r="K493" s="100">
        <f>SUMIFS(Table1[Horas efetivas],Table1[Tabela],Plano_V3!E493,Table1[Campo],Plano_V3!F493)</f>
        <v>0</v>
      </c>
      <c r="L493" s="100">
        <f t="shared" si="58"/>
        <v>0</v>
      </c>
      <c r="M493" s="100">
        <f t="shared" si="59"/>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60"/>
        <v>lt002_instrumenttyp_actvty</v>
      </c>
      <c r="B494" s="83" t="s">
        <v>28</v>
      </c>
      <c r="C494" s="84" t="s">
        <v>28</v>
      </c>
      <c r="D494" s="80" t="s">
        <v>40</v>
      </c>
      <c r="E494" s="86" t="s">
        <v>367</v>
      </c>
      <c r="F494" s="87" t="s">
        <v>371</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7"/>
        <v>0.51249999999999996</v>
      </c>
      <c r="K494" s="100">
        <f>SUMIFS(Table1[Horas efetivas],Table1[Tabela],Plano_V3!E494,Table1[Campo],Plano_V3!F494)</f>
        <v>0</v>
      </c>
      <c r="L494" s="100">
        <f t="shared" si="58"/>
        <v>0</v>
      </c>
      <c r="M494" s="100">
        <f t="shared" si="59"/>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60"/>
        <v>lt002_instrumentlns_clltrlzd_clssfctn</v>
      </c>
      <c r="B495" s="83" t="s">
        <v>28</v>
      </c>
      <c r="C495" s="84" t="s">
        <v>28</v>
      </c>
      <c r="D495" s="80" t="s">
        <v>40</v>
      </c>
      <c r="E495" s="86" t="s">
        <v>367</v>
      </c>
      <c r="F495" s="87" t="s">
        <v>372</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7"/>
        <v>0.51249999999999996</v>
      </c>
      <c r="K495" s="100">
        <f>SUMIFS(Table1[Horas efetivas],Table1[Tabela],Plano_V3!E495,Table1[Campo],Plano_V3!F495)</f>
        <v>0</v>
      </c>
      <c r="L495" s="100">
        <f t="shared" si="58"/>
        <v>0</v>
      </c>
      <c r="M495" s="100">
        <f t="shared" si="59"/>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60"/>
        <v>lt002_instrumentmthd_usd_instrmnt_scp_1</v>
      </c>
      <c r="B496" s="83" t="s">
        <v>28</v>
      </c>
      <c r="C496" s="84" t="s">
        <v>28</v>
      </c>
      <c r="D496" s="80" t="s">
        <v>40</v>
      </c>
      <c r="E496" s="86" t="s">
        <v>367</v>
      </c>
      <c r="F496" s="87" t="s">
        <v>373</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7"/>
        <v>0.51249999999999996</v>
      </c>
      <c r="K496" s="100">
        <f>SUMIFS(Table1[Horas efetivas],Table1[Tabela],Plano_V3!E496,Table1[Campo],Plano_V3!F496)</f>
        <v>0</v>
      </c>
      <c r="L496" s="100">
        <f t="shared" si="58"/>
        <v>0</v>
      </c>
      <c r="M496" s="100">
        <f t="shared" si="59"/>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60"/>
        <v>lt002_instrumentmthd_usd_instrmnt_scp_2</v>
      </c>
      <c r="B497" s="83" t="s">
        <v>28</v>
      </c>
      <c r="C497" s="84" t="s">
        <v>28</v>
      </c>
      <c r="D497" s="80" t="s">
        <v>40</v>
      </c>
      <c r="E497" s="86" t="s">
        <v>367</v>
      </c>
      <c r="F497" s="87" t="s">
        <v>374</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7"/>
        <v>0.51249999999999996</v>
      </c>
      <c r="K497" s="100">
        <f>SUMIFS(Table1[Horas efetivas],Table1[Tabela],Plano_V3!E497,Table1[Campo],Plano_V3!F497)</f>
        <v>0</v>
      </c>
      <c r="L497" s="100">
        <f t="shared" si="58"/>
        <v>0</v>
      </c>
      <c r="M497" s="100">
        <f t="shared" si="59"/>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60"/>
        <v>lt002_instrumentmthd_usd_instrmnt_scp_3</v>
      </c>
      <c r="B498" s="83" t="s">
        <v>28</v>
      </c>
      <c r="C498" s="84" t="s">
        <v>28</v>
      </c>
      <c r="D498" s="80" t="s">
        <v>40</v>
      </c>
      <c r="E498" s="86" t="s">
        <v>367</v>
      </c>
      <c r="F498" s="87" t="s">
        <v>375</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7"/>
        <v>0.51249999999999996</v>
      </c>
      <c r="K498" s="100">
        <f>SUMIFS(Table1[Horas efetivas],Table1[Tabela],Plano_V3!E498,Table1[Campo],Plano_V3!F498)</f>
        <v>0</v>
      </c>
      <c r="L498" s="100">
        <f t="shared" si="58"/>
        <v>0</v>
      </c>
      <c r="M498" s="100">
        <f t="shared" si="59"/>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60"/>
        <v>lt002_instrumentsstnbl_ctgry_txnmy</v>
      </c>
      <c r="B499" s="83" t="s">
        <v>28</v>
      </c>
      <c r="C499" s="84" t="s">
        <v>28</v>
      </c>
      <c r="D499" s="80" t="s">
        <v>40</v>
      </c>
      <c r="E499" s="86" t="s">
        <v>367</v>
      </c>
      <c r="F499" s="87" t="s">
        <v>376</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7"/>
        <v>0.51249999999999996</v>
      </c>
      <c r="K499" s="100">
        <f>SUMIFS(Table1[Horas efetivas],Table1[Tabela],Plano_V3!E499,Table1[Campo],Plano_V3!F499)</f>
        <v>0</v>
      </c>
      <c r="L499" s="100">
        <f t="shared" si="58"/>
        <v>0</v>
      </c>
      <c r="M499" s="100">
        <f t="shared" si="59"/>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60"/>
        <v>lt825_mthd_usd_instrmntambito</v>
      </c>
      <c r="B500" s="83" t="s">
        <v>28</v>
      </c>
      <c r="C500" s="84" t="s">
        <v>28</v>
      </c>
      <c r="D500" s="80" t="s">
        <v>40</v>
      </c>
      <c r="E500" s="86" t="s">
        <v>377</v>
      </c>
      <c r="F500" s="88" t="s">
        <v>378</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7"/>
        <v>0.51249999999999996</v>
      </c>
      <c r="K500" s="100">
        <f>SUMIFS(Table1[Horas efetivas],Table1[Tabela],Plano_V3!E500,Table1[Campo],Plano_V3!F500)</f>
        <v>0</v>
      </c>
      <c r="L500" s="100">
        <f t="shared" si="58"/>
        <v>0</v>
      </c>
      <c r="M500" s="100">
        <f t="shared" si="59"/>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60"/>
        <v>lt825_mthd_usd_instrmntref_date</v>
      </c>
      <c r="B501" s="83" t="s">
        <v>28</v>
      </c>
      <c r="C501" s="84" t="s">
        <v>28</v>
      </c>
      <c r="D501" s="80" t="s">
        <v>40</v>
      </c>
      <c r="E501" s="86" t="s">
        <v>377</v>
      </c>
      <c r="F501" s="88" t="s">
        <v>73</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7"/>
        <v>0.51249999999999996</v>
      </c>
      <c r="K501" s="100">
        <f>SUMIFS(Table1[Horas efetivas],Table1[Tabela],Plano_V3!E501,Table1[Campo],Plano_V3!F501)</f>
        <v>0</v>
      </c>
      <c r="L501" s="100">
        <f t="shared" si="58"/>
        <v>0</v>
      </c>
      <c r="M501" s="100">
        <f t="shared" si="59"/>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60"/>
        <v>lt825_mthd_usd_instrmntordem</v>
      </c>
      <c r="B502" s="83" t="s">
        <v>28</v>
      </c>
      <c r="C502" s="84" t="s">
        <v>28</v>
      </c>
      <c r="D502" s="80" t="s">
        <v>40</v>
      </c>
      <c r="E502" s="86" t="s">
        <v>377</v>
      </c>
      <c r="F502" s="88" t="s">
        <v>322</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7"/>
        <v>0.51249999999999996</v>
      </c>
      <c r="K502" s="100">
        <f>SUMIFS(Table1[Horas efetivas],Table1[Tabela],Plano_V3!E502,Table1[Campo],Plano_V3!F502)</f>
        <v>0</v>
      </c>
      <c r="L502" s="100">
        <f t="shared" si="58"/>
        <v>0</v>
      </c>
      <c r="M502" s="100">
        <f t="shared" si="59"/>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60"/>
        <v>lt825_mthd_usd_instrmnttabela</v>
      </c>
      <c r="B503" s="83" t="s">
        <v>28</v>
      </c>
      <c r="C503" s="84" t="s">
        <v>28</v>
      </c>
      <c r="D503" s="80" t="s">
        <v>40</v>
      </c>
      <c r="E503" s="86" t="s">
        <v>377</v>
      </c>
      <c r="F503" s="88" t="s">
        <v>379</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7"/>
        <v>0.51249999999999996</v>
      </c>
      <c r="K503" s="100">
        <f>SUMIFS(Table1[Horas efetivas],Table1[Tabela],Plano_V3!E503,Table1[Campo],Plano_V3!F503)</f>
        <v>0</v>
      </c>
      <c r="L503" s="100">
        <f t="shared" si="58"/>
        <v>0</v>
      </c>
      <c r="M503" s="100">
        <f t="shared" si="59"/>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60"/>
        <v>lt825_mthd_usd_instrmntorigem_scp1_emss</v>
      </c>
      <c r="B504" s="83" t="s">
        <v>28</v>
      </c>
      <c r="C504" s="84" t="s">
        <v>28</v>
      </c>
      <c r="D504" s="80" t="s">
        <v>40</v>
      </c>
      <c r="E504" s="86" t="s">
        <v>377</v>
      </c>
      <c r="F504" s="87" t="s">
        <v>306</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7"/>
        <v>0.51249999999999996</v>
      </c>
      <c r="K504" s="100">
        <f>SUMIFS(Table1[Horas efetivas],Table1[Tabela],Plano_V3!E504,Table1[Campo],Plano_V3!F504)</f>
        <v>0</v>
      </c>
      <c r="L504" s="100">
        <f t="shared" si="58"/>
        <v>0</v>
      </c>
      <c r="M504" s="100">
        <f t="shared" si="59"/>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60"/>
        <v>lt825_mthd_usd_instrmntorigem_scp2_emss</v>
      </c>
      <c r="B505" s="83" t="s">
        <v>28</v>
      </c>
      <c r="C505" s="84" t="s">
        <v>28</v>
      </c>
      <c r="D505" s="80" t="s">
        <v>40</v>
      </c>
      <c r="E505" s="86" t="s">
        <v>377</v>
      </c>
      <c r="F505" s="87" t="s">
        <v>307</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7"/>
        <v>0.51249999999999996</v>
      </c>
      <c r="K505" s="100">
        <f>SUMIFS(Table1[Horas efetivas],Table1[Tabela],Plano_V3!E505,Table1[Campo],Plano_V3!F505)</f>
        <v>0</v>
      </c>
      <c r="L505" s="100">
        <f t="shared" si="58"/>
        <v>0</v>
      </c>
      <c r="M505" s="100">
        <f t="shared" si="59"/>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60"/>
        <v>lt825_mthd_usd_instrmntorigem_scp3_emss</v>
      </c>
      <c r="B506" s="83" t="s">
        <v>28</v>
      </c>
      <c r="C506" s="84" t="s">
        <v>28</v>
      </c>
      <c r="D506" s="80" t="s">
        <v>40</v>
      </c>
      <c r="E506" s="86" t="s">
        <v>377</v>
      </c>
      <c r="F506" s="87" t="s">
        <v>308</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7"/>
        <v>0.51249999999999996</v>
      </c>
      <c r="K506" s="100">
        <f>SUMIFS(Table1[Horas efetivas],Table1[Tabela],Plano_V3!E506,Table1[Campo],Plano_V3!F506)</f>
        <v>0</v>
      </c>
      <c r="L506" s="100">
        <f t="shared" si="58"/>
        <v>0</v>
      </c>
      <c r="M506" s="100">
        <f t="shared" si="59"/>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60"/>
        <v>lt825_mthd_usd_instrmntmthd_usd_instrmnt_scp_1</v>
      </c>
      <c r="B507" s="83" t="s">
        <v>28</v>
      </c>
      <c r="C507" s="84" t="s">
        <v>28</v>
      </c>
      <c r="D507" s="80" t="s">
        <v>40</v>
      </c>
      <c r="E507" s="86" t="s">
        <v>377</v>
      </c>
      <c r="F507" s="87" t="s">
        <v>373</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7"/>
        <v>0.51249999999999996</v>
      </c>
      <c r="K507" s="100">
        <f>SUMIFS(Table1[Horas efetivas],Table1[Tabela],Plano_V3!E507,Table1[Campo],Plano_V3!F507)</f>
        <v>0</v>
      </c>
      <c r="L507" s="100">
        <f t="shared" si="58"/>
        <v>0</v>
      </c>
      <c r="M507" s="100">
        <f t="shared" si="59"/>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60"/>
        <v>lt825_mthd_usd_instrmntmthd_usd_instrmnt_scp_2</v>
      </c>
      <c r="B508" s="83" t="s">
        <v>28</v>
      </c>
      <c r="C508" s="84" t="s">
        <v>28</v>
      </c>
      <c r="D508" s="80" t="s">
        <v>40</v>
      </c>
      <c r="E508" s="86" t="s">
        <v>377</v>
      </c>
      <c r="F508" s="87" t="s">
        <v>374</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7"/>
        <v>0.51249999999999996</v>
      </c>
      <c r="K508" s="100">
        <f>SUMIFS(Table1[Horas efetivas],Table1[Tabela],Plano_V3!E508,Table1[Campo],Plano_V3!F508)</f>
        <v>0</v>
      </c>
      <c r="L508" s="100">
        <f t="shared" si="58"/>
        <v>0</v>
      </c>
      <c r="M508" s="100">
        <f t="shared" si="59"/>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60"/>
        <v>lt825_mthd_usd_instrmntmthd_usd_instrmnt_scp_3</v>
      </c>
      <c r="B509" s="83" t="s">
        <v>28</v>
      </c>
      <c r="C509" s="84" t="s">
        <v>28</v>
      </c>
      <c r="D509" s="80" t="s">
        <v>40</v>
      </c>
      <c r="E509" s="86" t="s">
        <v>377</v>
      </c>
      <c r="F509" s="87" t="s">
        <v>375</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7"/>
        <v>0.51249999999999996</v>
      </c>
      <c r="K509" s="100">
        <f>SUMIFS(Table1[Horas efetivas],Table1[Tabela],Plano_V3!E509,Table1[Campo],Plano_V3!F509)</f>
        <v>0</v>
      </c>
      <c r="L509" s="100">
        <f t="shared" si="58"/>
        <v>0</v>
      </c>
      <c r="M509" s="100">
        <f t="shared" si="59"/>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60"/>
        <v>lt826_esg_sbsctrambito</v>
      </c>
      <c r="B510" s="83" t="s">
        <v>28</v>
      </c>
      <c r="C510" s="84" t="s">
        <v>28</v>
      </c>
      <c r="D510" s="80" t="s">
        <v>40</v>
      </c>
      <c r="E510" s="86" t="s">
        <v>380</v>
      </c>
      <c r="F510" s="88" t="s">
        <v>378</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7"/>
        <v>0.51249999999999996</v>
      </c>
      <c r="K510" s="100">
        <f>SUMIFS(Table1[Horas efetivas],Table1[Tabela],Plano_V3!E510,Table1[Campo],Plano_V3!F510)</f>
        <v>0</v>
      </c>
      <c r="L510" s="100">
        <f t="shared" si="58"/>
        <v>0</v>
      </c>
      <c r="M510" s="100">
        <f t="shared" si="59"/>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60"/>
        <v>lt826_esg_sbsctrref_date</v>
      </c>
      <c r="B511" s="83" t="s">
        <v>28</v>
      </c>
      <c r="C511" s="84" t="s">
        <v>28</v>
      </c>
      <c r="D511" s="80" t="s">
        <v>40</v>
      </c>
      <c r="E511" s="86" t="s">
        <v>380</v>
      </c>
      <c r="F511" s="88" t="s">
        <v>73</v>
      </c>
      <c r="G511" s="80" t="str">
        <f>INDEX(Auxiliar!$B$16:$B$23,MATCH(Plano_V3!H511,Auxiliar!$C$16:$C$23,0),1)</f>
        <v>7. Por iniciar</v>
      </c>
      <c r="H511" s="80">
        <f>VLOOKUP(A511,'Aux - pivots1'!$A:$B,2,0)</f>
        <v>7</v>
      </c>
      <c r="I511" s="100">
        <f>SUMIFS(Table1[Estimação (horas)],Table1[Tabela],Plano_V3!E511,Table1[Campo],Plano_V3!F511)</f>
        <v>4.0999999999999996</v>
      </c>
      <c r="J511" s="100">
        <f t="shared" ref="J511:J572" si="61">I511/8</f>
        <v>0.51249999999999996</v>
      </c>
      <c r="K511" s="100">
        <f>SUMIFS(Table1[Horas efetivas],Table1[Tabela],Plano_V3!E511,Table1[Campo],Plano_V3!F511)</f>
        <v>0</v>
      </c>
      <c r="L511" s="100">
        <f t="shared" ref="L511:L572" si="62">K511/8</f>
        <v>0</v>
      </c>
      <c r="M511" s="100">
        <f t="shared" ref="M511:M573" si="63">L511/J511</f>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60"/>
        <v>lt826_esg_sbsctrordem</v>
      </c>
      <c r="B512" s="83" t="s">
        <v>28</v>
      </c>
      <c r="C512" s="84" t="s">
        <v>28</v>
      </c>
      <c r="D512" s="80" t="s">
        <v>40</v>
      </c>
      <c r="E512" s="86" t="s">
        <v>380</v>
      </c>
      <c r="F512" s="88" t="s">
        <v>322</v>
      </c>
      <c r="G512" s="80" t="str">
        <f>INDEX(Auxiliar!$B$16:$B$23,MATCH(Plano_V3!H512,Auxiliar!$C$16:$C$23,0),1)</f>
        <v>7. Por iniciar</v>
      </c>
      <c r="H512" s="80">
        <f>VLOOKUP(A512,'Aux - pivots1'!$A:$B,2,0)</f>
        <v>7</v>
      </c>
      <c r="I512" s="100">
        <f>SUMIFS(Table1[Estimação (horas)],Table1[Tabela],Plano_V3!E512,Table1[Campo],Plano_V3!F512)</f>
        <v>4.0999999999999996</v>
      </c>
      <c r="J512" s="100">
        <f t="shared" si="61"/>
        <v>0.51249999999999996</v>
      </c>
      <c r="K512" s="100">
        <f>SUMIFS(Table1[Horas efetivas],Table1[Tabela],Plano_V3!E512,Table1[Campo],Plano_V3!F512)</f>
        <v>0</v>
      </c>
      <c r="L512" s="100">
        <f t="shared" si="62"/>
        <v>0</v>
      </c>
      <c r="M512" s="100">
        <f t="shared" si="63"/>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60"/>
        <v>lt826_esg_sbsctrnace_code</v>
      </c>
      <c r="B513" s="83" t="s">
        <v>28</v>
      </c>
      <c r="C513" s="84" t="s">
        <v>28</v>
      </c>
      <c r="D513" s="80" t="s">
        <v>40</v>
      </c>
      <c r="E513" s="86" t="s">
        <v>380</v>
      </c>
      <c r="F513" s="87" t="s">
        <v>381</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1"/>
        <v>0.51249999999999996</v>
      </c>
      <c r="K513" s="100">
        <f>SUMIFS(Table1[Horas efetivas],Table1[Tabela],Plano_V3!E513,Table1[Campo],Plano_V3!F513)</f>
        <v>0</v>
      </c>
      <c r="L513" s="100">
        <f t="shared" si="62"/>
        <v>0</v>
      </c>
      <c r="M513" s="100">
        <f t="shared" si="63"/>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60"/>
        <v>lt826_esg_sbsctrcontraparte</v>
      </c>
      <c r="B514" s="83" t="s">
        <v>28</v>
      </c>
      <c r="C514" s="84" t="s">
        <v>28</v>
      </c>
      <c r="D514" s="80" t="s">
        <v>40</v>
      </c>
      <c r="E514" s="86" t="s">
        <v>380</v>
      </c>
      <c r="F514" s="87" t="s">
        <v>382</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1"/>
        <v>0.51249999999999996</v>
      </c>
      <c r="K514" s="100">
        <f>SUMIFS(Table1[Horas efetivas],Table1[Tabela],Plano_V3!E514,Table1[Campo],Plano_V3!F514)</f>
        <v>0</v>
      </c>
      <c r="L514" s="100">
        <f t="shared" si="62"/>
        <v>0</v>
      </c>
      <c r="M514" s="100">
        <f t="shared" si="63"/>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60"/>
        <v>lt826_esg_sbsctrcnatureza_juri</v>
      </c>
      <c r="B515" s="83" t="s">
        <v>28</v>
      </c>
      <c r="C515" s="84" t="s">
        <v>28</v>
      </c>
      <c r="D515" s="80" t="s">
        <v>40</v>
      </c>
      <c r="E515" s="86" t="s">
        <v>380</v>
      </c>
      <c r="F515" s="87" t="s">
        <v>383</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1"/>
        <v>0.51249999999999996</v>
      </c>
      <c r="K515" s="100">
        <f>SUMIFS(Table1[Horas efetivas],Table1[Tabela],Plano_V3!E515,Table1[Campo],Plano_V3!F515)</f>
        <v>0</v>
      </c>
      <c r="L515" s="100">
        <f t="shared" si="62"/>
        <v>0</v>
      </c>
      <c r="M515" s="100">
        <f t="shared" si="63"/>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60"/>
        <v>lt826_esg_sbsctridcomb</v>
      </c>
      <c r="B516" s="83" t="s">
        <v>28</v>
      </c>
      <c r="C516" s="84" t="s">
        <v>28</v>
      </c>
      <c r="D516" s="80" t="s">
        <v>40</v>
      </c>
      <c r="E516" s="86" t="s">
        <v>380</v>
      </c>
      <c r="F516" s="87" t="s">
        <v>384</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1"/>
        <v>0.51249999999999996</v>
      </c>
      <c r="K516" s="100">
        <f>SUMIFS(Table1[Horas efetivas],Table1[Tabela],Plano_V3!E516,Table1[Campo],Plano_V3!F516)</f>
        <v>0</v>
      </c>
      <c r="L516" s="100">
        <f t="shared" si="62"/>
        <v>0</v>
      </c>
      <c r="M516" s="100">
        <f t="shared" si="63"/>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60"/>
        <v>lt826_esg_sbsctresg_sbsctr</v>
      </c>
      <c r="B517" s="83" t="s">
        <v>28</v>
      </c>
      <c r="C517" s="84" t="s">
        <v>28</v>
      </c>
      <c r="D517" s="80" t="s">
        <v>40</v>
      </c>
      <c r="E517" s="86" t="s">
        <v>380</v>
      </c>
      <c r="F517" s="87" t="s">
        <v>348</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1"/>
        <v>0.51249999999999996</v>
      </c>
      <c r="K517" s="100">
        <f>SUMIFS(Table1[Horas efetivas],Table1[Tabela],Plano_V3!E517,Table1[Campo],Plano_V3!F517)</f>
        <v>0</v>
      </c>
      <c r="L517" s="100">
        <f t="shared" si="62"/>
        <v>0</v>
      </c>
      <c r="M517" s="100">
        <f t="shared" si="63"/>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60"/>
        <v>lt826_esg_sbsctrdescrição</v>
      </c>
      <c r="B518" s="83" t="s">
        <v>28</v>
      </c>
      <c r="C518" s="84" t="s">
        <v>28</v>
      </c>
      <c r="D518" s="80" t="s">
        <v>40</v>
      </c>
      <c r="E518" s="86" t="s">
        <v>380</v>
      </c>
      <c r="F518" s="87" t="s">
        <v>385</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1"/>
        <v>0.51249999999999996</v>
      </c>
      <c r="K518" s="100">
        <f>SUMIFS(Table1[Horas efetivas],Table1[Tabela],Plano_V3!E518,Table1[Campo],Plano_V3!F518)</f>
        <v>0</v>
      </c>
      <c r="L518" s="100">
        <f t="shared" si="62"/>
        <v>0</v>
      </c>
      <c r="M518" s="100">
        <f t="shared" si="63"/>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60"/>
        <v>lt002_instrumentdt_rfrnc</v>
      </c>
      <c r="B519" s="83" t="s">
        <v>28</v>
      </c>
      <c r="C519" s="84" t="s">
        <v>28</v>
      </c>
      <c r="D519" s="80" t="s">
        <v>40</v>
      </c>
      <c r="E519" s="86" t="s">
        <v>367</v>
      </c>
      <c r="F519" s="87" t="s">
        <v>386</v>
      </c>
      <c r="G519" s="80" t="str">
        <f>INDEX(Auxiliar!$B$16:$B$23,MATCH(Plano_V3!H519,Auxiliar!$C$16:$C$23,0),1)</f>
        <v>1. Concluído</v>
      </c>
      <c r="H519" s="80">
        <f>VLOOKUP(A519,'Aux - pivots1'!$A:$B,2,0)</f>
        <v>1</v>
      </c>
      <c r="I519" s="100">
        <f>SUMIFS(Table1[Estimação (horas)],Table1[Tabela],Plano_V3!E519,Table1[Campo],Plano_V3!F519)</f>
        <v>0.1</v>
      </c>
      <c r="J519" s="100">
        <f t="shared" si="61"/>
        <v>1.2500000000000001E-2</v>
      </c>
      <c r="K519" s="100">
        <f>SUMIFS(Table1[Horas efetivas],Table1[Tabela],Plano_V3!E519,Table1[Campo],Plano_V3!F519)</f>
        <v>0.1</v>
      </c>
      <c r="L519" s="100">
        <f t="shared" si="62"/>
        <v>1.2500000000000001E-2</v>
      </c>
      <c r="M519" s="100">
        <f t="shared" si="63"/>
        <v>1</v>
      </c>
      <c r="N519" s="105" t="s">
        <v>387</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60"/>
        <v>lt002_instrumentinstrmnt_id</v>
      </c>
      <c r="B520" s="83" t="s">
        <v>28</v>
      </c>
      <c r="C520" s="84" t="s">
        <v>28</v>
      </c>
      <c r="D520" s="80" t="s">
        <v>40</v>
      </c>
      <c r="E520" s="86" t="s">
        <v>367</v>
      </c>
      <c r="F520" s="87" t="s">
        <v>388</v>
      </c>
      <c r="G520" s="80" t="str">
        <f>INDEX(Auxiliar!$B$16:$B$23,MATCH(Plano_V3!H520,Auxiliar!$C$16:$C$23,0),1)</f>
        <v>1. Concluído</v>
      </c>
      <c r="H520" s="80">
        <f>VLOOKUP(A520,'Aux - pivots1'!$A:$B,2,0)</f>
        <v>1</v>
      </c>
      <c r="I520" s="100">
        <f>SUMIFS(Table1[Estimação (horas)],Table1[Tabela],Plano_V3!E520,Table1[Campo],Plano_V3!F520)</f>
        <v>0.1</v>
      </c>
      <c r="J520" s="100">
        <f t="shared" si="61"/>
        <v>1.2500000000000001E-2</v>
      </c>
      <c r="K520" s="100">
        <f>SUMIFS(Table1[Horas efetivas],Table1[Tabela],Plano_V3!E520,Table1[Campo],Plano_V3!F520)</f>
        <v>0.1</v>
      </c>
      <c r="L520" s="100">
        <f t="shared" si="62"/>
        <v>1.2500000000000001E-2</v>
      </c>
      <c r="M520" s="100">
        <f t="shared" si="63"/>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60"/>
        <v>lt002_instrumentdt_incptn</v>
      </c>
      <c r="B521" s="83" t="s">
        <v>28</v>
      </c>
      <c r="C521" s="84" t="s">
        <v>28</v>
      </c>
      <c r="D521" s="80" t="s">
        <v>40</v>
      </c>
      <c r="E521" s="86" t="s">
        <v>367</v>
      </c>
      <c r="F521" s="87" t="s">
        <v>389</v>
      </c>
      <c r="G521" s="80" t="str">
        <f>INDEX(Auxiliar!$B$16:$B$23,MATCH(Plano_V3!H521,Auxiliar!$C$16:$C$23,0),1)</f>
        <v>1. Concluído</v>
      </c>
      <c r="H521" s="80">
        <f>VLOOKUP(A521,'Aux - pivots1'!$A:$B,2,0)</f>
        <v>1</v>
      </c>
      <c r="I521" s="100">
        <f>SUMIFS(Table1[Estimação (horas)],Table1[Tabela],Plano_V3!E521,Table1[Campo],Plano_V3!F521)</f>
        <v>0.1</v>
      </c>
      <c r="J521" s="100">
        <f t="shared" si="61"/>
        <v>1.2500000000000001E-2</v>
      </c>
      <c r="K521" s="100">
        <f>SUMIFS(Table1[Horas efetivas],Table1[Tabela],Plano_V3!E521,Table1[Campo],Plano_V3!F521)</f>
        <v>0.1</v>
      </c>
      <c r="L521" s="100">
        <f t="shared" si="62"/>
        <v>1.2500000000000001E-2</v>
      </c>
      <c r="M521" s="100">
        <f t="shared" si="63"/>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60"/>
        <v>lt002_instrumentdflt_stts_instrmnt</v>
      </c>
      <c r="B522" s="83" t="s">
        <v>28</v>
      </c>
      <c r="C522" s="84" t="s">
        <v>28</v>
      </c>
      <c r="D522" s="80" t="s">
        <v>40</v>
      </c>
      <c r="E522" s="86" t="s">
        <v>367</v>
      </c>
      <c r="F522" s="87" t="s">
        <v>390</v>
      </c>
      <c r="G522" s="80" t="str">
        <f>INDEX(Auxiliar!$B$16:$B$23,MATCH(Plano_V3!H522,Auxiliar!$C$16:$C$23,0),1)</f>
        <v>1. Concluído</v>
      </c>
      <c r="H522" s="80">
        <f>VLOOKUP(A522,'Aux - pivots1'!$A:$B,2,0)</f>
        <v>1</v>
      </c>
      <c r="I522" s="100">
        <f>SUMIFS(Table1[Estimação (horas)],Table1[Tabela],Plano_V3!E522,Table1[Campo],Plano_V3!F522)</f>
        <v>0.1</v>
      </c>
      <c r="J522" s="100">
        <f t="shared" si="61"/>
        <v>1.2500000000000001E-2</v>
      </c>
      <c r="K522" s="100">
        <f>SUMIFS(Table1[Horas efetivas],Table1[Tabela],Plano_V3!E522,Table1[Campo],Plano_V3!F522)</f>
        <v>0.1</v>
      </c>
      <c r="L522" s="100">
        <f t="shared" si="62"/>
        <v>1.2500000000000001E-2</v>
      </c>
      <c r="M522" s="100">
        <f t="shared" si="63"/>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60"/>
        <v>lt002_instrumentimprmnt_stts</v>
      </c>
      <c r="B523" s="83" t="s">
        <v>28</v>
      </c>
      <c r="C523" s="84" t="s">
        <v>28</v>
      </c>
      <c r="D523" s="80" t="s">
        <v>40</v>
      </c>
      <c r="E523" s="86" t="s">
        <v>367</v>
      </c>
      <c r="F523" s="87" t="s">
        <v>391</v>
      </c>
      <c r="G523" s="80" t="str">
        <f>INDEX(Auxiliar!$B$16:$B$23,MATCH(Plano_V3!H523,Auxiliar!$C$16:$C$23,0),1)</f>
        <v>1. Concluído</v>
      </c>
      <c r="H523" s="80">
        <f>VLOOKUP(A523,'Aux - pivots1'!$A:$B,2,0)</f>
        <v>1</v>
      </c>
      <c r="I523" s="100">
        <f>SUMIFS(Table1[Estimação (horas)],Table1[Tabela],Plano_V3!E523,Table1[Campo],Plano_V3!F523)</f>
        <v>0.1</v>
      </c>
      <c r="J523" s="100">
        <f t="shared" si="61"/>
        <v>1.2500000000000001E-2</v>
      </c>
      <c r="K523" s="100">
        <f>SUMIFS(Table1[Horas efetivas],Table1[Tabela],Plano_V3!E523,Table1[Campo],Plano_V3!F523)</f>
        <v>0.1</v>
      </c>
      <c r="L523" s="100">
        <f t="shared" si="62"/>
        <v>1.2500000000000001E-2</v>
      </c>
      <c r="M523" s="100">
        <f t="shared" si="63"/>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60"/>
        <v>lt002_instrumentprfrmng_stts</v>
      </c>
      <c r="B524" s="83" t="s">
        <v>28</v>
      </c>
      <c r="C524" s="84" t="s">
        <v>28</v>
      </c>
      <c r="D524" s="80" t="s">
        <v>40</v>
      </c>
      <c r="E524" s="86" t="s">
        <v>367</v>
      </c>
      <c r="F524" s="87" t="s">
        <v>392</v>
      </c>
      <c r="G524" s="80" t="str">
        <f>INDEX(Auxiliar!$B$16:$B$23,MATCH(Plano_V3!H524,Auxiliar!$C$16:$C$23,0),1)</f>
        <v>1. Concluído</v>
      </c>
      <c r="H524" s="80">
        <f>VLOOKUP(A524,'Aux - pivots1'!$A:$B,2,0)</f>
        <v>1</v>
      </c>
      <c r="I524" s="100">
        <f>SUMIFS(Table1[Estimação (horas)],Table1[Tabela],Plano_V3!E524,Table1[Campo],Plano_V3!F524)</f>
        <v>0.1</v>
      </c>
      <c r="J524" s="100">
        <f t="shared" si="61"/>
        <v>1.2500000000000001E-2</v>
      </c>
      <c r="K524" s="100">
        <f>SUMIFS(Table1[Horas efetivas],Table1[Tabela],Plano_V3!E524,Table1[Campo],Plano_V3!F524)</f>
        <v>0.1</v>
      </c>
      <c r="L524" s="100">
        <f t="shared" si="62"/>
        <v>1.2500000000000001E-2</v>
      </c>
      <c r="M524" s="100">
        <f t="shared" si="63"/>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60"/>
        <v>lt002_instrumentprjct_fnnc_ln</v>
      </c>
      <c r="B525" s="83" t="s">
        <v>28</v>
      </c>
      <c r="C525" s="84" t="s">
        <v>28</v>
      </c>
      <c r="D525" s="80" t="s">
        <v>40</v>
      </c>
      <c r="E525" s="86" t="s">
        <v>367</v>
      </c>
      <c r="F525" s="87" t="s">
        <v>393</v>
      </c>
      <c r="G525" s="80" t="str">
        <f>INDEX(Auxiliar!$B$16:$B$23,MATCH(Plano_V3!H525,Auxiliar!$C$16:$C$23,0),1)</f>
        <v>1. Concluído</v>
      </c>
      <c r="H525" s="80">
        <f>VLOOKUP(A525,'Aux - pivots1'!$A:$B,2,0)</f>
        <v>1</v>
      </c>
      <c r="I525" s="100">
        <f>SUMIFS(Table1[Estimação (horas)],Table1[Tabela],Plano_V3!E525,Table1[Campo],Plano_V3!F525)</f>
        <v>0.1</v>
      </c>
      <c r="J525" s="100">
        <f t="shared" si="61"/>
        <v>1.2500000000000001E-2</v>
      </c>
      <c r="K525" s="100">
        <f>SUMIFS(Table1[Horas efetivas],Table1[Tabela],Plano_V3!E525,Table1[Campo],Plano_V3!F525)</f>
        <v>0.1</v>
      </c>
      <c r="L525" s="100">
        <f t="shared" si="62"/>
        <v>1.2500000000000001E-2</v>
      </c>
      <c r="M525" s="100">
        <f t="shared" si="63"/>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60"/>
        <v>lt002_instrumenttyp_instrmnt</v>
      </c>
      <c r="B526" s="83" t="s">
        <v>28</v>
      </c>
      <c r="C526" s="84" t="s">
        <v>28</v>
      </c>
      <c r="D526" s="80" t="s">
        <v>40</v>
      </c>
      <c r="E526" s="86" t="s">
        <v>367</v>
      </c>
      <c r="F526" s="87" t="s">
        <v>394</v>
      </c>
      <c r="G526" s="80" t="str">
        <f>INDEX(Auxiliar!$B$16:$B$23,MATCH(Plano_V3!H526,Auxiliar!$C$16:$C$23,0),1)</f>
        <v>1. Concluído</v>
      </c>
      <c r="H526" s="80">
        <f>VLOOKUP(A526,'Aux - pivots1'!$A:$B,2,0)</f>
        <v>1</v>
      </c>
      <c r="I526" s="100">
        <f>SUMIFS(Table1[Estimação (horas)],Table1[Tabela],Plano_V3!E526,Table1[Campo],Plano_V3!F526)</f>
        <v>0.1</v>
      </c>
      <c r="J526" s="100">
        <f t="shared" si="61"/>
        <v>1.2500000000000001E-2</v>
      </c>
      <c r="K526" s="100">
        <f>SUMIFS(Table1[Horas efetivas],Table1[Tabela],Plano_V3!E526,Table1[Campo],Plano_V3!F526)</f>
        <v>0.1</v>
      </c>
      <c r="L526" s="100">
        <f t="shared" si="62"/>
        <v>1.2500000000000001E-2</v>
      </c>
      <c r="M526" s="100">
        <f t="shared" si="63"/>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60"/>
        <v>lt002_instrumentgrss_crryng_amnt_instrmnt</v>
      </c>
      <c r="B527" s="83" t="s">
        <v>28</v>
      </c>
      <c r="C527" s="84" t="s">
        <v>28</v>
      </c>
      <c r="D527" s="80" t="s">
        <v>40</v>
      </c>
      <c r="E527" s="86" t="s">
        <v>367</v>
      </c>
      <c r="F527" s="87" t="s">
        <v>395</v>
      </c>
      <c r="G527" s="80" t="str">
        <f>INDEX(Auxiliar!$B$16:$B$23,MATCH(Plano_V3!H527,Auxiliar!$C$16:$C$23,0),1)</f>
        <v>1. Concluído</v>
      </c>
      <c r="H527" s="80">
        <f>VLOOKUP(A527,'Aux - pivots1'!$A:$B,2,0)</f>
        <v>1</v>
      </c>
      <c r="I527" s="100">
        <f>SUMIFS(Table1[Estimação (horas)],Table1[Tabela],Plano_V3!E527,Table1[Campo],Plano_V3!F527)</f>
        <v>0.1</v>
      </c>
      <c r="J527" s="100">
        <f t="shared" si="61"/>
        <v>1.2500000000000001E-2</v>
      </c>
      <c r="K527" s="100">
        <f>SUMIFS(Table1[Horas efetivas],Table1[Tabela],Plano_V3!E527,Table1[Campo],Plano_V3!F527)</f>
        <v>0.1</v>
      </c>
      <c r="L527" s="100">
        <f t="shared" si="62"/>
        <v>1.2500000000000001E-2</v>
      </c>
      <c r="M527" s="100">
        <f t="shared" si="63"/>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60"/>
        <v>lt002_instrumentaccmltd_chngs_fv_cr_instrmnt</v>
      </c>
      <c r="B528" s="83" t="s">
        <v>28</v>
      </c>
      <c r="C528" s="84" t="s">
        <v>28</v>
      </c>
      <c r="D528" s="80" t="s">
        <v>40</v>
      </c>
      <c r="E528" s="86" t="s">
        <v>367</v>
      </c>
      <c r="F528" s="87" t="s">
        <v>396</v>
      </c>
      <c r="G528" s="80" t="str">
        <f>INDEX(Auxiliar!$B$16:$B$23,MATCH(Plano_V3!H528,Auxiliar!$C$16:$C$23,0),1)</f>
        <v>1. Concluído</v>
      </c>
      <c r="H528" s="80">
        <f>VLOOKUP(A528,'Aux - pivots1'!$A:$B,2,0)</f>
        <v>1</v>
      </c>
      <c r="I528" s="100">
        <f>SUMIFS(Table1[Estimação (horas)],Table1[Tabela],Plano_V3!E528,Table1[Campo],Plano_V3!F528)</f>
        <v>0.1</v>
      </c>
      <c r="J528" s="100">
        <f t="shared" si="61"/>
        <v>1.2500000000000001E-2</v>
      </c>
      <c r="K528" s="100">
        <f>SUMIFS(Table1[Horas efetivas],Table1[Tabela],Plano_V3!E528,Table1[Campo],Plano_V3!F528)</f>
        <v>0.1</v>
      </c>
      <c r="L528" s="100">
        <f t="shared" si="62"/>
        <v>1.2500000000000001E-2</v>
      </c>
      <c r="M528" s="100">
        <f t="shared" si="63"/>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60"/>
        <v>lt002_instrumentaccntng_clssfctn</v>
      </c>
      <c r="B529" s="83" t="s">
        <v>28</v>
      </c>
      <c r="C529" s="84" t="s">
        <v>28</v>
      </c>
      <c r="D529" s="80" t="s">
        <v>40</v>
      </c>
      <c r="E529" s="86" t="s">
        <v>367</v>
      </c>
      <c r="F529" s="87" t="s">
        <v>397</v>
      </c>
      <c r="G529" s="80" t="str">
        <f>INDEX(Auxiliar!$B$16:$B$23,MATCH(Plano_V3!H529,Auxiliar!$C$16:$C$23,0),1)</f>
        <v>1. Concluído</v>
      </c>
      <c r="H529" s="80">
        <f>VLOOKUP(A529,'Aux - pivots1'!$A:$B,2,0)</f>
        <v>1</v>
      </c>
      <c r="I529" s="100">
        <f>SUMIFS(Table1[Estimação (horas)],Table1[Tabela],Plano_V3!E529,Table1[Campo],Plano_V3!F529)</f>
        <v>0.1</v>
      </c>
      <c r="J529" s="100">
        <f t="shared" si="61"/>
        <v>1.2500000000000001E-2</v>
      </c>
      <c r="K529" s="100">
        <f>SUMIFS(Table1[Horas efetivas],Table1[Tabela],Plano_V3!E529,Table1[Campo],Plano_V3!F529)</f>
        <v>0.1</v>
      </c>
      <c r="L529" s="100">
        <f t="shared" si="62"/>
        <v>1.2500000000000001E-2</v>
      </c>
      <c r="M529" s="100">
        <f t="shared" si="63"/>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60"/>
        <v>lt002_instrumentdt_lgl_fnl_mtrty</v>
      </c>
      <c r="B530" s="83" t="s">
        <v>28</v>
      </c>
      <c r="C530" s="84" t="s">
        <v>28</v>
      </c>
      <c r="D530" s="80" t="s">
        <v>40</v>
      </c>
      <c r="E530" s="86" t="s">
        <v>367</v>
      </c>
      <c r="F530" s="87" t="s">
        <v>398</v>
      </c>
      <c r="G530" s="80" t="str">
        <f>INDEX(Auxiliar!$B$16:$B$23,MATCH(Plano_V3!H530,Auxiliar!$C$16:$C$23,0),1)</f>
        <v>1. Concluído</v>
      </c>
      <c r="H530" s="80">
        <f>VLOOKUP(A530,'Aux - pivots1'!$A:$B,2,0)</f>
        <v>1</v>
      </c>
      <c r="I530" s="100">
        <f>SUMIFS(Table1[Estimação (horas)],Table1[Tabela],Plano_V3!E530,Table1[Campo],Plano_V3!F530)</f>
        <v>0.1</v>
      </c>
      <c r="J530" s="100">
        <f t="shared" si="61"/>
        <v>1.2500000000000001E-2</v>
      </c>
      <c r="K530" s="100">
        <f>SUMIFS(Table1[Horas efetivas],Table1[Tabela],Plano_V3!E530,Table1[Campo],Plano_V3!F530)</f>
        <v>0.1</v>
      </c>
      <c r="L530" s="100">
        <f t="shared" si="62"/>
        <v>1.2500000000000001E-2</v>
      </c>
      <c r="M530" s="100">
        <f t="shared" si="63"/>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60"/>
        <v>lt002_instrumentaccmltd_imprmnt_instrmnt</v>
      </c>
      <c r="B531" s="83" t="s">
        <v>28</v>
      </c>
      <c r="C531" s="84" t="s">
        <v>28</v>
      </c>
      <c r="D531" s="80" t="s">
        <v>40</v>
      </c>
      <c r="E531" s="86" t="s">
        <v>367</v>
      </c>
      <c r="F531" s="87" t="s">
        <v>399</v>
      </c>
      <c r="G531" s="80" t="str">
        <f>INDEX(Auxiliar!$B$16:$B$23,MATCH(Plano_V3!H531,Auxiliar!$C$16:$C$23,0),1)</f>
        <v>1. Concluído</v>
      </c>
      <c r="H531" s="80">
        <f>VLOOKUP(A531,'Aux - pivots1'!$A:$B,2,0)</f>
        <v>1</v>
      </c>
      <c r="I531" s="100">
        <f>SUMIFS(Table1[Estimação (horas)],Table1[Tabela],Plano_V3!E531,Table1[Campo],Plano_V3!F531)</f>
        <v>0.1</v>
      </c>
      <c r="J531" s="100">
        <f t="shared" si="61"/>
        <v>1.2500000000000001E-2</v>
      </c>
      <c r="K531" s="100">
        <f>SUMIFS(Table1[Horas efetivas],Table1[Tabela],Plano_V3!E531,Table1[Campo],Plano_V3!F531)</f>
        <v>0.1</v>
      </c>
      <c r="L531" s="100">
        <f t="shared" si="62"/>
        <v>1.2500000000000001E-2</v>
      </c>
      <c r="M531" s="100">
        <f t="shared" si="63"/>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60"/>
        <v>lt002_instrumentissr_cntry</v>
      </c>
      <c r="B532" s="83" t="s">
        <v>28</v>
      </c>
      <c r="C532" s="84" t="s">
        <v>28</v>
      </c>
      <c r="D532" s="80" t="s">
        <v>40</v>
      </c>
      <c r="E532" s="86" t="s">
        <v>367</v>
      </c>
      <c r="F532" s="87" t="s">
        <v>400</v>
      </c>
      <c r="G532" s="80" t="str">
        <f>INDEX(Auxiliar!$B$16:$B$23,MATCH(Plano_V3!H532,Auxiliar!$C$16:$C$23,0),1)</f>
        <v>1. Concluído</v>
      </c>
      <c r="H532" s="80">
        <f>VLOOKUP(A532,'Aux - pivots1'!$A:$B,2,0)</f>
        <v>1</v>
      </c>
      <c r="I532" s="100">
        <f>SUMIFS(Table1[Estimação (horas)],Table1[Tabela],Plano_V3!E532,Table1[Campo],Plano_V3!F532)</f>
        <v>0.1</v>
      </c>
      <c r="J532" s="100">
        <f t="shared" si="61"/>
        <v>1.2500000000000001E-2</v>
      </c>
      <c r="K532" s="100">
        <f>SUMIFS(Table1[Horas efetivas],Table1[Tabela],Plano_V3!E532,Table1[Campo],Plano_V3!F532)</f>
        <v>0.1</v>
      </c>
      <c r="L532" s="100">
        <f t="shared" si="62"/>
        <v>1.2500000000000001E-2</v>
      </c>
      <c r="M532" s="100">
        <f t="shared" si="63"/>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60"/>
        <v>lt002_instrumentissr_nace_sctr</v>
      </c>
      <c r="B533" s="83" t="s">
        <v>28</v>
      </c>
      <c r="C533" s="84" t="s">
        <v>28</v>
      </c>
      <c r="D533" s="80" t="s">
        <v>40</v>
      </c>
      <c r="E533" s="86" t="s">
        <v>367</v>
      </c>
      <c r="F533" s="87" t="s">
        <v>401</v>
      </c>
      <c r="G533" s="80" t="str">
        <f>INDEX(Auxiliar!$B$16:$B$23,MATCH(Plano_V3!H533,Auxiliar!$C$16:$C$23,0),1)</f>
        <v>1. Concluído</v>
      </c>
      <c r="H533" s="80">
        <f>VLOOKUP(A533,'Aux - pivots1'!$A:$B,2,0)</f>
        <v>1</v>
      </c>
      <c r="I533" s="100">
        <f>SUMIFS(Table1[Estimação (horas)],Table1[Tabela],Plano_V3!E533,Table1[Campo],Plano_V3!F533)</f>
        <v>0.1</v>
      </c>
      <c r="J533" s="100">
        <f t="shared" si="61"/>
        <v>1.2500000000000001E-2</v>
      </c>
      <c r="K533" s="100">
        <f>SUMIFS(Table1[Horas efetivas],Table1[Tabela],Plano_V3!E533,Table1[Campo],Plano_V3!F533)</f>
        <v>0.1</v>
      </c>
      <c r="L533" s="100">
        <f t="shared" si="62"/>
        <v>1.2500000000000001E-2</v>
      </c>
      <c r="M533" s="100">
        <f t="shared" si="63"/>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60"/>
        <v>lt002_instrumentprmry_asst_clssf</v>
      </c>
      <c r="B534" s="83" t="s">
        <v>28</v>
      </c>
      <c r="C534" s="84" t="s">
        <v>28</v>
      </c>
      <c r="D534" s="80" t="s">
        <v>40</v>
      </c>
      <c r="E534" s="86" t="s">
        <v>367</v>
      </c>
      <c r="F534" s="87" t="s">
        <v>402</v>
      </c>
      <c r="G534" s="80" t="str">
        <f>INDEX(Auxiliar!$B$16:$B$23,MATCH(Plano_V3!H534,Auxiliar!$C$16:$C$23,0),1)</f>
        <v>1. Concluído</v>
      </c>
      <c r="H534" s="80">
        <f>VLOOKUP(A534,'Aux - pivots1'!$A:$B,2,0)</f>
        <v>1</v>
      </c>
      <c r="I534" s="100">
        <f>SUMIFS(Table1[Estimação (horas)],Table1[Tabela],Plano_V3!E534,Table1[Campo],Plano_V3!F534)</f>
        <v>0.1</v>
      </c>
      <c r="J534" s="100">
        <f t="shared" si="61"/>
        <v>1.2500000000000001E-2</v>
      </c>
      <c r="K534" s="100">
        <f>SUMIFS(Table1[Horas efetivas],Table1[Tabela],Plano_V3!E534,Table1[Campo],Plano_V3!F534)</f>
        <v>0.1</v>
      </c>
      <c r="L534" s="100">
        <f t="shared" si="62"/>
        <v>1.2500000000000001E-2</v>
      </c>
      <c r="M534" s="100">
        <f t="shared" si="63"/>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60"/>
        <v>lt002_instrumentsubportfolio_id</v>
      </c>
      <c r="B535" s="83" t="s">
        <v>28</v>
      </c>
      <c r="C535" s="84" t="s">
        <v>28</v>
      </c>
      <c r="D535" s="80" t="s">
        <v>40</v>
      </c>
      <c r="E535" s="86" t="s">
        <v>367</v>
      </c>
      <c r="F535" s="87" t="s">
        <v>403</v>
      </c>
      <c r="G535" s="80" t="str">
        <f>INDEX(Auxiliar!$B$16:$B$23,MATCH(Plano_V3!H535,Auxiliar!$C$16:$C$23,0),1)</f>
        <v>1. Concluído</v>
      </c>
      <c r="H535" s="80">
        <f>VLOOKUP(A535,'Aux - pivots1'!$A:$B,2,0)</f>
        <v>1</v>
      </c>
      <c r="I535" s="100">
        <f>SUMIFS(Table1[Estimação (horas)],Table1[Tabela],Plano_V3!E535,Table1[Campo],Plano_V3!F535)</f>
        <v>0.1</v>
      </c>
      <c r="J535" s="100">
        <f t="shared" si="61"/>
        <v>1.2500000000000001E-2</v>
      </c>
      <c r="K535" s="100">
        <f>SUMIFS(Table1[Horas efetivas],Table1[Tabela],Plano_V3!E535,Table1[Campo],Plano_V3!F535)</f>
        <v>0.1</v>
      </c>
      <c r="L535" s="100">
        <f t="shared" si="62"/>
        <v>1.2500000000000001E-2</v>
      </c>
      <c r="M535" s="100">
        <f t="shared" si="63"/>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60"/>
        <v>lt002_instrumentcod_soc</v>
      </c>
      <c r="B536" s="83" t="s">
        <v>28</v>
      </c>
      <c r="C536" s="84" t="s">
        <v>28</v>
      </c>
      <c r="D536" s="80" t="s">
        <v>40</v>
      </c>
      <c r="E536" s="86" t="s">
        <v>367</v>
      </c>
      <c r="F536" s="87" t="s">
        <v>404</v>
      </c>
      <c r="G536" s="80" t="str">
        <f>INDEX(Auxiliar!$B$16:$B$23,MATCH(Plano_V3!H536,Auxiliar!$C$16:$C$23,0),1)</f>
        <v>1. Concluído</v>
      </c>
      <c r="H536" s="80">
        <f>VLOOKUP(A536,'Aux - pivots1'!$A:$B,2,0)</f>
        <v>1</v>
      </c>
      <c r="I536" s="100">
        <f>SUMIFS(Table1[Estimação (horas)],Table1[Tabela],Plano_V3!E536,Table1[Campo],Plano_V3!F536)</f>
        <v>0.1</v>
      </c>
      <c r="J536" s="100">
        <f t="shared" si="61"/>
        <v>1.2500000000000001E-2</v>
      </c>
      <c r="K536" s="100">
        <f>SUMIFS(Table1[Horas efetivas],Table1[Tabela],Plano_V3!E536,Table1[Campo],Plano_V3!F536)</f>
        <v>0.1</v>
      </c>
      <c r="L536" s="100">
        <f t="shared" si="62"/>
        <v>1.2500000000000001E-2</v>
      </c>
      <c r="M536" s="100">
        <f t="shared" si="63"/>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60"/>
        <v>lt002_instrumentlcl_instmrnt_id</v>
      </c>
      <c r="B537" s="83" t="s">
        <v>28</v>
      </c>
      <c r="C537" s="84" t="s">
        <v>28</v>
      </c>
      <c r="D537" s="80" t="s">
        <v>40</v>
      </c>
      <c r="E537" s="86" t="s">
        <v>367</v>
      </c>
      <c r="F537" s="87" t="s">
        <v>405</v>
      </c>
      <c r="G537" s="80" t="str">
        <f>INDEX(Auxiliar!$B$16:$B$23,MATCH(Plano_V3!H537,Auxiliar!$C$16:$C$23,0),1)</f>
        <v>1. Concluído</v>
      </c>
      <c r="H537" s="80">
        <f>VLOOKUP(A537,'Aux - pivots1'!$A:$B,2,0)</f>
        <v>1</v>
      </c>
      <c r="I537" s="100">
        <f>SUMIFS(Table1[Estimação (horas)],Table1[Tabela],Plano_V3!E537,Table1[Campo],Plano_V3!F537)</f>
        <v>0.1</v>
      </c>
      <c r="J537" s="100">
        <f t="shared" si="61"/>
        <v>1.2500000000000001E-2</v>
      </c>
      <c r="K537" s="100">
        <f>SUMIFS(Table1[Horas efetivas],Table1[Tabela],Plano_V3!E537,Table1[Campo],Plano_V3!F537)</f>
        <v>0.1</v>
      </c>
      <c r="L537" s="100">
        <f t="shared" si="62"/>
        <v>1.2500000000000001E-2</v>
      </c>
      <c r="M537" s="100">
        <f t="shared" si="63"/>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60"/>
        <v>lt002_instrumentsstnbl_indctr</v>
      </c>
      <c r="B538" s="83" t="s">
        <v>28</v>
      </c>
      <c r="C538" s="84" t="s">
        <v>28</v>
      </c>
      <c r="D538" s="80" t="s">
        <v>40</v>
      </c>
      <c r="E538" s="86" t="s">
        <v>367</v>
      </c>
      <c r="F538" s="87" t="s">
        <v>406</v>
      </c>
      <c r="G538" s="80" t="str">
        <f>INDEX(Auxiliar!$B$16:$B$23,MATCH(Plano_V3!H538,Auxiliar!$C$16:$C$23,0),1)</f>
        <v>7. Por iniciar</v>
      </c>
      <c r="H538" s="80">
        <f>VLOOKUP(A538,'Aux - pivots1'!$A:$B,2,0)</f>
        <v>7</v>
      </c>
      <c r="I538" s="100">
        <f>SUMIFS(Table1[Estimação (horas)],Table1[Tabela],Plano_V3!E538,Table1[Campo],Plano_V3!F538)</f>
        <v>0.1</v>
      </c>
      <c r="J538" s="100">
        <f t="shared" si="61"/>
        <v>1.2500000000000001E-2</v>
      </c>
      <c r="K538" s="100">
        <f>SUMIFS(Table1[Horas efetivas],Table1[Tabela],Plano_V3!E538,Table1[Campo],Plano_V3!F538)</f>
        <v>0</v>
      </c>
      <c r="L538" s="100">
        <f t="shared" si="62"/>
        <v>0</v>
      </c>
      <c r="M538" s="100">
        <f t="shared" si="63"/>
        <v>0</v>
      </c>
      <c r="N538" s="105" t="s">
        <v>32</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60"/>
        <v>lt002_instrumentsstnbl_ctgry</v>
      </c>
      <c r="B539" s="83" t="s">
        <v>28</v>
      </c>
      <c r="C539" s="84" t="s">
        <v>28</v>
      </c>
      <c r="D539" s="80" t="s">
        <v>40</v>
      </c>
      <c r="E539" s="86" t="s">
        <v>367</v>
      </c>
      <c r="F539" s="87" t="s">
        <v>407</v>
      </c>
      <c r="G539" s="80" t="str">
        <f>INDEX(Auxiliar!$B$16:$B$23,MATCH(Plano_V3!H539,Auxiliar!$C$16:$C$23,0),1)</f>
        <v>7. Por iniciar</v>
      </c>
      <c r="H539" s="80">
        <f>VLOOKUP(A539,'Aux - pivots1'!$A:$B,2,0)</f>
        <v>7</v>
      </c>
      <c r="I539" s="100">
        <f>SUMIFS(Table1[Estimação (horas)],Table1[Tabela],Plano_V3!E539,Table1[Campo],Plano_V3!F539)</f>
        <v>0.1</v>
      </c>
      <c r="J539" s="100">
        <f t="shared" si="61"/>
        <v>1.2500000000000001E-2</v>
      </c>
      <c r="K539" s="100">
        <f>SUMIFS(Table1[Horas efetivas],Table1[Tabela],Plano_V3!E539,Table1[Campo],Plano_V3!F539)</f>
        <v>0</v>
      </c>
      <c r="L539" s="100">
        <f t="shared" si="62"/>
        <v>0</v>
      </c>
      <c r="M539" s="100">
        <f t="shared" si="63"/>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60"/>
        <v>lt002_instrumentgrss_intrst_incm</v>
      </c>
      <c r="B540" s="83" t="s">
        <v>28</v>
      </c>
      <c r="C540" s="84" t="s">
        <v>28</v>
      </c>
      <c r="D540" s="80" t="s">
        <v>40</v>
      </c>
      <c r="E540" s="86" t="s">
        <v>367</v>
      </c>
      <c r="F540" s="87" t="s">
        <v>408</v>
      </c>
      <c r="G540" s="80" t="str">
        <f>INDEX(Auxiliar!$B$16:$B$23,MATCH(Plano_V3!H540,Auxiliar!$C$16:$C$23,0),1)</f>
        <v>7. Por iniciar</v>
      </c>
      <c r="H540" s="80">
        <f>VLOOKUP(A540,'Aux - pivots1'!$A:$B,2,0)</f>
        <v>7</v>
      </c>
      <c r="I540" s="100">
        <f>SUMIFS(Table1[Estimação (horas)],Table1[Tabela],Plano_V3!E540,Table1[Campo],Plano_V3!F540)</f>
        <v>0.1</v>
      </c>
      <c r="J540" s="100">
        <f t="shared" si="61"/>
        <v>1.2500000000000001E-2</v>
      </c>
      <c r="K540" s="100">
        <f>SUMIFS(Table1[Horas efetivas],Table1[Tabela],Plano_V3!E540,Table1[Campo],Plano_V3!F540)</f>
        <v>0</v>
      </c>
      <c r="L540" s="100">
        <f t="shared" si="62"/>
        <v>0</v>
      </c>
      <c r="M540" s="100">
        <f t="shared" si="63"/>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60"/>
        <v>lt002_instrumentgrss_cmmssn_incm</v>
      </c>
      <c r="B541" s="83" t="s">
        <v>28</v>
      </c>
      <c r="C541" s="84" t="s">
        <v>28</v>
      </c>
      <c r="D541" s="80" t="s">
        <v>40</v>
      </c>
      <c r="E541" s="86" t="s">
        <v>367</v>
      </c>
      <c r="F541" s="87" t="s">
        <v>409</v>
      </c>
      <c r="G541" s="80" t="str">
        <f>INDEX(Auxiliar!$B$16:$B$23,MATCH(Plano_V3!H541,Auxiliar!$C$16:$C$23,0),1)</f>
        <v>7. Por iniciar</v>
      </c>
      <c r="H541" s="80">
        <f>VLOOKUP(A541,'Aux - pivots1'!$A:$B,2,0)</f>
        <v>7</v>
      </c>
      <c r="I541" s="100">
        <f>SUMIFS(Table1[Estimação (horas)],Table1[Tabela],Plano_V3!E541,Table1[Campo],Plano_V3!F541)</f>
        <v>0.1</v>
      </c>
      <c r="J541" s="100">
        <f t="shared" si="61"/>
        <v>1.2500000000000001E-2</v>
      </c>
      <c r="K541" s="100">
        <f>SUMIFS(Table1[Horas efetivas],Table1[Tabela],Plano_V3!E541,Table1[Campo],Plano_V3!F541)</f>
        <v>0</v>
      </c>
      <c r="L541" s="100">
        <f t="shared" si="62"/>
        <v>0</v>
      </c>
      <c r="M541" s="100">
        <f t="shared" si="63"/>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60"/>
        <v>lt002_instrumentgrss_cmmssn_incm_off_blnc</v>
      </c>
      <c r="B542" s="83" t="s">
        <v>28</v>
      </c>
      <c r="C542" s="84" t="s">
        <v>28</v>
      </c>
      <c r="D542" s="80" t="s">
        <v>40</v>
      </c>
      <c r="E542" s="86" t="s">
        <v>367</v>
      </c>
      <c r="F542" s="87" t="s">
        <v>410</v>
      </c>
      <c r="G542" s="80" t="str">
        <f>INDEX(Auxiliar!$B$16:$B$23,MATCH(Plano_V3!H542,Auxiliar!$C$16:$C$23,0),1)</f>
        <v>7. Por iniciar</v>
      </c>
      <c r="H542" s="80">
        <f>VLOOKUP(A542,'Aux - pivots1'!$A:$B,2,0)</f>
        <v>7</v>
      </c>
      <c r="I542" s="100">
        <f>SUMIFS(Table1[Estimação (horas)],Table1[Tabela],Plano_V3!E542,Table1[Campo],Plano_V3!F542)</f>
        <v>0.1</v>
      </c>
      <c r="J542" s="100">
        <f t="shared" si="61"/>
        <v>1.2500000000000001E-2</v>
      </c>
      <c r="K542" s="100">
        <f>SUMIFS(Table1[Horas efetivas],Table1[Tabela],Plano_V3!E542,Table1[Campo],Plano_V3!F542)</f>
        <v>0</v>
      </c>
      <c r="L542" s="100">
        <f t="shared" si="62"/>
        <v>0</v>
      </c>
      <c r="M542" s="100">
        <f t="shared" si="63"/>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60"/>
        <v>lt002_instrumentidcmb</v>
      </c>
      <c r="B543" s="83" t="s">
        <v>28</v>
      </c>
      <c r="C543" s="84" t="s">
        <v>28</v>
      </c>
      <c r="D543" s="80" t="s">
        <v>40</v>
      </c>
      <c r="E543" s="86" t="s">
        <v>367</v>
      </c>
      <c r="F543" s="87" t="s">
        <v>411</v>
      </c>
      <c r="G543" s="80" t="str">
        <f>INDEX(Auxiliar!$B$16:$B$23,MATCH(Plano_V3!H543,Auxiliar!$C$16:$C$23,0),1)</f>
        <v>5. Em Correção</v>
      </c>
      <c r="H543" s="80">
        <f>VLOOKUP(A543,'Aux - pivots1'!$A:$B,2,0)</f>
        <v>5</v>
      </c>
      <c r="I543" s="100">
        <f>SUMIFS(Table1[Estimação (horas)],Table1[Tabela],Plano_V3!E543,Table1[Campo],Plano_V3!F543)</f>
        <v>0.1</v>
      </c>
      <c r="J543" s="100">
        <f t="shared" si="61"/>
        <v>1.2500000000000001E-2</v>
      </c>
      <c r="K543" s="100">
        <f>SUMIFS(Table1[Horas efetivas],Table1[Tabela],Plano_V3!E543,Table1[Campo],Plano_V3!F543)</f>
        <v>2.5000000000000001E-2</v>
      </c>
      <c r="L543" s="100">
        <f t="shared" si="62"/>
        <v>3.1250000000000002E-3</v>
      </c>
      <c r="M543" s="100">
        <f t="shared" si="63"/>
        <v>0.25</v>
      </c>
      <c r="N543" s="105" t="s">
        <v>387</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60"/>
        <v>lt003_entitycntry</v>
      </c>
      <c r="B544" s="83" t="s">
        <v>28</v>
      </c>
      <c r="C544" s="84" t="s">
        <v>28</v>
      </c>
      <c r="D544" s="80" t="s">
        <v>40</v>
      </c>
      <c r="E544" s="86" t="s">
        <v>323</v>
      </c>
      <c r="F544" s="87" t="s">
        <v>412</v>
      </c>
      <c r="G544" s="80" t="str">
        <f>INDEX(Auxiliar!$B$16:$B$23,MATCH(Plano_V3!H544,Auxiliar!$C$16:$C$23,0),1)</f>
        <v>1. Concluído</v>
      </c>
      <c r="H544" s="80">
        <f>VLOOKUP(A544,'Aux - pivots1'!$A:$B,2,0)</f>
        <v>1</v>
      </c>
      <c r="I544" s="100">
        <f>SUMIFS(Table1[Estimação (horas)],Table1[Tabela],Plano_V3!E544,Table1[Campo],Plano_V3!F544)</f>
        <v>0.1</v>
      </c>
      <c r="J544" s="100">
        <f t="shared" si="61"/>
        <v>1.2500000000000001E-2</v>
      </c>
      <c r="K544" s="100">
        <f>SUMIFS(Table1[Horas efetivas],Table1[Tabela],Plano_V3!E544,Table1[Campo],Plano_V3!F544)</f>
        <v>0.1</v>
      </c>
      <c r="L544" s="100">
        <f t="shared" si="62"/>
        <v>1.2500000000000001E-2</v>
      </c>
      <c r="M544" s="100">
        <f t="shared" si="63"/>
        <v>1</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60"/>
        <v>lt003_entitydt_rfrnc</v>
      </c>
      <c r="B545" s="83" t="s">
        <v>28</v>
      </c>
      <c r="C545" s="84" t="s">
        <v>28</v>
      </c>
      <c r="D545" s="80" t="s">
        <v>40</v>
      </c>
      <c r="E545" s="86" t="s">
        <v>323</v>
      </c>
      <c r="F545" s="87" t="s">
        <v>386</v>
      </c>
      <c r="G545" s="80" t="str">
        <f>INDEX(Auxiliar!$B$16:$B$23,MATCH(Plano_V3!H545,Auxiliar!$C$16:$C$23,0),1)</f>
        <v>1. Concluído</v>
      </c>
      <c r="H545" s="80">
        <f>VLOOKUP(A545,'Aux - pivots1'!$A:$B,2,0)</f>
        <v>1</v>
      </c>
      <c r="I545" s="100">
        <f>SUMIFS(Table1[Estimação (horas)],Table1[Tabela],Plano_V3!E545,Table1[Campo],Plano_V3!F545)</f>
        <v>0.1</v>
      </c>
      <c r="J545" s="100">
        <f t="shared" si="61"/>
        <v>1.2500000000000001E-2</v>
      </c>
      <c r="K545" s="100">
        <f>SUMIFS(Table1[Horas efetivas],Table1[Tabela],Plano_V3!E545,Table1[Campo],Plano_V3!F545)</f>
        <v>0.1</v>
      </c>
      <c r="L545" s="100">
        <f t="shared" si="62"/>
        <v>1.2500000000000001E-2</v>
      </c>
      <c r="M545" s="100">
        <f t="shared" si="63"/>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60"/>
        <v>lt003_entityentty_id</v>
      </c>
      <c r="B546" s="83" t="s">
        <v>28</v>
      </c>
      <c r="C546" s="84" t="s">
        <v>28</v>
      </c>
      <c r="D546" s="80" t="s">
        <v>40</v>
      </c>
      <c r="E546" s="86" t="s">
        <v>323</v>
      </c>
      <c r="F546" s="87" t="s">
        <v>413</v>
      </c>
      <c r="G546" s="80" t="str">
        <f>INDEX(Auxiliar!$B$16:$B$23,MATCH(Plano_V3!H546,Auxiliar!$C$16:$C$23,0),1)</f>
        <v>1. Concluído</v>
      </c>
      <c r="H546" s="80">
        <f>VLOOKUP(A546,'Aux - pivots1'!$A:$B,2,0)</f>
        <v>1</v>
      </c>
      <c r="I546" s="100">
        <f>SUMIFS(Table1[Estimação (horas)],Table1[Tabela],Plano_V3!E546,Table1[Campo],Plano_V3!F546)</f>
        <v>0.1</v>
      </c>
      <c r="J546" s="100">
        <f t="shared" si="61"/>
        <v>1.2500000000000001E-2</v>
      </c>
      <c r="K546" s="100">
        <f>SUMIFS(Table1[Horas efetivas],Table1[Tabela],Plano_V3!E546,Table1[Campo],Plano_V3!F546)</f>
        <v>0.1</v>
      </c>
      <c r="L546" s="100">
        <f t="shared" si="62"/>
        <v>1.2500000000000001E-2</v>
      </c>
      <c r="M546" s="100">
        <f t="shared" si="63"/>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60"/>
        <v>lt003_entitylei</v>
      </c>
      <c r="B547" s="83" t="s">
        <v>28</v>
      </c>
      <c r="C547" s="84" t="s">
        <v>28</v>
      </c>
      <c r="D547" s="80" t="s">
        <v>40</v>
      </c>
      <c r="E547" s="86" t="s">
        <v>323</v>
      </c>
      <c r="F547" s="87" t="s">
        <v>414</v>
      </c>
      <c r="G547" s="80" t="str">
        <f>INDEX(Auxiliar!$B$16:$B$23,MATCH(Plano_V3!H547,Auxiliar!$C$16:$C$23,0),1)</f>
        <v>1. Concluído</v>
      </c>
      <c r="H547" s="80">
        <f>VLOOKUP(A547,'Aux - pivots1'!$A:$B,2,0)</f>
        <v>1</v>
      </c>
      <c r="I547" s="100">
        <f>SUMIFS(Table1[Estimação (horas)],Table1[Tabela],Plano_V3!E547,Table1[Campo],Plano_V3!F547)</f>
        <v>0.1</v>
      </c>
      <c r="J547" s="100">
        <f t="shared" si="61"/>
        <v>1.2500000000000001E-2</v>
      </c>
      <c r="K547" s="100">
        <f>SUMIFS(Table1[Horas efetivas],Table1[Tabela],Plano_V3!E547,Table1[Campo],Plano_V3!F547)</f>
        <v>0.1</v>
      </c>
      <c r="L547" s="100">
        <f t="shared" si="62"/>
        <v>1.2500000000000001E-2</v>
      </c>
      <c r="M547" s="100">
        <f t="shared" si="63"/>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60"/>
        <v>lt003_entityecnmc_actvty</v>
      </c>
      <c r="B548" s="83" t="s">
        <v>28</v>
      </c>
      <c r="C548" s="84" t="s">
        <v>28</v>
      </c>
      <c r="D548" s="80" t="s">
        <v>40</v>
      </c>
      <c r="E548" s="86" t="s">
        <v>323</v>
      </c>
      <c r="F548" s="87" t="s">
        <v>415</v>
      </c>
      <c r="G548" s="80" t="str">
        <f>INDEX(Auxiliar!$B$16:$B$23,MATCH(Plano_V3!H548,Auxiliar!$C$16:$C$23,0),1)</f>
        <v>1. Concluído</v>
      </c>
      <c r="H548" s="80">
        <f>VLOOKUP(A548,'Aux - pivots1'!$A:$B,2,0)</f>
        <v>1</v>
      </c>
      <c r="I548" s="100">
        <f>SUMIFS(Table1[Estimação (horas)],Table1[Tabela],Plano_V3!E548,Table1[Campo],Plano_V3!F548)</f>
        <v>0.1</v>
      </c>
      <c r="J548" s="100">
        <f t="shared" si="61"/>
        <v>1.2500000000000001E-2</v>
      </c>
      <c r="K548" s="100">
        <f>SUMIFS(Table1[Horas efetivas],Table1[Tabela],Plano_V3!E548,Table1[Campo],Plano_V3!F548)</f>
        <v>0.1</v>
      </c>
      <c r="L548" s="100">
        <f t="shared" si="62"/>
        <v>1.2500000000000001E-2</v>
      </c>
      <c r="M548" s="100">
        <f t="shared" si="63"/>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60"/>
        <v>lt003_entitygrp_eqty</v>
      </c>
      <c r="B549" s="83" t="s">
        <v>28</v>
      </c>
      <c r="C549" s="84" t="s">
        <v>28</v>
      </c>
      <c r="D549" s="80" t="s">
        <v>40</v>
      </c>
      <c r="E549" s="86" t="s">
        <v>323</v>
      </c>
      <c r="F549" s="87" t="s">
        <v>416</v>
      </c>
      <c r="G549" s="80" t="str">
        <f>INDEX(Auxiliar!$B$16:$B$23,MATCH(Plano_V3!H549,Auxiliar!$C$16:$C$23,0),1)</f>
        <v>1. Concluído</v>
      </c>
      <c r="H549" s="80">
        <f>VLOOKUP(A549,'Aux - pivots1'!$A:$B,2,0)</f>
        <v>1</v>
      </c>
      <c r="I549" s="100">
        <f>SUMIFS(Table1[Estimação (horas)],Table1[Tabela],Plano_V3!E549,Table1[Campo],Plano_V3!F549)</f>
        <v>0.1</v>
      </c>
      <c r="J549" s="100">
        <f t="shared" si="61"/>
        <v>1.2500000000000001E-2</v>
      </c>
      <c r="K549" s="100">
        <f>SUMIFS(Table1[Horas efetivas],Table1[Tabela],Plano_V3!E549,Table1[Campo],Plano_V3!F549)</f>
        <v>0.1</v>
      </c>
      <c r="L549" s="100">
        <f t="shared" si="62"/>
        <v>1.2500000000000001E-2</v>
      </c>
      <c r="M549" s="100">
        <f t="shared" si="63"/>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60"/>
        <v>lt003_entityannl_trnvr_le</v>
      </c>
      <c r="B550" s="83" t="s">
        <v>28</v>
      </c>
      <c r="C550" s="84" t="s">
        <v>28</v>
      </c>
      <c r="D550" s="80" t="s">
        <v>40</v>
      </c>
      <c r="E550" s="86" t="s">
        <v>323</v>
      </c>
      <c r="F550" s="87" t="s">
        <v>417</v>
      </c>
      <c r="G550" s="80" t="str">
        <f>INDEX(Auxiliar!$B$16:$B$23,MATCH(Plano_V3!H550,Auxiliar!$C$16:$C$23,0),1)</f>
        <v>1. Concluído</v>
      </c>
      <c r="H550" s="80">
        <f>VLOOKUP(A550,'Aux - pivots1'!$A:$B,2,0)</f>
        <v>1</v>
      </c>
      <c r="I550" s="100">
        <f>SUMIFS(Table1[Estimação (horas)],Table1[Tabela],Plano_V3!E550,Table1[Campo],Plano_V3!F550)</f>
        <v>0.1</v>
      </c>
      <c r="J550" s="100">
        <f t="shared" si="61"/>
        <v>1.2500000000000001E-2</v>
      </c>
      <c r="K550" s="100">
        <f>SUMIFS(Table1[Horas efetivas],Table1[Tabela],Plano_V3!E550,Table1[Campo],Plano_V3!F550)</f>
        <v>0.1</v>
      </c>
      <c r="L550" s="100">
        <f t="shared" si="62"/>
        <v>1.2500000000000001E-2</v>
      </c>
      <c r="M550" s="100">
        <f t="shared" si="63"/>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60"/>
        <v>lt003_entityeqty</v>
      </c>
      <c r="B551" s="83" t="s">
        <v>28</v>
      </c>
      <c r="C551" s="84" t="s">
        <v>28</v>
      </c>
      <c r="D551" s="80" t="s">
        <v>40</v>
      </c>
      <c r="E551" s="86" t="s">
        <v>323</v>
      </c>
      <c r="F551" s="87" t="s">
        <v>418</v>
      </c>
      <c r="G551" s="80" t="str">
        <f>INDEX(Auxiliar!$B$16:$B$23,MATCH(Plano_V3!H551,Auxiliar!$C$16:$C$23,0),1)</f>
        <v>1. Concluído</v>
      </c>
      <c r="H551" s="80">
        <f>VLOOKUP(A551,'Aux - pivots1'!$A:$B,2,0)</f>
        <v>1</v>
      </c>
      <c r="I551" s="100">
        <f>SUMIFS(Table1[Estimação (horas)],Table1[Tabela],Plano_V3!E551,Table1[Campo],Plano_V3!F551)</f>
        <v>0.1</v>
      </c>
      <c r="J551" s="100">
        <f t="shared" si="61"/>
        <v>1.2500000000000001E-2</v>
      </c>
      <c r="K551" s="100">
        <f>SUMIFS(Table1[Horas efetivas],Table1[Tabela],Plano_V3!E551,Table1[Campo],Plano_V3!F551)</f>
        <v>0.1</v>
      </c>
      <c r="L551" s="100">
        <f t="shared" si="62"/>
        <v>1.2500000000000001E-2</v>
      </c>
      <c r="M551" s="100">
        <f t="shared" si="63"/>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60"/>
        <v>lt003_entitygrp_ttl_dbt</v>
      </c>
      <c r="B552" s="83" t="s">
        <v>28</v>
      </c>
      <c r="C552" s="84" t="s">
        <v>28</v>
      </c>
      <c r="D552" s="80" t="s">
        <v>40</v>
      </c>
      <c r="E552" s="86" t="s">
        <v>323</v>
      </c>
      <c r="F552" s="87" t="s">
        <v>419</v>
      </c>
      <c r="G552" s="80" t="str">
        <f>INDEX(Auxiliar!$B$16:$B$23,MATCH(Plano_V3!H552,Auxiliar!$C$16:$C$23,0),1)</f>
        <v>1. Concluído</v>
      </c>
      <c r="H552" s="80">
        <f>VLOOKUP(A552,'Aux - pivots1'!$A:$B,2,0)</f>
        <v>1</v>
      </c>
      <c r="I552" s="100">
        <f>SUMIFS(Table1[Estimação (horas)],Table1[Tabela],Plano_V3!E552,Table1[Campo],Plano_V3!F552)</f>
        <v>0.1</v>
      </c>
      <c r="J552" s="100">
        <f t="shared" si="61"/>
        <v>1.2500000000000001E-2</v>
      </c>
      <c r="K552" s="100">
        <f>SUMIFS(Table1[Horas efetivas],Table1[Tabela],Plano_V3!E552,Table1[Campo],Plano_V3!F552)</f>
        <v>0.1</v>
      </c>
      <c r="L552" s="100">
        <f t="shared" si="62"/>
        <v>1.2500000000000001E-2</v>
      </c>
      <c r="M552" s="100">
        <f t="shared" si="63"/>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60"/>
        <v>lt003_entityttl_dbt</v>
      </c>
      <c r="B553" s="83" t="s">
        <v>28</v>
      </c>
      <c r="C553" s="84" t="s">
        <v>28</v>
      </c>
      <c r="D553" s="80" t="s">
        <v>40</v>
      </c>
      <c r="E553" s="86" t="s">
        <v>323</v>
      </c>
      <c r="F553" s="87" t="s">
        <v>420</v>
      </c>
      <c r="G553" s="80" t="str">
        <f>INDEX(Auxiliar!$B$16:$B$23,MATCH(Plano_V3!H553,Auxiliar!$C$16:$C$23,0),1)</f>
        <v>1. Concluído</v>
      </c>
      <c r="H553" s="80">
        <f>VLOOKUP(A553,'Aux - pivots1'!$A:$B,2,0)</f>
        <v>1</v>
      </c>
      <c r="I553" s="100">
        <f>SUMIFS(Table1[Estimação (horas)],Table1[Tabela],Plano_V3!E553,Table1[Campo],Plano_V3!F553)</f>
        <v>0.1</v>
      </c>
      <c r="J553" s="100">
        <f t="shared" si="61"/>
        <v>1.2500000000000001E-2</v>
      </c>
      <c r="K553" s="100">
        <f>SUMIFS(Table1[Horas efetivas],Table1[Tabela],Plano_V3!E553,Table1[Campo],Plano_V3!F553)</f>
        <v>0.1</v>
      </c>
      <c r="L553" s="100">
        <f t="shared" si="62"/>
        <v>1.2500000000000001E-2</v>
      </c>
      <c r="M553" s="100">
        <f t="shared" si="63"/>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60"/>
        <v>lt003_entitycod_soc</v>
      </c>
      <c r="B554" s="83" t="s">
        <v>28</v>
      </c>
      <c r="C554" s="84" t="s">
        <v>28</v>
      </c>
      <c r="D554" s="80" t="s">
        <v>40</v>
      </c>
      <c r="E554" s="86" t="s">
        <v>323</v>
      </c>
      <c r="F554" s="87" t="s">
        <v>404</v>
      </c>
      <c r="G554" s="80" t="str">
        <f>INDEX(Auxiliar!$B$16:$B$23,MATCH(Plano_V3!H554,Auxiliar!$C$16:$C$23,0),1)</f>
        <v>1. Concluído</v>
      </c>
      <c r="H554" s="80">
        <f>VLOOKUP(A554,'Aux - pivots1'!$A:$B,2,0)</f>
        <v>1</v>
      </c>
      <c r="I554" s="100">
        <f>SUMIFS(Table1[Estimação (horas)],Table1[Tabela],Plano_V3!E554,Table1[Campo],Plano_V3!F554)</f>
        <v>0.1</v>
      </c>
      <c r="J554" s="100">
        <f t="shared" si="61"/>
        <v>1.2500000000000001E-2</v>
      </c>
      <c r="K554" s="100">
        <f>SUMIFS(Table1[Horas efetivas],Table1[Tabela],Plano_V3!E554,Table1[Campo],Plano_V3!F554)</f>
        <v>0.1</v>
      </c>
      <c r="L554" s="100">
        <f t="shared" si="62"/>
        <v>1.2500000000000001E-2</v>
      </c>
      <c r="M554" s="100">
        <f t="shared" si="63"/>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60"/>
        <v>lt004_protectiondt_rfrnc</v>
      </c>
      <c r="B555" s="83" t="s">
        <v>28</v>
      </c>
      <c r="C555" s="84" t="s">
        <v>28</v>
      </c>
      <c r="D555" s="80" t="s">
        <v>40</v>
      </c>
      <c r="E555" s="86" t="s">
        <v>356</v>
      </c>
      <c r="F555" s="87" t="s">
        <v>386</v>
      </c>
      <c r="G555" s="80" t="str">
        <f>INDEX(Auxiliar!$B$16:$B$23,MATCH(Plano_V3!H555,Auxiliar!$C$16:$C$23,0),1)</f>
        <v>1. Concluído</v>
      </c>
      <c r="H555" s="80">
        <f>VLOOKUP(A555,'Aux - pivots1'!$A:$B,2,0)</f>
        <v>1</v>
      </c>
      <c r="I555" s="100">
        <f>SUMIFS(Table1[Estimação (horas)],Table1[Tabela],Plano_V3!E555,Table1[Campo],Plano_V3!F555)</f>
        <v>0.1</v>
      </c>
      <c r="J555" s="100">
        <f t="shared" si="61"/>
        <v>1.2500000000000001E-2</v>
      </c>
      <c r="K555" s="100">
        <f>SUMIFS(Table1[Horas efetivas],Table1[Tabela],Plano_V3!E555,Table1[Campo],Plano_V3!F555)</f>
        <v>0.1</v>
      </c>
      <c r="L555" s="100">
        <f t="shared" si="62"/>
        <v>1.2500000000000001E-2</v>
      </c>
      <c r="M555" s="100">
        <f t="shared" si="63"/>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60"/>
        <v>lt004_protectionprtctn_id</v>
      </c>
      <c r="B556" s="83" t="s">
        <v>28</v>
      </c>
      <c r="C556" s="84" t="s">
        <v>28</v>
      </c>
      <c r="D556" s="80" t="s">
        <v>40</v>
      </c>
      <c r="E556" s="86" t="s">
        <v>356</v>
      </c>
      <c r="F556" s="87" t="s">
        <v>421</v>
      </c>
      <c r="G556" s="80" t="str">
        <f>INDEX(Auxiliar!$B$16:$B$23,MATCH(Plano_V3!H556,Auxiliar!$C$16:$C$23,0),1)</f>
        <v>4. Validação EF</v>
      </c>
      <c r="H556" s="80">
        <f>VLOOKUP(A556,'Aux - pivots1'!$A:$B,2,0)</f>
        <v>4</v>
      </c>
      <c r="I556" s="100">
        <f>SUMIFS(Table1[Estimação (horas)],Table1[Tabela],Plano_V3!E556,Table1[Campo],Plano_V3!F556)</f>
        <v>0.1</v>
      </c>
      <c r="J556" s="100">
        <f t="shared" si="61"/>
        <v>1.2500000000000001E-2</v>
      </c>
      <c r="K556" s="100">
        <f>SUMIFS(Table1[Horas efetivas],Table1[Tabela],Plano_V3!E556,Table1[Campo],Plano_V3!F556)</f>
        <v>2.5000000000000001E-2</v>
      </c>
      <c r="L556" s="100">
        <f t="shared" si="62"/>
        <v>3.1250000000000002E-3</v>
      </c>
      <c r="M556" s="100">
        <f t="shared" si="63"/>
        <v>0.25</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60"/>
        <v>lt004_protectionrl_estt_clltrl_lctn</v>
      </c>
      <c r="B557" s="83" t="s">
        <v>28</v>
      </c>
      <c r="C557" s="84" t="s">
        <v>28</v>
      </c>
      <c r="D557" s="80" t="s">
        <v>40</v>
      </c>
      <c r="E557" s="86" t="s">
        <v>356</v>
      </c>
      <c r="F557" s="87" t="s">
        <v>422</v>
      </c>
      <c r="G557" s="80" t="str">
        <f>INDEX(Auxiliar!$B$16:$B$23,MATCH(Plano_V3!H557,Auxiliar!$C$16:$C$23,0),1)</f>
        <v>4. Validação EF</v>
      </c>
      <c r="H557" s="80">
        <f>VLOOKUP(A557,'Aux - pivots1'!$A:$B,2,0)</f>
        <v>4</v>
      </c>
      <c r="I557" s="100">
        <f>SUMIFS(Table1[Estimação (horas)],Table1[Tabela],Plano_V3!E557,Table1[Campo],Plano_V3!F557)</f>
        <v>0.1</v>
      </c>
      <c r="J557" s="100">
        <f t="shared" si="61"/>
        <v>1.2500000000000001E-2</v>
      </c>
      <c r="K557" s="100">
        <f>SUMIFS(Table1[Horas efetivas],Table1[Tabela],Plano_V3!E557,Table1[Campo],Plano_V3!F557)</f>
        <v>2.5000000000000001E-2</v>
      </c>
      <c r="L557" s="100">
        <f t="shared" si="62"/>
        <v>3.1250000000000002E-3</v>
      </c>
      <c r="M557" s="100">
        <f t="shared" si="63"/>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60"/>
        <v>lt004_protectionrl_estt_pst_cd</v>
      </c>
      <c r="B558" s="83" t="s">
        <v>28</v>
      </c>
      <c r="C558" s="84" t="s">
        <v>28</v>
      </c>
      <c r="D558" s="80" t="s">
        <v>40</v>
      </c>
      <c r="E558" s="86" t="s">
        <v>356</v>
      </c>
      <c r="F558" s="87" t="s">
        <v>423</v>
      </c>
      <c r="G558" s="80" t="str">
        <f>INDEX(Auxiliar!$B$16:$B$23,MATCH(Plano_V3!H558,Auxiliar!$C$16:$C$23,0),1)</f>
        <v>4. Validação EF</v>
      </c>
      <c r="H558" s="80">
        <f>VLOOKUP(A558,'Aux - pivots1'!$A:$B,2,0)</f>
        <v>4</v>
      </c>
      <c r="I558" s="100">
        <f>SUMIFS(Table1[Estimação (horas)],Table1[Tabela],Plano_V3!E558,Table1[Campo],Plano_V3!F558)</f>
        <v>0.1</v>
      </c>
      <c r="J558" s="100">
        <f t="shared" si="61"/>
        <v>1.2500000000000001E-2</v>
      </c>
      <c r="K558" s="100">
        <f>SUMIFS(Table1[Horas efetivas],Table1[Tabela],Plano_V3!E558,Table1[Campo],Plano_V3!F558)</f>
        <v>2.5000000000000001E-2</v>
      </c>
      <c r="L558" s="100">
        <f t="shared" si="62"/>
        <v>3.1250000000000002E-3</v>
      </c>
      <c r="M558" s="100">
        <f t="shared" si="63"/>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60"/>
        <v>lt004_protectiontyp_prtctn</v>
      </c>
      <c r="B559" s="83" t="s">
        <v>28</v>
      </c>
      <c r="C559" s="84" t="s">
        <v>28</v>
      </c>
      <c r="D559" s="80" t="s">
        <v>40</v>
      </c>
      <c r="E559" s="86" t="s">
        <v>356</v>
      </c>
      <c r="F559" s="87" t="s">
        <v>424</v>
      </c>
      <c r="G559" s="80" t="str">
        <f>INDEX(Auxiliar!$B$16:$B$23,MATCH(Plano_V3!H559,Auxiliar!$C$16:$C$23,0),1)</f>
        <v>4. Validação EF</v>
      </c>
      <c r="H559" s="80">
        <f>VLOOKUP(A559,'Aux - pivots1'!$A:$B,2,0)</f>
        <v>4</v>
      </c>
      <c r="I559" s="100">
        <f>SUMIFS(Table1[Estimação (horas)],Table1[Tabela],Plano_V3!E559,Table1[Campo],Plano_V3!F559)</f>
        <v>0.1</v>
      </c>
      <c r="J559" s="100">
        <f t="shared" si="61"/>
        <v>1.2500000000000001E-2</v>
      </c>
      <c r="K559" s="100">
        <f>SUMIFS(Table1[Horas efetivas],Table1[Tabela],Plano_V3!E559,Table1[Campo],Plano_V3!F559)</f>
        <v>2.5000000000000001E-2</v>
      </c>
      <c r="L559" s="100">
        <f t="shared" si="62"/>
        <v>3.1250000000000002E-3</v>
      </c>
      <c r="M559" s="100">
        <f t="shared" si="63"/>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60"/>
        <v>lt004_protectionorgnl_prtctn_vl</v>
      </c>
      <c r="B560" s="83" t="s">
        <v>28</v>
      </c>
      <c r="C560" s="84" t="s">
        <v>28</v>
      </c>
      <c r="D560" s="80" t="s">
        <v>40</v>
      </c>
      <c r="E560" s="86" t="s">
        <v>356</v>
      </c>
      <c r="F560" s="87" t="s">
        <v>425</v>
      </c>
      <c r="G560" s="80" t="str">
        <f>INDEX(Auxiliar!$B$16:$B$23,MATCH(Plano_V3!H560,Auxiliar!$C$16:$C$23,0),1)</f>
        <v>4. Validação EF</v>
      </c>
      <c r="H560" s="80">
        <f>VLOOKUP(A560,'Aux - pivots1'!$A:$B,2,0)</f>
        <v>4</v>
      </c>
      <c r="I560" s="100">
        <f>SUMIFS(Table1[Estimação (horas)],Table1[Tabela],Plano_V3!E560,Table1[Campo],Plano_V3!F560)</f>
        <v>0.1</v>
      </c>
      <c r="J560" s="100">
        <f t="shared" si="61"/>
        <v>1.2500000000000001E-2</v>
      </c>
      <c r="K560" s="100">
        <f>SUMIFS(Table1[Horas efetivas],Table1[Tabela],Plano_V3!E560,Table1[Campo],Plano_V3!F560)</f>
        <v>2.5000000000000001E-2</v>
      </c>
      <c r="L560" s="100">
        <f t="shared" si="62"/>
        <v>3.1250000000000002E-3</v>
      </c>
      <c r="M560" s="100">
        <f t="shared" si="63"/>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60"/>
        <v>lt004_protectionprtctn_vl</v>
      </c>
      <c r="B561" s="83" t="s">
        <v>28</v>
      </c>
      <c r="C561" s="84" t="s">
        <v>28</v>
      </c>
      <c r="D561" s="80" t="s">
        <v>40</v>
      </c>
      <c r="E561" s="86" t="s">
        <v>356</v>
      </c>
      <c r="F561" s="87" t="s">
        <v>426</v>
      </c>
      <c r="G561" s="80" t="str">
        <f>INDEX(Auxiliar!$B$16:$B$23,MATCH(Plano_V3!H561,Auxiliar!$C$16:$C$23,0),1)</f>
        <v>4. Validação EF</v>
      </c>
      <c r="H561" s="80">
        <f>VLOOKUP(A561,'Aux - pivots1'!$A:$B,2,0)</f>
        <v>4</v>
      </c>
      <c r="I561" s="100">
        <f>SUMIFS(Table1[Estimação (horas)],Table1[Tabela],Plano_V3!E561,Table1[Campo],Plano_V3!F561)</f>
        <v>0.1</v>
      </c>
      <c r="J561" s="100">
        <f t="shared" si="61"/>
        <v>1.2500000000000001E-2</v>
      </c>
      <c r="K561" s="100">
        <f>SUMIFS(Table1[Horas efetivas],Table1[Tabela],Plano_V3!E561,Table1[Campo],Plano_V3!F561)</f>
        <v>2.5000000000000001E-2</v>
      </c>
      <c r="L561" s="100">
        <f t="shared" si="62"/>
        <v>3.1250000000000002E-3</v>
      </c>
      <c r="M561" s="100">
        <f t="shared" si="63"/>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60"/>
        <v>lt004_protectioncod_soc</v>
      </c>
      <c r="B562" s="83" t="s">
        <v>28</v>
      </c>
      <c r="C562" s="84" t="s">
        <v>28</v>
      </c>
      <c r="D562" s="80" t="s">
        <v>40</v>
      </c>
      <c r="E562" s="86" t="s">
        <v>356</v>
      </c>
      <c r="F562" s="87" t="s">
        <v>404</v>
      </c>
      <c r="G562" s="80" t="str">
        <f>INDEX(Auxiliar!$B$16:$B$23,MATCH(Plano_V3!H562,Auxiliar!$C$16:$C$23,0),1)</f>
        <v>4. Validação EF</v>
      </c>
      <c r="H562" s="80">
        <f>VLOOKUP(A562,'Aux - pivots1'!$A:$B,2,0)</f>
        <v>4</v>
      </c>
      <c r="I562" s="100">
        <f>SUMIFS(Table1[Estimação (horas)],Table1[Tabela],Plano_V3!E562,Table1[Campo],Plano_V3!F562)</f>
        <v>0.1</v>
      </c>
      <c r="J562" s="100">
        <f t="shared" si="61"/>
        <v>1.2500000000000001E-2</v>
      </c>
      <c r="K562" s="100">
        <f>SUMIFS(Table1[Horas efetivas],Table1[Tabela],Plano_V3!E562,Table1[Campo],Plano_V3!F562)</f>
        <v>2.5000000000000001E-2</v>
      </c>
      <c r="L562" s="100">
        <f t="shared" si="62"/>
        <v>3.1250000000000002E-3</v>
      </c>
      <c r="M562" s="100">
        <f t="shared" si="63"/>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60"/>
        <v>lt005_instr_entdt_rfrnc</v>
      </c>
      <c r="B563" s="83" t="s">
        <v>28</v>
      </c>
      <c r="C563" s="84" t="s">
        <v>28</v>
      </c>
      <c r="D563" s="80" t="s">
        <v>40</v>
      </c>
      <c r="E563" s="86" t="s">
        <v>427</v>
      </c>
      <c r="F563" s="87" t="s">
        <v>386</v>
      </c>
      <c r="G563" s="80" t="str">
        <f>INDEX(Auxiliar!$B$16:$B$23,MATCH(Plano_V3!H563,Auxiliar!$C$16:$C$23,0),1)</f>
        <v>1. Concluído</v>
      </c>
      <c r="H563" s="80">
        <f>VLOOKUP(A563,'Aux - pivots1'!$A:$B,2,0)</f>
        <v>1</v>
      </c>
      <c r="I563" s="100">
        <f>SUMIFS(Table1[Estimação (horas)],Table1[Tabela],Plano_V3!E563,Table1[Campo],Plano_V3!F563)</f>
        <v>0.1</v>
      </c>
      <c r="J563" s="100">
        <f t="shared" si="61"/>
        <v>1.2500000000000001E-2</v>
      </c>
      <c r="K563" s="100">
        <f>SUMIFS(Table1[Horas efetivas],Table1[Tabela],Plano_V3!E563,Table1[Campo],Plano_V3!F563)</f>
        <v>0.1</v>
      </c>
      <c r="L563" s="100">
        <f t="shared" si="62"/>
        <v>1.2500000000000001E-2</v>
      </c>
      <c r="M563" s="100">
        <f t="shared" si="63"/>
        <v>1</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60"/>
        <v>lt005_instr_ententty_id</v>
      </c>
      <c r="B564" s="83" t="s">
        <v>28</v>
      </c>
      <c r="C564" s="84" t="s">
        <v>28</v>
      </c>
      <c r="D564" s="80" t="s">
        <v>40</v>
      </c>
      <c r="E564" s="86" t="s">
        <v>427</v>
      </c>
      <c r="F564" s="87" t="s">
        <v>413</v>
      </c>
      <c r="G564" s="80" t="str">
        <f>INDEX(Auxiliar!$B$16:$B$23,MATCH(Plano_V3!H564,Auxiliar!$C$16:$C$23,0),1)</f>
        <v>1. Concluído</v>
      </c>
      <c r="H564" s="80">
        <f>VLOOKUP(A564,'Aux - pivots1'!$A:$B,2,0)</f>
        <v>1</v>
      </c>
      <c r="I564" s="100">
        <f>SUMIFS(Table1[Estimação (horas)],Table1[Tabela],Plano_V3!E564,Table1[Campo],Plano_V3!F564)</f>
        <v>0.1</v>
      </c>
      <c r="J564" s="100">
        <f t="shared" si="61"/>
        <v>1.2500000000000001E-2</v>
      </c>
      <c r="K564" s="100">
        <f>SUMIFS(Table1[Horas efetivas],Table1[Tabela],Plano_V3!E564,Table1[Campo],Plano_V3!F564)</f>
        <v>0.1</v>
      </c>
      <c r="L564" s="100">
        <f t="shared" si="62"/>
        <v>1.2500000000000001E-2</v>
      </c>
      <c r="M564" s="100">
        <f t="shared" si="63"/>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60"/>
        <v>lt005_instr_entinstrmnt_id</v>
      </c>
      <c r="B565" s="83" t="s">
        <v>28</v>
      </c>
      <c r="C565" s="84" t="s">
        <v>28</v>
      </c>
      <c r="D565" s="80" t="s">
        <v>40</v>
      </c>
      <c r="E565" s="86" t="s">
        <v>427</v>
      </c>
      <c r="F565" s="87" t="s">
        <v>388</v>
      </c>
      <c r="G565" s="80" t="str">
        <f>INDEX(Auxiliar!$B$16:$B$23,MATCH(Plano_V3!H565,Auxiliar!$C$16:$C$23,0),1)</f>
        <v>1. Concluído</v>
      </c>
      <c r="H565" s="80">
        <f>VLOOKUP(A565,'Aux - pivots1'!$A:$B,2,0)</f>
        <v>1</v>
      </c>
      <c r="I565" s="100">
        <f>SUMIFS(Table1[Estimação (horas)],Table1[Tabela],Plano_V3!E565,Table1[Campo],Plano_V3!F565)</f>
        <v>0.1</v>
      </c>
      <c r="J565" s="100">
        <f t="shared" si="61"/>
        <v>1.2500000000000001E-2</v>
      </c>
      <c r="K565" s="100">
        <f>SUMIFS(Table1[Horas efetivas],Table1[Tabela],Plano_V3!E565,Table1[Campo],Plano_V3!F565)</f>
        <v>0.1</v>
      </c>
      <c r="L565" s="100">
        <f t="shared" si="62"/>
        <v>1.2500000000000001E-2</v>
      </c>
      <c r="M565" s="100">
        <f t="shared" si="63"/>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60"/>
        <v>lt005_instr_entcod_soc</v>
      </c>
      <c r="B566" s="83" t="s">
        <v>28</v>
      </c>
      <c r="C566" s="84" t="s">
        <v>28</v>
      </c>
      <c r="D566" s="80" t="s">
        <v>40</v>
      </c>
      <c r="E566" s="86" t="s">
        <v>427</v>
      </c>
      <c r="F566" s="87" t="s">
        <v>404</v>
      </c>
      <c r="G566" s="80" t="str">
        <f>INDEX(Auxiliar!$B$16:$B$23,MATCH(Plano_V3!H566,Auxiliar!$C$16:$C$23,0),1)</f>
        <v>1. Concluído</v>
      </c>
      <c r="H566" s="80">
        <f>VLOOKUP(A566,'Aux - pivots1'!$A:$B,2,0)</f>
        <v>1</v>
      </c>
      <c r="I566" s="100">
        <f>SUMIFS(Table1[Estimação (horas)],Table1[Tabela],Plano_V3!E566,Table1[Campo],Plano_V3!F566)</f>
        <v>0.1</v>
      </c>
      <c r="J566" s="100">
        <f t="shared" si="61"/>
        <v>1.2500000000000001E-2</v>
      </c>
      <c r="K566" s="100">
        <f>SUMIFS(Table1[Horas efetivas],Table1[Tabela],Plano_V3!E566,Table1[Campo],Plano_V3!F566)</f>
        <v>0.1</v>
      </c>
      <c r="L566" s="100">
        <f t="shared" si="62"/>
        <v>1.2500000000000001E-2</v>
      </c>
      <c r="M566" s="100">
        <f t="shared" si="63"/>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60"/>
        <v>lt005_instr_entmn_entty_id</v>
      </c>
      <c r="B567" s="83" t="s">
        <v>28</v>
      </c>
      <c r="C567" s="84" t="s">
        <v>28</v>
      </c>
      <c r="D567" s="80" t="s">
        <v>40</v>
      </c>
      <c r="E567" s="86" t="s">
        <v>427</v>
      </c>
      <c r="F567" s="87" t="s">
        <v>428</v>
      </c>
      <c r="G567" s="80" t="str">
        <f>INDEX(Auxiliar!$B$16:$B$23,MATCH(Plano_V3!H567,Auxiliar!$C$16:$C$23,0),1)</f>
        <v>1. Concluído</v>
      </c>
      <c r="H567" s="80">
        <f>VLOOKUP(A567,'Aux - pivots1'!$A:$B,2,0)</f>
        <v>1</v>
      </c>
      <c r="I567" s="100">
        <f>SUMIFS(Table1[Estimação (horas)],Table1[Tabela],Plano_V3!E567,Table1[Campo],Plano_V3!F567)</f>
        <v>0.1</v>
      </c>
      <c r="J567" s="100">
        <f t="shared" si="61"/>
        <v>1.2500000000000001E-2</v>
      </c>
      <c r="K567" s="100">
        <f>SUMIFS(Table1[Horas efetivas],Table1[Tabela],Plano_V3!E567,Table1[Campo],Plano_V3!F567)</f>
        <v>0.1</v>
      </c>
      <c r="L567" s="100">
        <f t="shared" si="62"/>
        <v>1.2500000000000001E-2</v>
      </c>
      <c r="M567" s="100">
        <f t="shared" si="63"/>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60"/>
        <v>lt006_instr_protdt_rfrnc</v>
      </c>
      <c r="B568" s="83" t="s">
        <v>28</v>
      </c>
      <c r="C568" s="84" t="s">
        <v>28</v>
      </c>
      <c r="D568" s="80" t="s">
        <v>40</v>
      </c>
      <c r="E568" s="86" t="s">
        <v>429</v>
      </c>
      <c r="F568" s="87" t="s">
        <v>386</v>
      </c>
      <c r="G568" s="80" t="str">
        <f>INDEX(Auxiliar!$B$16:$B$23,MATCH(Plano_V3!H568,Auxiliar!$C$16:$C$23,0),1)</f>
        <v>1. Concluído</v>
      </c>
      <c r="H568" s="80">
        <f>VLOOKUP(A568,'Aux - pivots1'!$A:$B,2,0)</f>
        <v>1</v>
      </c>
      <c r="I568" s="100">
        <f>SUMIFS(Table1[Estimação (horas)],Table1[Tabela],Plano_V3!E568,Table1[Campo],Plano_V3!F568)</f>
        <v>0.1</v>
      </c>
      <c r="J568" s="100">
        <f t="shared" si="61"/>
        <v>1.2500000000000001E-2</v>
      </c>
      <c r="K568" s="100">
        <f>SUMIFS(Table1[Horas efetivas],Table1[Tabela],Plano_V3!E568,Table1[Campo],Plano_V3!F568)</f>
        <v>0.1</v>
      </c>
      <c r="L568" s="100">
        <f t="shared" si="62"/>
        <v>1.2500000000000001E-2</v>
      </c>
      <c r="M568" s="100">
        <f t="shared" si="63"/>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60"/>
        <v>lt006_instr_protinstrmnt_id</v>
      </c>
      <c r="B569" s="83" t="s">
        <v>28</v>
      </c>
      <c r="C569" s="84" t="s">
        <v>28</v>
      </c>
      <c r="D569" s="80" t="s">
        <v>40</v>
      </c>
      <c r="E569" s="86" t="s">
        <v>429</v>
      </c>
      <c r="F569" s="87" t="s">
        <v>388</v>
      </c>
      <c r="G569" s="80" t="str">
        <f>INDEX(Auxiliar!$B$16:$B$23,MATCH(Plano_V3!H569,Auxiliar!$C$16:$C$23,0),1)</f>
        <v>1. Concluído</v>
      </c>
      <c r="H569" s="80">
        <f>VLOOKUP(A569,'Aux - pivots1'!$A:$B,2,0)</f>
        <v>1</v>
      </c>
      <c r="I569" s="100">
        <f>SUMIFS(Table1[Estimação (horas)],Table1[Tabela],Plano_V3!E569,Table1[Campo],Plano_V3!F569)</f>
        <v>0.1</v>
      </c>
      <c r="J569" s="100">
        <f t="shared" si="61"/>
        <v>1.2500000000000001E-2</v>
      </c>
      <c r="K569" s="100">
        <f>SUMIFS(Table1[Horas efetivas],Table1[Tabela],Plano_V3!E569,Table1[Campo],Plano_V3!F569)</f>
        <v>0.1</v>
      </c>
      <c r="L569" s="100">
        <f t="shared" si="62"/>
        <v>1.2500000000000001E-2</v>
      </c>
      <c r="M569" s="100">
        <f t="shared" si="63"/>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60"/>
        <v>lt006_instr_protprtctn_id</v>
      </c>
      <c r="B570" s="83" t="s">
        <v>28</v>
      </c>
      <c r="C570" s="84" t="s">
        <v>28</v>
      </c>
      <c r="D570" s="80" t="s">
        <v>40</v>
      </c>
      <c r="E570" s="86" t="s">
        <v>429</v>
      </c>
      <c r="F570" s="87" t="s">
        <v>421</v>
      </c>
      <c r="G570" s="80" t="str">
        <f>INDEX(Auxiliar!$B$16:$B$23,MATCH(Plano_V3!H570,Auxiliar!$C$16:$C$23,0),1)</f>
        <v>1. Concluído</v>
      </c>
      <c r="H570" s="80">
        <f>VLOOKUP(A570,'Aux - pivots1'!$A:$B,2,0)</f>
        <v>1</v>
      </c>
      <c r="I570" s="100">
        <f>SUMIFS(Table1[Estimação (horas)],Table1[Tabela],Plano_V3!E570,Table1[Campo],Plano_V3!F570)</f>
        <v>0.1</v>
      </c>
      <c r="J570" s="100">
        <f t="shared" si="61"/>
        <v>1.2500000000000001E-2</v>
      </c>
      <c r="K570" s="100">
        <f>SUMIFS(Table1[Horas efetivas],Table1[Tabela],Plano_V3!E570,Table1[Campo],Plano_V3!F570)</f>
        <v>0.1</v>
      </c>
      <c r="L570" s="100">
        <f t="shared" si="62"/>
        <v>1.2500000000000001E-2</v>
      </c>
      <c r="M570" s="100">
        <f t="shared" si="63"/>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60"/>
        <v>lt006_instr_protprtctn_allctd_vl</v>
      </c>
      <c r="B571" s="83" t="s">
        <v>28</v>
      </c>
      <c r="C571" s="84" t="s">
        <v>28</v>
      </c>
      <c r="D571" s="80" t="s">
        <v>40</v>
      </c>
      <c r="E571" s="86" t="s">
        <v>429</v>
      </c>
      <c r="F571" s="87" t="s">
        <v>430</v>
      </c>
      <c r="G571" s="80" t="str">
        <f>INDEX(Auxiliar!$B$16:$B$23,MATCH(Plano_V3!H571,Auxiliar!$C$16:$C$23,0),1)</f>
        <v>1. Concluído</v>
      </c>
      <c r="H571" s="80">
        <f>VLOOKUP(A571,'Aux - pivots1'!$A:$B,2,0)</f>
        <v>1</v>
      </c>
      <c r="I571" s="100">
        <f>SUMIFS(Table1[Estimação (horas)],Table1[Tabela],Plano_V3!E571,Table1[Campo],Plano_V3!F571)</f>
        <v>0.1</v>
      </c>
      <c r="J571" s="100">
        <f t="shared" si="61"/>
        <v>1.2500000000000001E-2</v>
      </c>
      <c r="K571" s="100">
        <f>SUMIFS(Table1[Horas efetivas],Table1[Tabela],Plano_V3!E571,Table1[Campo],Plano_V3!F571)</f>
        <v>0.1</v>
      </c>
      <c r="L571" s="100">
        <f t="shared" si="62"/>
        <v>1.2500000000000001E-2</v>
      </c>
      <c r="M571" s="100">
        <f t="shared" si="63"/>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60"/>
        <v>lt006_instr_protcod_soc</v>
      </c>
      <c r="B572" s="83" t="s">
        <v>28</v>
      </c>
      <c r="C572" s="84" t="s">
        <v>28</v>
      </c>
      <c r="D572" s="80" t="s">
        <v>40</v>
      </c>
      <c r="E572" s="86" t="s">
        <v>429</v>
      </c>
      <c r="F572" s="87" t="s">
        <v>404</v>
      </c>
      <c r="G572" s="80" t="str">
        <f>INDEX(Auxiliar!$B$16:$B$23,MATCH(Plano_V3!H572,Auxiliar!$C$16:$C$23,0),1)</f>
        <v>1. Concluído</v>
      </c>
      <c r="H572" s="80">
        <f>VLOOKUP(A572,'Aux - pivots1'!$A:$B,2,0)</f>
        <v>1</v>
      </c>
      <c r="I572" s="100">
        <f>SUMIFS(Table1[Estimação (horas)],Table1[Tabela],Plano_V3!E572,Table1[Campo],Plano_V3!F572)</f>
        <v>0.1</v>
      </c>
      <c r="J572" s="100">
        <f t="shared" si="61"/>
        <v>1.2500000000000001E-2</v>
      </c>
      <c r="K572" s="100">
        <f>SUMIFS(Table1[Horas efetivas],Table1[Tabela],Plano_V3!E572,Table1[Campo],Plano_V3!F572)</f>
        <v>0.1</v>
      </c>
      <c r="L572" s="100">
        <f t="shared" si="62"/>
        <v>1.2500000000000001E-2</v>
      </c>
      <c r="M572" s="100">
        <f t="shared" si="63"/>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60"/>
        <v>Re-testesn.a.</v>
      </c>
      <c r="B573" s="83" t="s">
        <v>28</v>
      </c>
      <c r="C573" s="84" t="s">
        <v>28</v>
      </c>
      <c r="D573" s="80" t="s">
        <v>40</v>
      </c>
      <c r="E573" s="82" t="s">
        <v>53</v>
      </c>
      <c r="F573" s="80" t="s">
        <v>38</v>
      </c>
      <c r="G573" s="80" t="s">
        <v>30</v>
      </c>
      <c r="H573" s="80"/>
      <c r="I573" s="100">
        <f>SUM(I447:I572)*$D$7</f>
        <v>37.575000000000152</v>
      </c>
      <c r="J573" s="100">
        <f>I573/8</f>
        <v>4.696875000000019</v>
      </c>
      <c r="K573" s="100">
        <f>SUM(K447:K572)*$D$7</f>
        <v>0.53749999999999998</v>
      </c>
      <c r="L573" s="100">
        <f>K573/8</f>
        <v>6.7187499999999997E-2</v>
      </c>
      <c r="M573" s="100">
        <f t="shared" si="63"/>
        <v>1.430472388556215E-2</v>
      </c>
      <c r="N573" s="103"/>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collapsed="1">
      <c r="D574" s="13"/>
      <c r="AW574" t="s">
        <v>431</v>
      </c>
    </row>
  </sheetData>
  <autoFilter ref="B13:N573"/>
  <conditionalFormatting sqref="O15:O18 O26:O446">
    <cfRule type="cellIs" dxfId="43" priority="11" operator="notEqual">
      <formula>0</formula>
    </cfRule>
  </conditionalFormatting>
  <conditionalFormatting sqref="O21:O23">
    <cfRule type="cellIs" dxfId="42" priority="3" operator="notEqual">
      <formula>0</formula>
    </cfRule>
  </conditionalFormatting>
  <conditionalFormatting sqref="P5:P6 Q6:EQ6">
    <cfRule type="cellIs" dxfId="41" priority="12" operator="notEqual">
      <formula>0</formula>
    </cfRule>
  </conditionalFormatting>
  <conditionalFormatting sqref="P15:EQ18 P21:EQ23 P26:EQ26">
    <cfRule type="cellIs" dxfId="40" priority="10" operator="greaterThan">
      <formula>0</formula>
    </cfRule>
  </conditionalFormatting>
  <conditionalFormatting sqref="P41:EQ41">
    <cfRule type="cellIs" dxfId="39" priority="8" operator="greaterThan">
      <formula>0</formula>
    </cfRule>
  </conditionalFormatting>
  <conditionalFormatting sqref="P197:EQ197">
    <cfRule type="cellIs" dxfId="38" priority="7" operator="greaterThan">
      <formula>0</formula>
    </cfRule>
  </conditionalFormatting>
  <conditionalFormatting sqref="P361:EQ361">
    <cfRule type="cellIs" dxfId="37" priority="6" operator="greaterThan">
      <formula>0</formula>
    </cfRule>
  </conditionalFormatting>
  <conditionalFormatting sqref="P446:EQ446">
    <cfRule type="cellIs" dxfId="36"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20"/>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20"/>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20"/>
        <v>cd_imv_out_prccod_moeda</v>
      </c>
      <c r="B49" s="83" t="s">
        <v>28</v>
      </c>
      <c r="C49" s="84" t="s">
        <v>54</v>
      </c>
      <c r="D49" s="80" t="s">
        <v>40</v>
      </c>
      <c r="E49" s="82" t="s">
        <v>55</v>
      </c>
      <c r="F49" s="80" t="s">
        <v>62</v>
      </c>
      <c r="G49" s="80" t="str">
        <f>INDEX(Auxiliar!$B$16:$B$23,MATCH(Plano_V1!H49,Auxiliar!$C$16:$C$23,0),1)</f>
        <v>6. Em implementação (re-especificação)</v>
      </c>
      <c r="H49" s="80">
        <f>VLOOKUP(A49,'Aux - pivots1'!$A:$B,2,0)</f>
        <v>6</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20"/>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20"/>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20"/>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20"/>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20"/>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20"/>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20"/>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20"/>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20"/>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20"/>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20"/>
        <v>cd_imv_out_trz_cred_prccod_fnld</v>
      </c>
      <c r="B69" s="83" t="s">
        <v>28</v>
      </c>
      <c r="C69" s="84" t="s">
        <v>54</v>
      </c>
      <c r="D69" s="80" t="s">
        <v>40</v>
      </c>
      <c r="E69" s="82" t="s">
        <v>56</v>
      </c>
      <c r="F69" s="80" t="s">
        <v>78</v>
      </c>
      <c r="G69" s="80" t="str">
        <f>INDEX(Auxiliar!$B$16:$B$23,MATCH(Plano_V1!H69,Auxiliar!$C$16:$C$23,0),1)</f>
        <v>2. Em Teste</v>
      </c>
      <c r="H69" s="80">
        <f>VLOOKUP(A69,'Aux - pivots1'!$A:$B,2,0)</f>
        <v>2</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20"/>
        <v>cd_imv_out_trz_cred_prccod_ocupacao</v>
      </c>
      <c r="B70" s="83" t="s">
        <v>28</v>
      </c>
      <c r="C70" s="84" t="s">
        <v>54</v>
      </c>
      <c r="D70" s="80" t="s">
        <v>40</v>
      </c>
      <c r="E70" s="82" t="s">
        <v>56</v>
      </c>
      <c r="F70" s="80" t="s">
        <v>79</v>
      </c>
      <c r="G70" s="80" t="str">
        <f>INDEX(Auxiliar!$B$16:$B$23,MATCH(Plano_V1!H70,Auxiliar!$C$16:$C$23,0),1)</f>
        <v>2. Em Teste</v>
      </c>
      <c r="H70" s="80">
        <f>VLOOKUP(A70,'Aux - pivots1'!$A:$B,2,0)</f>
        <v>2</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20"/>
        <v>cd_imv_out_trz_cred_prccod_prd_resp</v>
      </c>
      <c r="B71" s="83" t="s">
        <v>28</v>
      </c>
      <c r="C71" s="84" t="s">
        <v>54</v>
      </c>
      <c r="D71" s="80" t="s">
        <v>40</v>
      </c>
      <c r="E71" s="82" t="s">
        <v>56</v>
      </c>
      <c r="F71" s="80" t="s">
        <v>80</v>
      </c>
      <c r="G71" s="80" t="str">
        <f>INDEX(Auxiliar!$B$16:$B$23,MATCH(Plano_V1!H71,Auxiliar!$C$16:$C$23,0),1)</f>
        <v>2. Em Teste</v>
      </c>
      <c r="H71" s="80">
        <f>VLOOKUP(A71,'Aux - pivots1'!$A:$B,2,0)</f>
        <v>2</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20"/>
        <v>cd_imv_out_trz_cred_prccod_sprd_resp</v>
      </c>
      <c r="B73" s="83" t="s">
        <v>28</v>
      </c>
      <c r="C73" s="84" t="s">
        <v>54</v>
      </c>
      <c r="D73" s="80" t="s">
        <v>40</v>
      </c>
      <c r="E73" s="82" t="s">
        <v>56</v>
      </c>
      <c r="F73" s="80" t="s">
        <v>82</v>
      </c>
      <c r="G73" s="80" t="str">
        <f>INDEX(Auxiliar!$B$16:$B$23,MATCH(Plano_V1!H73,Auxiliar!$C$16:$C$23,0),1)</f>
        <v>2. Em Teste</v>
      </c>
      <c r="H73" s="80">
        <f>VLOOKUP(A73,'Aux - pivots1'!$A:$B,2,0)</f>
        <v>2</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20"/>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20"/>
        <v>cd_imv_out_trz_cred_prcdata_fim</v>
      </c>
      <c r="B75" s="83" t="s">
        <v>28</v>
      </c>
      <c r="C75" s="84" t="s">
        <v>54</v>
      </c>
      <c r="D75" s="80" t="s">
        <v>40</v>
      </c>
      <c r="E75" s="82" t="s">
        <v>56</v>
      </c>
      <c r="F75" s="80" t="s">
        <v>83</v>
      </c>
      <c r="G75" s="80" t="str">
        <f>INDEX(Auxiliar!$B$16:$B$23,MATCH(Plano_V1!H75,Auxiliar!$C$16:$C$23,0),1)</f>
        <v>2. Em Teste</v>
      </c>
      <c r="H75" s="80">
        <f>VLOOKUP(A75,'Aux - pivots1'!$A:$B,2,0)</f>
        <v>2</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20"/>
        <v>cd_imv_out_trz_cred_prcdata_vcmt</v>
      </c>
      <c r="B77" s="83" t="s">
        <v>28</v>
      </c>
      <c r="C77" s="84" t="s">
        <v>54</v>
      </c>
      <c r="D77" s="80" t="s">
        <v>40</v>
      </c>
      <c r="E77" s="82" t="s">
        <v>56</v>
      </c>
      <c r="F77" s="80" t="s">
        <v>69</v>
      </c>
      <c r="G77" s="80" t="str">
        <f>INDEX(Auxiliar!$B$16:$B$23,MATCH(Plano_V1!H77,Auxiliar!$C$16:$C$23,0),1)</f>
        <v>2. Em Teste</v>
      </c>
      <c r="H77" s="80">
        <f>VLOOKUP(A77,'Aux - pivots1'!$A:$B,2,0)</f>
        <v>2</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20"/>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20"/>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20"/>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23"/>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23"/>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23"/>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23"/>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23"/>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23"/>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23"/>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23"/>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23"/>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23"/>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23"/>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23"/>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23"/>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23"/>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23"/>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23"/>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23"/>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23"/>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6"/>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6"/>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6"/>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6"/>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6"/>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6"/>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6"/>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6"/>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6"/>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6"/>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6"/>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6"/>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6"/>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6"/>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6"/>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6"/>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6"/>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6"/>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6"/>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6"/>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6"/>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6"/>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6"/>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6"/>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6"/>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6"/>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6"/>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6"/>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6"/>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6"/>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6"/>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6"/>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6"/>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6"/>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6"/>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6"/>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6"/>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30"/>
        <v>modesg_inp_emss_vclsn.a.</v>
      </c>
      <c r="B228" s="83" t="s">
        <v>28</v>
      </c>
      <c r="C228" s="84" t="s">
        <v>178</v>
      </c>
      <c r="D228" s="80" t="s">
        <v>36</v>
      </c>
      <c r="E228" s="82" t="s">
        <v>205</v>
      </c>
      <c r="F228" s="80" t="s">
        <v>38</v>
      </c>
      <c r="G228" s="80" t="str">
        <f>INDEX(Auxiliar!$B$16:$B$23,MATCH(Plano_V1!H228,Auxiliar!$C$16:$C$23,0),1)</f>
        <v>5. Em Correção</v>
      </c>
      <c r="H228" s="80">
        <f>VLOOKUP(A228,'Aux - pivots1'!$A:$B,2,0)</f>
        <v>5</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30"/>
        <v>modesg_inp_km_medios_emss_vclsn.a.</v>
      </c>
      <c r="B229" s="83" t="s">
        <v>28</v>
      </c>
      <c r="C229" s="84" t="s">
        <v>178</v>
      </c>
      <c r="D229" s="80" t="s">
        <v>36</v>
      </c>
      <c r="E229" s="82" t="s">
        <v>206</v>
      </c>
      <c r="F229" s="80" t="s">
        <v>38</v>
      </c>
      <c r="G229" s="80" t="str">
        <f>INDEX(Auxiliar!$B$16:$B$23,MATCH(Plano_V1!H229,Auxiliar!$C$16:$C$23,0),1)</f>
        <v>5. Em Correção</v>
      </c>
      <c r="H229" s="80">
        <f>VLOOKUP(A229,'Aux - pivots1'!$A:$B,2,0)</f>
        <v>5</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30"/>
        <v>modesg_inp_nfrd_alinhamento_taxn.a.</v>
      </c>
      <c r="B231" s="83" t="s">
        <v>28</v>
      </c>
      <c r="C231" s="84" t="s">
        <v>178</v>
      </c>
      <c r="D231" s="80" t="s">
        <v>36</v>
      </c>
      <c r="E231" s="82" t="s">
        <v>208</v>
      </c>
      <c r="F231" s="80" t="s">
        <v>38</v>
      </c>
      <c r="G231" s="80" t="str">
        <f>INDEX(Auxiliar!$B$16:$B$23,MATCH(Plano_V1!H231,Auxiliar!$C$16:$C$23,0),1)</f>
        <v>5. Em Correção</v>
      </c>
      <c r="H231" s="80">
        <f>VLOOKUP(A231,'Aux - pivots1'!$A:$B,2,0)</f>
        <v>5</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30"/>
        <v>modesg_inp_emss_nacen.a.</v>
      </c>
      <c r="B234" s="83" t="s">
        <v>28</v>
      </c>
      <c r="C234" s="84" t="s">
        <v>178</v>
      </c>
      <c r="D234" s="80" t="s">
        <v>36</v>
      </c>
      <c r="E234" s="82" t="s">
        <v>211</v>
      </c>
      <c r="F234" s="80" t="s">
        <v>38</v>
      </c>
      <c r="G234" s="80" t="str">
        <f>INDEX(Auxiliar!$B$16:$B$23,MATCH(Plano_V1!H234,Auxiliar!$C$16:$C$23,0),1)</f>
        <v>5. Em Correção</v>
      </c>
      <c r="H234" s="80">
        <f>VLOOKUP(A234,'Aux - pivots1'!$A:$B,2,0)</f>
        <v>5</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30"/>
        <v>modesg_inp_emss_bens_imoveisn.a.</v>
      </c>
      <c r="B235" s="83" t="s">
        <v>28</v>
      </c>
      <c r="C235" s="84" t="s">
        <v>178</v>
      </c>
      <c r="D235" s="80" t="s">
        <v>36</v>
      </c>
      <c r="E235" s="82" t="s">
        <v>212</v>
      </c>
      <c r="F235" s="80" t="s">
        <v>38</v>
      </c>
      <c r="G235" s="80" t="str">
        <f>INDEX(Auxiliar!$B$16:$B$23,MATCH(Plano_V1!H235,Auxiliar!$C$16:$C$23,0),1)</f>
        <v>5. Em Correção</v>
      </c>
      <c r="H235" s="80">
        <f>VLOOKUP(A235,'Aux - pivots1'!$A:$B,2,0)</f>
        <v>5</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30"/>
        <v>modesg_inp_emss_vclsref_date</v>
      </c>
      <c r="B236" s="83" t="s">
        <v>28</v>
      </c>
      <c r="C236" s="84" t="s">
        <v>178</v>
      </c>
      <c r="D236" s="80" t="s">
        <v>40</v>
      </c>
      <c r="E236" s="82" t="s">
        <v>205</v>
      </c>
      <c r="F236" s="80" t="s">
        <v>73</v>
      </c>
      <c r="G236" s="80" t="str">
        <f>INDEX(Auxiliar!$B$16:$B$23,MATCH(Plano_V1!H236,Auxiliar!$C$16:$C$23,0),1)</f>
        <v>5. Em Correção</v>
      </c>
      <c r="H236" s="80">
        <f>VLOOKUP(A236,'Aux - pivots1'!$A:$B,2,0)</f>
        <v>5</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30"/>
        <v>modesg_inp_emss_vclsnome_regiao</v>
      </c>
      <c r="B237" s="83" t="s">
        <v>28</v>
      </c>
      <c r="C237" s="84" t="s">
        <v>178</v>
      </c>
      <c r="D237" s="80" t="s">
        <v>40</v>
      </c>
      <c r="E237" s="82" t="s">
        <v>205</v>
      </c>
      <c r="F237" s="80" t="s">
        <v>213</v>
      </c>
      <c r="G237" s="80" t="str">
        <f>INDEX(Auxiliar!$B$16:$B$23,MATCH(Plano_V1!H237,Auxiliar!$C$16:$C$23,0),1)</f>
        <v>5. Em Correção</v>
      </c>
      <c r="H237" s="80">
        <f>VLOOKUP(A237,'Aux - pivots1'!$A:$B,2,0)</f>
        <v>5</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30"/>
        <v>modesg_inp_emss_vclsnome_pais</v>
      </c>
      <c r="B238" s="83" t="s">
        <v>28</v>
      </c>
      <c r="C238" s="84" t="s">
        <v>178</v>
      </c>
      <c r="D238" s="80" t="s">
        <v>40</v>
      </c>
      <c r="E238" s="82" t="s">
        <v>205</v>
      </c>
      <c r="F238" s="80" t="s">
        <v>214</v>
      </c>
      <c r="G238" s="80" t="str">
        <f>INDEX(Auxiliar!$B$16:$B$23,MATCH(Plano_V1!H238,Auxiliar!$C$16:$C$23,0),1)</f>
        <v>5. Em Correção</v>
      </c>
      <c r="H238" s="80">
        <f>VLOOKUP(A238,'Aux - pivots1'!$A:$B,2,0)</f>
        <v>5</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30"/>
        <v>modesg_inp_emss_vclsnome_estado</v>
      </c>
      <c r="B239" s="83" t="s">
        <v>28</v>
      </c>
      <c r="C239" s="84" t="s">
        <v>178</v>
      </c>
      <c r="D239" s="80" t="s">
        <v>40</v>
      </c>
      <c r="E239" s="82" t="s">
        <v>205</v>
      </c>
      <c r="F239" s="80" t="s">
        <v>215</v>
      </c>
      <c r="G239" s="80" t="str">
        <f>INDEX(Auxiliar!$B$16:$B$23,MATCH(Plano_V1!H239,Auxiliar!$C$16:$C$23,0),1)</f>
        <v>5. Em Correção</v>
      </c>
      <c r="H239" s="80">
        <f>VLOOKUP(A239,'Aux - pivots1'!$A:$B,2,0)</f>
        <v>5</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30"/>
        <v>modesg_inp_emss_vclstipo_veiculo</v>
      </c>
      <c r="B240" s="83" t="s">
        <v>28</v>
      </c>
      <c r="C240" s="84" t="s">
        <v>178</v>
      </c>
      <c r="D240" s="80" t="s">
        <v>40</v>
      </c>
      <c r="E240" s="82" t="s">
        <v>205</v>
      </c>
      <c r="F240" s="80" t="s">
        <v>216</v>
      </c>
      <c r="G240" s="80" t="str">
        <f>INDEX(Auxiliar!$B$16:$B$23,MATCH(Plano_V1!H240,Auxiliar!$C$16:$C$23,0),1)</f>
        <v>5. Em Correção</v>
      </c>
      <c r="H240" s="80">
        <f>VLOOKUP(A240,'Aux - pivots1'!$A:$B,2,0)</f>
        <v>5</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30"/>
        <v>modesg_inp_emss_vclstipo_motor</v>
      </c>
      <c r="B241" s="83" t="s">
        <v>28</v>
      </c>
      <c r="C241" s="84" t="s">
        <v>178</v>
      </c>
      <c r="D241" s="80" t="s">
        <v>40</v>
      </c>
      <c r="E241" s="82" t="s">
        <v>205</v>
      </c>
      <c r="F241" s="80" t="s">
        <v>217</v>
      </c>
      <c r="G241" s="80" t="str">
        <f>INDEX(Auxiliar!$B$16:$B$23,MATCH(Plano_V1!H241,Auxiliar!$C$16:$C$23,0),1)</f>
        <v>5. Em Correção</v>
      </c>
      <c r="H241" s="80">
        <f>VLOOKUP(A241,'Aux - pivots1'!$A:$B,2,0)</f>
        <v>5</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30"/>
        <v>modesg_inp_emss_vclsmarca</v>
      </c>
      <c r="B242" s="83" t="s">
        <v>28</v>
      </c>
      <c r="C242" s="84" t="s">
        <v>178</v>
      </c>
      <c r="D242" s="80" t="s">
        <v>40</v>
      </c>
      <c r="E242" s="82" t="s">
        <v>205</v>
      </c>
      <c r="F242" s="80" t="s">
        <v>218</v>
      </c>
      <c r="G242" s="80" t="str">
        <f>INDEX(Auxiliar!$B$16:$B$23,MATCH(Plano_V1!H242,Auxiliar!$C$16:$C$23,0),1)</f>
        <v>5. Em Correção</v>
      </c>
      <c r="H242" s="80">
        <f>VLOOKUP(A242,'Aux - pivots1'!$A:$B,2,0)</f>
        <v>5</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30"/>
        <v>modesg_inp_emss_vclsmodelo</v>
      </c>
      <c r="B243" s="83" t="s">
        <v>28</v>
      </c>
      <c r="C243" s="84" t="s">
        <v>178</v>
      </c>
      <c r="D243" s="80" t="s">
        <v>40</v>
      </c>
      <c r="E243" s="82" t="s">
        <v>205</v>
      </c>
      <c r="F243" s="80" t="s">
        <v>219</v>
      </c>
      <c r="G243" s="80" t="str">
        <f>INDEX(Auxiliar!$B$16:$B$23,MATCH(Plano_V1!H243,Auxiliar!$C$16:$C$23,0),1)</f>
        <v>5. Em Correção</v>
      </c>
      <c r="H243" s="80">
        <f>VLOOKUP(A243,'Aux - pivots1'!$A:$B,2,0)</f>
        <v>5</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30"/>
        <v>modesg_inp_emss_vclsdata_level_5</v>
      </c>
      <c r="B244" s="83" t="s">
        <v>28</v>
      </c>
      <c r="C244" s="84" t="s">
        <v>178</v>
      </c>
      <c r="D244" s="80" t="s">
        <v>40</v>
      </c>
      <c r="E244" s="82" t="s">
        <v>205</v>
      </c>
      <c r="F244" s="80" t="s">
        <v>220</v>
      </c>
      <c r="G244" s="80" t="str">
        <f>INDEX(Auxiliar!$B$16:$B$23,MATCH(Plano_V1!H244,Auxiliar!$C$16:$C$23,0),1)</f>
        <v>5. Em Correção</v>
      </c>
      <c r="H244" s="80">
        <f>VLOOKUP(A244,'Aux - pivots1'!$A:$B,2,0)</f>
        <v>5</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30"/>
        <v>modesg_inp_emss_vclsnome_unidade_funcional</v>
      </c>
      <c r="B245" s="83" t="s">
        <v>28</v>
      </c>
      <c r="C245" s="84" t="s">
        <v>178</v>
      </c>
      <c r="D245" s="80" t="s">
        <v>40</v>
      </c>
      <c r="E245" s="82" t="s">
        <v>205</v>
      </c>
      <c r="F245" s="80" t="s">
        <v>221</v>
      </c>
      <c r="G245" s="80" t="str">
        <f>INDEX(Auxiliar!$B$16:$B$23,MATCH(Plano_V1!H245,Auxiliar!$C$16:$C$23,0),1)</f>
        <v>5. Em Correção</v>
      </c>
      <c r="H245" s="80">
        <f>VLOOKUP(A245,'Aux - pivots1'!$A:$B,2,0)</f>
        <v>5</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30"/>
        <v>modesg_inp_emss_vclsunidade_funcional</v>
      </c>
      <c r="B246" s="83" t="s">
        <v>28</v>
      </c>
      <c r="C246" s="84" t="s">
        <v>178</v>
      </c>
      <c r="D246" s="80" t="s">
        <v>40</v>
      </c>
      <c r="E246" s="82" t="s">
        <v>205</v>
      </c>
      <c r="F246" s="80" t="s">
        <v>222</v>
      </c>
      <c r="G246" s="80" t="str">
        <f>INDEX(Auxiliar!$B$16:$B$23,MATCH(Plano_V1!H246,Auxiliar!$C$16:$C$23,0),1)</f>
        <v>5. Em Correção</v>
      </c>
      <c r="H246" s="80">
        <f>VLOOKUP(A246,'Aux - pivots1'!$A:$B,2,0)</f>
        <v>5</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30"/>
        <v>modesg_inp_emss_vclsnome_fator_emissao</v>
      </c>
      <c r="B247" s="83" t="s">
        <v>28</v>
      </c>
      <c r="C247" s="84" t="s">
        <v>178</v>
      </c>
      <c r="D247" s="80" t="s">
        <v>40</v>
      </c>
      <c r="E247" s="82" t="s">
        <v>205</v>
      </c>
      <c r="F247" s="80" t="s">
        <v>223</v>
      </c>
      <c r="G247" s="80" t="str">
        <f>INDEX(Auxiliar!$B$16:$B$23,MATCH(Plano_V1!H247,Auxiliar!$C$16:$C$23,0),1)</f>
        <v>5. Em Correção</v>
      </c>
      <c r="H247" s="80">
        <f>VLOOKUP(A247,'Aux - pivots1'!$A:$B,2,0)</f>
        <v>5</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30"/>
        <v>modesg_inp_emss_vclsunidade_fator_de_emissao</v>
      </c>
      <c r="B248" s="83" t="s">
        <v>28</v>
      </c>
      <c r="C248" s="84" t="s">
        <v>178</v>
      </c>
      <c r="D248" s="80" t="s">
        <v>40</v>
      </c>
      <c r="E248" s="82" t="s">
        <v>205</v>
      </c>
      <c r="F248" s="80" t="s">
        <v>224</v>
      </c>
      <c r="G248" s="80" t="str">
        <f>INDEX(Auxiliar!$B$16:$B$23,MATCH(Plano_V1!H248,Auxiliar!$C$16:$C$23,0),1)</f>
        <v>5. Em Correção</v>
      </c>
      <c r="H248" s="80">
        <f>VLOOKUP(A248,'Aux - pivots1'!$A:$B,2,0)</f>
        <v>5</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30"/>
        <v>modesg_inp_emss_vclsscore_qualidade</v>
      </c>
      <c r="B249" s="83" t="s">
        <v>28</v>
      </c>
      <c r="C249" s="84" t="s">
        <v>178</v>
      </c>
      <c r="D249" s="80" t="s">
        <v>40</v>
      </c>
      <c r="E249" s="82" t="s">
        <v>205</v>
      </c>
      <c r="F249" s="80" t="s">
        <v>50</v>
      </c>
      <c r="G249" s="80" t="str">
        <f>INDEX(Auxiliar!$B$16:$B$23,MATCH(Plano_V1!H249,Auxiliar!$C$16:$C$23,0),1)</f>
        <v>5. Em Correção</v>
      </c>
      <c r="H249" s="80">
        <f>VLOOKUP(A249,'Aux - pivots1'!$A:$B,2,0)</f>
        <v>5</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30"/>
        <v>modesg_inp_emss_vclsscp1_ftr_emss</v>
      </c>
      <c r="B250" s="83" t="s">
        <v>28</v>
      </c>
      <c r="C250" s="84" t="s">
        <v>178</v>
      </c>
      <c r="D250" s="80" t="s">
        <v>40</v>
      </c>
      <c r="E250" s="82" t="s">
        <v>205</v>
      </c>
      <c r="F250" s="80" t="s">
        <v>225</v>
      </c>
      <c r="G250" s="80" t="str">
        <f>INDEX(Auxiliar!$B$16:$B$23,MATCH(Plano_V1!H250,Auxiliar!$C$16:$C$23,0),1)</f>
        <v>5. Em Correção</v>
      </c>
      <c r="H250" s="80">
        <f>VLOOKUP(A250,'Aux - pivots1'!$A:$B,2,0)</f>
        <v>5</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30"/>
        <v>modesg_inp_emss_vclsscp2_ftr_emss</v>
      </c>
      <c r="B251" s="83" t="s">
        <v>28</v>
      </c>
      <c r="C251" s="84" t="s">
        <v>178</v>
      </c>
      <c r="D251" s="80" t="s">
        <v>40</v>
      </c>
      <c r="E251" s="82" t="s">
        <v>205</v>
      </c>
      <c r="F251" s="80" t="s">
        <v>226</v>
      </c>
      <c r="G251" s="80" t="str">
        <f>INDEX(Auxiliar!$B$16:$B$23,MATCH(Plano_V1!H251,Auxiliar!$C$16:$C$23,0),1)</f>
        <v>5. Em Correção</v>
      </c>
      <c r="H251" s="80">
        <f>VLOOKUP(A251,'Aux - pivots1'!$A:$B,2,0)</f>
        <v>5</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30"/>
        <v>modesg_inp_emss_vclsscp3_ftr_emss</v>
      </c>
      <c r="B252" s="83" t="s">
        <v>28</v>
      </c>
      <c r="C252" s="84" t="s">
        <v>178</v>
      </c>
      <c r="D252" s="80" t="s">
        <v>40</v>
      </c>
      <c r="E252" s="82" t="s">
        <v>205</v>
      </c>
      <c r="F252" s="80" t="s">
        <v>227</v>
      </c>
      <c r="G252" s="80" t="str">
        <f>INDEX(Auxiliar!$B$16:$B$23,MATCH(Plano_V1!H252,Auxiliar!$C$16:$C$23,0),1)</f>
        <v>5. Em Correção</v>
      </c>
      <c r="H252" s="80">
        <f>VLOOKUP(A252,'Aux - pivots1'!$A:$B,2,0)</f>
        <v>5</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30"/>
        <v>modesg_inp_km_medios_emss_vclsref_date</v>
      </c>
      <c r="B253" s="83" t="s">
        <v>28</v>
      </c>
      <c r="C253" s="84" t="s">
        <v>178</v>
      </c>
      <c r="D253" s="80" t="s">
        <v>40</v>
      </c>
      <c r="E253" s="82" t="s">
        <v>206</v>
      </c>
      <c r="F253" s="80" t="s">
        <v>73</v>
      </c>
      <c r="G253" s="80" t="str">
        <f>INDEX(Auxiliar!$B$16:$B$23,MATCH(Plano_V1!H253,Auxiliar!$C$16:$C$23,0),1)</f>
        <v>5. Em Correção</v>
      </c>
      <c r="H253" s="80">
        <f>VLOOKUP(A253,'Aux - pivots1'!$A:$B,2,0)</f>
        <v>5</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30"/>
        <v>modesg_inp_km_medios_emss_vclsnome_pais</v>
      </c>
      <c r="B254" s="83" t="s">
        <v>28</v>
      </c>
      <c r="C254" s="84" t="s">
        <v>178</v>
      </c>
      <c r="D254" s="80" t="s">
        <v>40</v>
      </c>
      <c r="E254" s="82" t="s">
        <v>206</v>
      </c>
      <c r="F254" s="80" t="s">
        <v>214</v>
      </c>
      <c r="G254" s="80" t="str">
        <f>INDEX(Auxiliar!$B$16:$B$23,MATCH(Plano_V1!H254,Auxiliar!$C$16:$C$23,0),1)</f>
        <v>5. Em Correção</v>
      </c>
      <c r="H254" s="80">
        <f>VLOOKUP(A254,'Aux - pivots1'!$A:$B,2,0)</f>
        <v>5</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30"/>
        <v>modesg_inp_km_medios_emss_vclstipo_vcl</v>
      </c>
      <c r="B255" s="83" t="s">
        <v>28</v>
      </c>
      <c r="C255" s="84" t="s">
        <v>178</v>
      </c>
      <c r="D255" s="80" t="s">
        <v>40</v>
      </c>
      <c r="E255" s="82" t="s">
        <v>206</v>
      </c>
      <c r="F255" s="80" t="s">
        <v>228</v>
      </c>
      <c r="G255" s="80" t="str">
        <f>INDEX(Auxiliar!$B$16:$B$23,MATCH(Plano_V1!H255,Auxiliar!$C$16:$C$23,0),1)</f>
        <v>5. Em Correção</v>
      </c>
      <c r="H255" s="80">
        <f>VLOOKUP(A255,'Aux - pivots1'!$A:$B,2,0)</f>
        <v>5</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30"/>
        <v>modesg_inp_km_medios_emss_vclstipo_motor</v>
      </c>
      <c r="B256" s="83" t="s">
        <v>28</v>
      </c>
      <c r="C256" s="84" t="s">
        <v>178</v>
      </c>
      <c r="D256" s="80" t="s">
        <v>40</v>
      </c>
      <c r="E256" s="82" t="s">
        <v>206</v>
      </c>
      <c r="F256" s="80" t="s">
        <v>217</v>
      </c>
      <c r="G256" s="80" t="str">
        <f>INDEX(Auxiliar!$B$16:$B$23,MATCH(Plano_V1!H256,Auxiliar!$C$16:$C$23,0),1)</f>
        <v>5. Em Correção</v>
      </c>
      <c r="H256" s="80">
        <f>VLOOKUP(A256,'Aux - pivots1'!$A:$B,2,0)</f>
        <v>5</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30"/>
        <v>modesg_inp_km_medios_emss_vclsdata_level_5</v>
      </c>
      <c r="B257" s="83" t="s">
        <v>28</v>
      </c>
      <c r="C257" s="84" t="s">
        <v>178</v>
      </c>
      <c r="D257" s="80" t="s">
        <v>40</v>
      </c>
      <c r="E257" s="82" t="s">
        <v>206</v>
      </c>
      <c r="F257" s="80" t="s">
        <v>220</v>
      </c>
      <c r="G257" s="80" t="str">
        <f>INDEX(Auxiliar!$B$16:$B$23,MATCH(Plano_V1!H257,Auxiliar!$C$16:$C$23,0),1)</f>
        <v>5. Em Correção</v>
      </c>
      <c r="H257" s="80">
        <f>VLOOKUP(A257,'Aux - pivots1'!$A:$B,2,0)</f>
        <v>5</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30"/>
        <v>modesg_inp_km_medios_emss_vclsmedia_km</v>
      </c>
      <c r="B258" s="83" t="s">
        <v>28</v>
      </c>
      <c r="C258" s="84" t="s">
        <v>178</v>
      </c>
      <c r="D258" s="80" t="s">
        <v>40</v>
      </c>
      <c r="E258" s="82" t="s">
        <v>206</v>
      </c>
      <c r="F258" s="80" t="s">
        <v>229</v>
      </c>
      <c r="G258" s="80" t="str">
        <f>INDEX(Auxiliar!$B$16:$B$23,MATCH(Plano_V1!H258,Auxiliar!$C$16:$C$23,0),1)</f>
        <v>5. Em Correção</v>
      </c>
      <c r="H258" s="80">
        <f>VLOOKUP(A258,'Aux - pivots1'!$A:$B,2,0)</f>
        <v>5</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30"/>
        <v>modesg_inp_nfrd_alinhamento_taxref_date</v>
      </c>
      <c r="B266" s="83" t="s">
        <v>28</v>
      </c>
      <c r="C266" s="84" t="s">
        <v>178</v>
      </c>
      <c r="D266" s="80" t="s">
        <v>40</v>
      </c>
      <c r="E266" s="82" t="s">
        <v>208</v>
      </c>
      <c r="F266" s="80" t="s">
        <v>73</v>
      </c>
      <c r="G266" s="80" t="str">
        <f>INDEX(Auxiliar!$B$16:$B$23,MATCH(Plano_V1!H266,Auxiliar!$C$16:$C$23,0),1)</f>
        <v>5. Em Correção</v>
      </c>
      <c r="H266" s="80">
        <f>VLOOKUP(A266,'Aux - pivots1'!$A:$B,2,0)</f>
        <v>5</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30"/>
        <v>modesg_inp_nfrd_alinhamento_taxccli_kgl</v>
      </c>
      <c r="B267" s="83" t="s">
        <v>28</v>
      </c>
      <c r="C267" s="84" t="s">
        <v>178</v>
      </c>
      <c r="D267" s="80" t="s">
        <v>40</v>
      </c>
      <c r="E267" s="82" t="s">
        <v>208</v>
      </c>
      <c r="F267" s="80" t="s">
        <v>232</v>
      </c>
      <c r="G267" s="80" t="str">
        <f>INDEX(Auxiliar!$B$16:$B$23,MATCH(Plano_V1!H267,Auxiliar!$C$16:$C$23,0),1)</f>
        <v>5. Em Correção</v>
      </c>
      <c r="H267" s="80">
        <f>VLOOKUP(A267,'Aux - pivots1'!$A:$B,2,0)</f>
        <v>5</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30"/>
        <v>modesg_inp_nfrd_alinhamento_taxclei</v>
      </c>
      <c r="B268" s="83" t="s">
        <v>28</v>
      </c>
      <c r="C268" s="84" t="s">
        <v>178</v>
      </c>
      <c r="D268" s="80" t="s">
        <v>40</v>
      </c>
      <c r="E268" s="82" t="s">
        <v>208</v>
      </c>
      <c r="F268" s="80" t="s">
        <v>231</v>
      </c>
      <c r="G268" s="80" t="str">
        <f>INDEX(Auxiliar!$B$16:$B$23,MATCH(Plano_V1!H268,Auxiliar!$C$16:$C$23,0),1)</f>
        <v>5. Em Correção</v>
      </c>
      <c r="H268" s="80">
        <f>VLOOKUP(A268,'Aux - pivots1'!$A:$B,2,0)</f>
        <v>5</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30"/>
        <v>modesg_inp_nfrd_alinhamento_taxperm_id</v>
      </c>
      <c r="B269" s="83" t="s">
        <v>28</v>
      </c>
      <c r="C269" s="84" t="s">
        <v>178</v>
      </c>
      <c r="D269" s="80" t="s">
        <v>40</v>
      </c>
      <c r="E269" s="82" t="s">
        <v>208</v>
      </c>
      <c r="F269" s="80" t="s">
        <v>235</v>
      </c>
      <c r="G269" s="80" t="str">
        <f>INDEX(Auxiliar!$B$16:$B$23,MATCH(Plano_V1!H269,Auxiliar!$C$16:$C$23,0),1)</f>
        <v>5. Em Correção</v>
      </c>
      <c r="H269" s="80">
        <f>VLOOKUP(A269,'Aux - pivots1'!$A:$B,2,0)</f>
        <v>5</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30"/>
        <v>modesg_inp_nfrd_alinhamento_taxnome_entidade</v>
      </c>
      <c r="B270" s="83" t="s">
        <v>28</v>
      </c>
      <c r="C270" s="84" t="s">
        <v>178</v>
      </c>
      <c r="D270" s="80" t="s">
        <v>40</v>
      </c>
      <c r="E270" s="82" t="s">
        <v>208</v>
      </c>
      <c r="F270" s="80" t="s">
        <v>233</v>
      </c>
      <c r="G270" s="80" t="str">
        <f>INDEX(Auxiliar!$B$16:$B$23,MATCH(Plano_V1!H270,Auxiliar!$C$16:$C$23,0),1)</f>
        <v>5. Em Correção</v>
      </c>
      <c r="H270" s="80">
        <f>VLOOKUP(A270,'Aux - pivots1'!$A:$B,2,0)</f>
        <v>5</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30"/>
        <v>modesg_inp_nfrd_alinhamento_taxflg_nfrd</v>
      </c>
      <c r="B271" s="83" t="s">
        <v>28</v>
      </c>
      <c r="C271" s="84" t="s">
        <v>178</v>
      </c>
      <c r="D271" s="80" t="s">
        <v>40</v>
      </c>
      <c r="E271" s="82" t="s">
        <v>208</v>
      </c>
      <c r="F271" s="80" t="s">
        <v>236</v>
      </c>
      <c r="G271" s="80" t="str">
        <f>INDEX(Auxiliar!$B$16:$B$23,MATCH(Plano_V1!H271,Auxiliar!$C$16:$C$23,0),1)</f>
        <v>5. Em Correção</v>
      </c>
      <c r="H271" s="80">
        <f>VLOOKUP(A271,'Aux - pivots1'!$A:$B,2,0)</f>
        <v>5</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30"/>
        <v>modesg_inp_nfrd_alinhamento_taxcca_trnvr_ttl_elgbl</v>
      </c>
      <c r="B272" s="83" t="s">
        <v>28</v>
      </c>
      <c r="C272" s="84" t="s">
        <v>178</v>
      </c>
      <c r="D272" s="80" t="s">
        <v>40</v>
      </c>
      <c r="E272" s="82" t="s">
        <v>208</v>
      </c>
      <c r="F272" s="80" t="s">
        <v>237</v>
      </c>
      <c r="G272" s="80" t="str">
        <f>INDEX(Auxiliar!$B$16:$B$23,MATCH(Plano_V1!H272,Auxiliar!$C$16:$C$23,0),1)</f>
        <v>5. Em Correção</v>
      </c>
      <c r="H272" s="80">
        <f>VLOOKUP(A272,'Aux - pivots1'!$A:$B,2,0)</f>
        <v>5</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30"/>
        <v>modesg_inp_nfrd_alinhamento_taxcca_trnvr_enblng_alignd</v>
      </c>
      <c r="B273" s="83" t="s">
        <v>28</v>
      </c>
      <c r="C273" s="84" t="s">
        <v>178</v>
      </c>
      <c r="D273" s="80" t="s">
        <v>40</v>
      </c>
      <c r="E273" s="82" t="s">
        <v>208</v>
      </c>
      <c r="F273" s="80" t="s">
        <v>238</v>
      </c>
      <c r="G273" s="80" t="str">
        <f>INDEX(Auxiliar!$B$16:$B$23,MATCH(Plano_V1!H273,Auxiliar!$C$16:$C$23,0),1)</f>
        <v>5. Em Correção</v>
      </c>
      <c r="H273" s="80">
        <f>VLOOKUP(A273,'Aux - pivots1'!$A:$B,2,0)</f>
        <v>5</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5. Em Correção</v>
      </c>
      <c r="H274" s="80">
        <f>VLOOKUP(A274,'Aux - pivots1'!$A:$B,2,0)</f>
        <v>5</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30"/>
        <v>modesg_inp_nfrd_alinhamento_taxcca_capex_ttl_elgbl</v>
      </c>
      <c r="B275" s="83" t="s">
        <v>28</v>
      </c>
      <c r="C275" s="84" t="s">
        <v>178</v>
      </c>
      <c r="D275" s="80" t="s">
        <v>40</v>
      </c>
      <c r="E275" s="82" t="s">
        <v>208</v>
      </c>
      <c r="F275" s="80" t="s">
        <v>240</v>
      </c>
      <c r="G275" s="80" t="str">
        <f>INDEX(Auxiliar!$B$16:$B$23,MATCH(Plano_V1!H275,Auxiliar!$C$16:$C$23,0),1)</f>
        <v>5. Em Correção</v>
      </c>
      <c r="H275" s="80">
        <f>VLOOKUP(A275,'Aux - pivots1'!$A:$B,2,0)</f>
        <v>5</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30"/>
        <v>modesg_inp_nfrd_alinhamento_taxcca_capex_enblng_algnd</v>
      </c>
      <c r="B276" s="83" t="s">
        <v>28</v>
      </c>
      <c r="C276" s="84" t="s">
        <v>178</v>
      </c>
      <c r="D276" s="80" t="s">
        <v>40</v>
      </c>
      <c r="E276" s="82" t="s">
        <v>208</v>
      </c>
      <c r="F276" s="80" t="s">
        <v>241</v>
      </c>
      <c r="G276" s="80" t="str">
        <f>INDEX(Auxiliar!$B$16:$B$23,MATCH(Plano_V1!H276,Auxiliar!$C$16:$C$23,0),1)</f>
        <v>5. Em Correção</v>
      </c>
      <c r="H276" s="80">
        <f>VLOOKUP(A276,'Aux - pivots1'!$A:$B,2,0)</f>
        <v>5</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5. Em Correção</v>
      </c>
      <c r="H277" s="80">
        <f>VLOOKUP(A277,'Aux - pivots1'!$A:$B,2,0)</f>
        <v>5</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30"/>
        <v>modesg_inp_nfrd_alinhamento_taxccm_trnvr_ttl_elgbl</v>
      </c>
      <c r="B278" s="83" t="s">
        <v>28</v>
      </c>
      <c r="C278" s="84" t="s">
        <v>178</v>
      </c>
      <c r="D278" s="80" t="s">
        <v>40</v>
      </c>
      <c r="E278" s="82" t="s">
        <v>208</v>
      </c>
      <c r="F278" s="80" t="s">
        <v>243</v>
      </c>
      <c r="G278" s="80" t="str">
        <f>INDEX(Auxiliar!$B$16:$B$23,MATCH(Plano_V1!H278,Auxiliar!$C$16:$C$23,0),1)</f>
        <v>5. Em Correção</v>
      </c>
      <c r="H278" s="80">
        <f>VLOOKUP(A278,'Aux - pivots1'!$A:$B,2,0)</f>
        <v>5</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30"/>
        <v>modesg_inp_nfrd_alinhamento_taxccm_trnvr_enblng_algnd</v>
      </c>
      <c r="B279" s="83" t="s">
        <v>28</v>
      </c>
      <c r="C279" s="84" t="s">
        <v>178</v>
      </c>
      <c r="D279" s="80" t="s">
        <v>40</v>
      </c>
      <c r="E279" s="82" t="s">
        <v>208</v>
      </c>
      <c r="F279" s="80" t="s">
        <v>244</v>
      </c>
      <c r="G279" s="80" t="str">
        <f>INDEX(Auxiliar!$B$16:$B$23,MATCH(Plano_V1!H279,Auxiliar!$C$16:$C$23,0),1)</f>
        <v>5. Em Correção</v>
      </c>
      <c r="H279" s="80">
        <f>VLOOKUP(A279,'Aux - pivots1'!$A:$B,2,0)</f>
        <v>5</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30"/>
        <v>modesg_inp_nfrd_alinhamento_taxccm_trnvr_trnstn_alignd</v>
      </c>
      <c r="B280" s="83" t="s">
        <v>28</v>
      </c>
      <c r="C280" s="84" t="s">
        <v>178</v>
      </c>
      <c r="D280" s="80" t="s">
        <v>40</v>
      </c>
      <c r="E280" s="82" t="s">
        <v>208</v>
      </c>
      <c r="F280" s="80" t="s">
        <v>245</v>
      </c>
      <c r="G280" s="80" t="str">
        <f>INDEX(Auxiliar!$B$16:$B$23,MATCH(Plano_V1!H280,Auxiliar!$C$16:$C$23,0),1)</f>
        <v>5. Em Correção</v>
      </c>
      <c r="H280" s="80">
        <f>VLOOKUP(A280,'Aux - pivots1'!$A:$B,2,0)</f>
        <v>5</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5. Em Correção</v>
      </c>
      <c r="H281" s="80">
        <f>VLOOKUP(A281,'Aux - pivots1'!$A:$B,2,0)</f>
        <v>5</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30"/>
        <v>modesg_inp_nfrd_alinhamento_taxccm_capex_ttl_elgbl</v>
      </c>
      <c r="B282" s="83" t="s">
        <v>28</v>
      </c>
      <c r="C282" s="84" t="s">
        <v>178</v>
      </c>
      <c r="D282" s="80" t="s">
        <v>40</v>
      </c>
      <c r="E282" s="82" t="s">
        <v>208</v>
      </c>
      <c r="F282" s="80" t="s">
        <v>247</v>
      </c>
      <c r="G282" s="80" t="str">
        <f>INDEX(Auxiliar!$B$16:$B$23,MATCH(Plano_V1!H282,Auxiliar!$C$16:$C$23,0),1)</f>
        <v>5. Em Correção</v>
      </c>
      <c r="H282" s="80">
        <f>VLOOKUP(A282,'Aux - pivots1'!$A:$B,2,0)</f>
        <v>5</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30"/>
        <v>modesg_inp_nfrd_alinhamento_taxccm_capex_enblng_algnd</v>
      </c>
      <c r="B283" s="83" t="s">
        <v>28</v>
      </c>
      <c r="C283" s="84" t="s">
        <v>178</v>
      </c>
      <c r="D283" s="80" t="s">
        <v>40</v>
      </c>
      <c r="E283" s="82" t="s">
        <v>208</v>
      </c>
      <c r="F283" s="80" t="s">
        <v>248</v>
      </c>
      <c r="G283" s="80" t="str">
        <f>INDEX(Auxiliar!$B$16:$B$23,MATCH(Plano_V1!H283,Auxiliar!$C$16:$C$23,0),1)</f>
        <v>5. Em Correção</v>
      </c>
      <c r="H283" s="80">
        <f>VLOOKUP(A283,'Aux - pivots1'!$A:$B,2,0)</f>
        <v>5</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30"/>
        <v>modesg_inp_nfrd_alinhamento_taxccm_capex_trnstn_algnd</v>
      </c>
      <c r="B284" s="83" t="s">
        <v>28</v>
      </c>
      <c r="C284" s="84" t="s">
        <v>178</v>
      </c>
      <c r="D284" s="80" t="s">
        <v>40</v>
      </c>
      <c r="E284" s="82" t="s">
        <v>208</v>
      </c>
      <c r="F284" s="80" t="s">
        <v>249</v>
      </c>
      <c r="G284" s="80" t="str">
        <f>INDEX(Auxiliar!$B$16:$B$23,MATCH(Plano_V1!H284,Auxiliar!$C$16:$C$23,0),1)</f>
        <v>5. Em Correção</v>
      </c>
      <c r="H284" s="80">
        <f>VLOOKUP(A284,'Aux - pivots1'!$A:$B,2,0)</f>
        <v>5</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5. Em Correção</v>
      </c>
      <c r="H285" s="80">
        <f>VLOOKUP(A285,'Aux - pivots1'!$A:$B,2,0)</f>
        <v>5</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33"/>
        <v>modesg_inp_nfrd_alinhamento_taxppc_trnvr_ttl_elgbl</v>
      </c>
      <c r="B286" s="83" t="s">
        <v>28</v>
      </c>
      <c r="C286" s="84" t="s">
        <v>178</v>
      </c>
      <c r="D286" s="80" t="s">
        <v>40</v>
      </c>
      <c r="E286" s="82" t="s">
        <v>208</v>
      </c>
      <c r="F286" s="80" t="s">
        <v>251</v>
      </c>
      <c r="G286" s="80" t="str">
        <f>INDEX(Auxiliar!$B$16:$B$23,MATCH(Plano_V1!H286,Auxiliar!$C$16:$C$23,0),1)</f>
        <v>5. Em Correção</v>
      </c>
      <c r="H286" s="80">
        <f>VLOOKUP(A286,'Aux - pivots1'!$A:$B,2,0)</f>
        <v>5</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5. Em Correção</v>
      </c>
      <c r="H287" s="80">
        <f>VLOOKUP(A287,'Aux - pivots1'!$A:$B,2,0)</f>
        <v>5</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33"/>
        <v>modesg_inp_nfrd_alinhamento_taxppc_capex_ttl_elgbl</v>
      </c>
      <c r="B288" s="83" t="s">
        <v>28</v>
      </c>
      <c r="C288" s="84" t="s">
        <v>178</v>
      </c>
      <c r="D288" s="80" t="s">
        <v>40</v>
      </c>
      <c r="E288" s="82" t="s">
        <v>208</v>
      </c>
      <c r="F288" s="80" t="s">
        <v>253</v>
      </c>
      <c r="G288" s="80" t="str">
        <f>INDEX(Auxiliar!$B$16:$B$23,MATCH(Plano_V1!H288,Auxiliar!$C$16:$C$23,0),1)</f>
        <v>5. Em Correção</v>
      </c>
      <c r="H288" s="80">
        <f>VLOOKUP(A288,'Aux - pivots1'!$A:$B,2,0)</f>
        <v>5</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5. Em Correção</v>
      </c>
      <c r="H289" s="80">
        <f>VLOOKUP(A289,'Aux - pivots1'!$A:$B,2,0)</f>
        <v>5</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33"/>
        <v>modesg_inp_nfrd_alinhamento_taxbio_trnvr_ttl_elgbl</v>
      </c>
      <c r="B290" s="83" t="s">
        <v>28</v>
      </c>
      <c r="C290" s="84" t="s">
        <v>178</v>
      </c>
      <c r="D290" s="80" t="s">
        <v>40</v>
      </c>
      <c r="E290" s="82" t="s">
        <v>208</v>
      </c>
      <c r="F290" s="80" t="s">
        <v>255</v>
      </c>
      <c r="G290" s="80" t="str">
        <f>INDEX(Auxiliar!$B$16:$B$23,MATCH(Plano_V1!H290,Auxiliar!$C$16:$C$23,0),1)</f>
        <v>5. Em Correção</v>
      </c>
      <c r="H290" s="80">
        <f>VLOOKUP(A290,'Aux - pivots1'!$A:$B,2,0)</f>
        <v>5</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5. Em Correção</v>
      </c>
      <c r="H291" s="80">
        <f>VLOOKUP(A291,'Aux - pivots1'!$A:$B,2,0)</f>
        <v>5</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33"/>
        <v>modesg_inp_nfrd_alinhamento_taxbio_capex_ttl_elgbl</v>
      </c>
      <c r="B292" s="83" t="s">
        <v>28</v>
      </c>
      <c r="C292" s="84" t="s">
        <v>178</v>
      </c>
      <c r="D292" s="80" t="s">
        <v>40</v>
      </c>
      <c r="E292" s="82" t="s">
        <v>208</v>
      </c>
      <c r="F292" s="80" t="s">
        <v>257</v>
      </c>
      <c r="G292" s="80" t="str">
        <f>INDEX(Auxiliar!$B$16:$B$23,MATCH(Plano_V1!H292,Auxiliar!$C$16:$C$23,0),1)</f>
        <v>5. Em Correção</v>
      </c>
      <c r="H292" s="80">
        <f>VLOOKUP(A292,'Aux - pivots1'!$A:$B,2,0)</f>
        <v>5</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5. Em Correção</v>
      </c>
      <c r="H293" s="80">
        <f>VLOOKUP(A293,'Aux - pivots1'!$A:$B,2,0)</f>
        <v>5</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33"/>
        <v>modesg_inp_nfrd_alinhamento_taxwtr_trnvr_ttl_elgbl</v>
      </c>
      <c r="B294" s="83" t="s">
        <v>28</v>
      </c>
      <c r="C294" s="84" t="s">
        <v>178</v>
      </c>
      <c r="D294" s="80" t="s">
        <v>40</v>
      </c>
      <c r="E294" s="82" t="s">
        <v>208</v>
      </c>
      <c r="F294" s="80" t="s">
        <v>259</v>
      </c>
      <c r="G294" s="80" t="str">
        <f>INDEX(Auxiliar!$B$16:$B$23,MATCH(Plano_V1!H294,Auxiliar!$C$16:$C$23,0),1)</f>
        <v>5. Em Correção</v>
      </c>
      <c r="H294" s="80">
        <f>VLOOKUP(A294,'Aux - pivots1'!$A:$B,2,0)</f>
        <v>5</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33"/>
        <v>modesg_inp_nfrd_alinhamento_taxwtr_trnvr_enblng_alignd</v>
      </c>
      <c r="B295" s="83" t="s">
        <v>28</v>
      </c>
      <c r="C295" s="84" t="s">
        <v>178</v>
      </c>
      <c r="D295" s="80" t="s">
        <v>40</v>
      </c>
      <c r="E295" s="82" t="s">
        <v>208</v>
      </c>
      <c r="F295" s="80" t="s">
        <v>260</v>
      </c>
      <c r="G295" s="80" t="str">
        <f>INDEX(Auxiliar!$B$16:$B$23,MATCH(Plano_V1!H295,Auxiliar!$C$16:$C$23,0),1)</f>
        <v>5. Em Correção</v>
      </c>
      <c r="H295" s="80">
        <f>VLOOKUP(A295,'Aux - pivots1'!$A:$B,2,0)</f>
        <v>5</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5. Em Correção</v>
      </c>
      <c r="H296" s="80">
        <f>VLOOKUP(A296,'Aux - pivots1'!$A:$B,2,0)</f>
        <v>5</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33"/>
        <v>modesg_inp_nfrd_alinhamento_taxwtr_capex_ttl_elgbl</v>
      </c>
      <c r="B297" s="83" t="s">
        <v>28</v>
      </c>
      <c r="C297" s="84" t="s">
        <v>178</v>
      </c>
      <c r="D297" s="80" t="s">
        <v>40</v>
      </c>
      <c r="E297" s="82" t="s">
        <v>208</v>
      </c>
      <c r="F297" s="80" t="s">
        <v>262</v>
      </c>
      <c r="G297" s="80" t="str">
        <f>INDEX(Auxiliar!$B$16:$B$23,MATCH(Plano_V1!H297,Auxiliar!$C$16:$C$23,0),1)</f>
        <v>5. Em Correção</v>
      </c>
      <c r="H297" s="80">
        <f>VLOOKUP(A297,'Aux - pivots1'!$A:$B,2,0)</f>
        <v>5</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33"/>
        <v>modesg_inp_nfrd_alinhamento_taxwtr_capex_enblng_algnd</v>
      </c>
      <c r="B298" s="83" t="s">
        <v>28</v>
      </c>
      <c r="C298" s="84" t="s">
        <v>178</v>
      </c>
      <c r="D298" s="80" t="s">
        <v>40</v>
      </c>
      <c r="E298" s="82" t="s">
        <v>208</v>
      </c>
      <c r="F298" s="80" t="s">
        <v>263</v>
      </c>
      <c r="G298" s="80" t="str">
        <f>INDEX(Auxiliar!$B$16:$B$23,MATCH(Plano_V1!H298,Auxiliar!$C$16:$C$23,0),1)</f>
        <v>5. Em Correção</v>
      </c>
      <c r="H298" s="80">
        <f>VLOOKUP(A298,'Aux - pivots1'!$A:$B,2,0)</f>
        <v>5</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5. Em Correção</v>
      </c>
      <c r="H299" s="80">
        <f>VLOOKUP(A299,'Aux - pivots1'!$A:$B,2,0)</f>
        <v>5</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33"/>
        <v>modesg_inp_nfrd_alinhamento_taxce_trnvr_ttl_elgbl</v>
      </c>
      <c r="B300" s="83" t="s">
        <v>28</v>
      </c>
      <c r="C300" s="84" t="s">
        <v>178</v>
      </c>
      <c r="D300" s="80" t="s">
        <v>40</v>
      </c>
      <c r="E300" s="82" t="s">
        <v>208</v>
      </c>
      <c r="F300" s="80" t="s">
        <v>265</v>
      </c>
      <c r="G300" s="80" t="str">
        <f>INDEX(Auxiliar!$B$16:$B$23,MATCH(Plano_V1!H300,Auxiliar!$C$16:$C$23,0),1)</f>
        <v>5. Em Correção</v>
      </c>
      <c r="H300" s="80">
        <f>VLOOKUP(A300,'Aux - pivots1'!$A:$B,2,0)</f>
        <v>5</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33"/>
        <v>modesg_inp_nfrd_alinhamento_taxce_trnvr_enblng_alignd</v>
      </c>
      <c r="B301" s="83" t="s">
        <v>28</v>
      </c>
      <c r="C301" s="84" t="s">
        <v>178</v>
      </c>
      <c r="D301" s="80" t="s">
        <v>40</v>
      </c>
      <c r="E301" s="82" t="s">
        <v>208</v>
      </c>
      <c r="F301" s="80" t="s">
        <v>266</v>
      </c>
      <c r="G301" s="80" t="str">
        <f>INDEX(Auxiliar!$B$16:$B$23,MATCH(Plano_V1!H301,Auxiliar!$C$16:$C$23,0),1)</f>
        <v>5. Em Correção</v>
      </c>
      <c r="H301" s="80">
        <f>VLOOKUP(A301,'Aux - pivots1'!$A:$B,2,0)</f>
        <v>5</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5. Em Correção</v>
      </c>
      <c r="H302" s="80">
        <f>VLOOKUP(A302,'Aux - pivots1'!$A:$B,2,0)</f>
        <v>5</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33"/>
        <v>modesg_inp_nfrd_alinhamento_taxce_capex_ttl_elgbl</v>
      </c>
      <c r="B303" s="83" t="s">
        <v>28</v>
      </c>
      <c r="C303" s="84" t="s">
        <v>178</v>
      </c>
      <c r="D303" s="80" t="s">
        <v>40</v>
      </c>
      <c r="E303" s="82" t="s">
        <v>208</v>
      </c>
      <c r="F303" s="80" t="s">
        <v>268</v>
      </c>
      <c r="G303" s="80" t="str">
        <f>INDEX(Auxiliar!$B$16:$B$23,MATCH(Plano_V1!H303,Auxiliar!$C$16:$C$23,0),1)</f>
        <v>5. Em Correção</v>
      </c>
      <c r="H303" s="80">
        <f>VLOOKUP(A303,'Aux - pivots1'!$A:$B,2,0)</f>
        <v>5</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33"/>
        <v>modesg_inp_nfrd_alinhamento_taxce_capex_enblng_algnd</v>
      </c>
      <c r="B304" s="83" t="s">
        <v>28</v>
      </c>
      <c r="C304" s="84" t="s">
        <v>178</v>
      </c>
      <c r="D304" s="80" t="s">
        <v>40</v>
      </c>
      <c r="E304" s="82" t="s">
        <v>208</v>
      </c>
      <c r="F304" s="80" t="s">
        <v>269</v>
      </c>
      <c r="G304" s="80" t="str">
        <f>INDEX(Auxiliar!$B$16:$B$23,MATCH(Plano_V1!H304,Auxiliar!$C$16:$C$23,0),1)</f>
        <v>5. Em Correção</v>
      </c>
      <c r="H304" s="80">
        <f>VLOOKUP(A304,'Aux - pivots1'!$A:$B,2,0)</f>
        <v>5</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5. Em Correção</v>
      </c>
      <c r="H305" s="80">
        <f>VLOOKUP(A305,'Aux - pivots1'!$A:$B,2,0)</f>
        <v>5</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33"/>
        <v>modesg_inp_emss_naceref_date</v>
      </c>
      <c r="B329" s="83" t="s">
        <v>28</v>
      </c>
      <c r="C329" s="84" t="s">
        <v>178</v>
      </c>
      <c r="D329" s="80" t="s">
        <v>40</v>
      </c>
      <c r="E329" s="82" t="s">
        <v>211</v>
      </c>
      <c r="F329" s="80" t="s">
        <v>73</v>
      </c>
      <c r="G329" s="80" t="str">
        <f>INDEX(Auxiliar!$B$16:$B$23,MATCH(Plano_V1!H329,Auxiliar!$C$16:$C$23,0),1)</f>
        <v>5. Em Correção</v>
      </c>
      <c r="H329" s="80">
        <f>VLOOKUP(A329,'Aux - pivots1'!$A:$B,2,0)</f>
        <v>5</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33"/>
        <v>modesg_inp_emss_naceano</v>
      </c>
      <c r="B330" s="83" t="s">
        <v>28</v>
      </c>
      <c r="C330" s="84" t="s">
        <v>178</v>
      </c>
      <c r="D330" s="80" t="s">
        <v>40</v>
      </c>
      <c r="E330" s="82" t="s">
        <v>211</v>
      </c>
      <c r="F330" s="80" t="s">
        <v>288</v>
      </c>
      <c r="G330" s="80" t="str">
        <f>INDEX(Auxiliar!$B$16:$B$23,MATCH(Plano_V1!H330,Auxiliar!$C$16:$C$23,0),1)</f>
        <v>5. Em Correção</v>
      </c>
      <c r="H330" s="80">
        <f>VLOOKUP(A330,'Aux - pivots1'!$A:$B,2,0)</f>
        <v>5</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33"/>
        <v>modesg_inp_emss_nacenome_regiao</v>
      </c>
      <c r="B331" s="83" t="s">
        <v>28</v>
      </c>
      <c r="C331" s="84" t="s">
        <v>178</v>
      </c>
      <c r="D331" s="80" t="s">
        <v>40</v>
      </c>
      <c r="E331" s="82" t="s">
        <v>211</v>
      </c>
      <c r="F331" s="80" t="s">
        <v>213</v>
      </c>
      <c r="G331" s="80" t="str">
        <f>INDEX(Auxiliar!$B$16:$B$23,MATCH(Plano_V1!H331,Auxiliar!$C$16:$C$23,0),1)</f>
        <v>5. Em Correção</v>
      </c>
      <c r="H331" s="80">
        <f>VLOOKUP(A331,'Aux - pivots1'!$A:$B,2,0)</f>
        <v>5</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33"/>
        <v>modesg_inp_emss_nacecod_nace_esg</v>
      </c>
      <c r="B332" s="83" t="s">
        <v>28</v>
      </c>
      <c r="C332" s="84" t="s">
        <v>178</v>
      </c>
      <c r="D332" s="80" t="s">
        <v>40</v>
      </c>
      <c r="E332" s="82" t="s">
        <v>211</v>
      </c>
      <c r="F332" s="80" t="s">
        <v>272</v>
      </c>
      <c r="G332" s="80" t="str">
        <f>INDEX(Auxiliar!$B$16:$B$23,MATCH(Plano_V1!H332,Auxiliar!$C$16:$C$23,0),1)</f>
        <v>5. Em Correção</v>
      </c>
      <c r="H332" s="80">
        <f>VLOOKUP(A332,'Aux - pivots1'!$A:$B,2,0)</f>
        <v>5</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33"/>
        <v>modesg_inp_emss_nacecod_class_indust</v>
      </c>
      <c r="B333" s="83" t="s">
        <v>28</v>
      </c>
      <c r="C333" s="84" t="s">
        <v>178</v>
      </c>
      <c r="D333" s="80" t="s">
        <v>40</v>
      </c>
      <c r="E333" s="82" t="s">
        <v>211</v>
      </c>
      <c r="F333" s="80" t="s">
        <v>289</v>
      </c>
      <c r="G333" s="80" t="str">
        <f>INDEX(Auxiliar!$B$16:$B$23,MATCH(Plano_V1!H333,Auxiliar!$C$16:$C$23,0),1)</f>
        <v>5. Em Correção</v>
      </c>
      <c r="H333" s="80">
        <f>VLOOKUP(A333,'Aux - pivots1'!$A:$B,2,0)</f>
        <v>5</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33"/>
        <v>modesg_inp_emss_naceclassification_level_1</v>
      </c>
      <c r="B334" s="83" t="s">
        <v>28</v>
      </c>
      <c r="C334" s="84" t="s">
        <v>178</v>
      </c>
      <c r="D334" s="80" t="s">
        <v>40</v>
      </c>
      <c r="E334" s="82" t="s">
        <v>211</v>
      </c>
      <c r="F334" s="80" t="s">
        <v>290</v>
      </c>
      <c r="G334" s="80" t="str">
        <f>INDEX(Auxiliar!$B$16:$B$23,MATCH(Plano_V1!H334,Auxiliar!$C$16:$C$23,0),1)</f>
        <v>5. Em Correção</v>
      </c>
      <c r="H334" s="80">
        <f>VLOOKUP(A334,'Aux - pivots1'!$A:$B,2,0)</f>
        <v>5</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33"/>
        <v>modesg_inp_emss_naceasset_class</v>
      </c>
      <c r="B335" s="83" t="s">
        <v>28</v>
      </c>
      <c r="C335" s="84" t="s">
        <v>178</v>
      </c>
      <c r="D335" s="80" t="s">
        <v>40</v>
      </c>
      <c r="E335" s="82" t="s">
        <v>211</v>
      </c>
      <c r="F335" s="80" t="s">
        <v>291</v>
      </c>
      <c r="G335" s="80" t="str">
        <f>INDEX(Auxiliar!$B$16:$B$23,MATCH(Plano_V1!H335,Auxiliar!$C$16:$C$23,0),1)</f>
        <v>5. Em Correção</v>
      </c>
      <c r="H335" s="80">
        <f>VLOOKUP(A335,'Aux - pivots1'!$A:$B,2,0)</f>
        <v>5</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33"/>
        <v>modesg_inp_emss_nacemethodology_option</v>
      </c>
      <c r="B336" s="83" t="s">
        <v>28</v>
      </c>
      <c r="C336" s="84" t="s">
        <v>178</v>
      </c>
      <c r="D336" s="80" t="s">
        <v>40</v>
      </c>
      <c r="E336" s="82" t="s">
        <v>211</v>
      </c>
      <c r="F336" s="80" t="s">
        <v>292</v>
      </c>
      <c r="G336" s="80" t="str">
        <f>INDEX(Auxiliar!$B$16:$B$23,MATCH(Plano_V1!H336,Auxiliar!$C$16:$C$23,0),1)</f>
        <v>5. Em Correção</v>
      </c>
      <c r="H336" s="80">
        <f>VLOOKUP(A336,'Aux - pivots1'!$A:$B,2,0)</f>
        <v>5</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33"/>
        <v>modesg_inp_emss_naceunidade_funcional</v>
      </c>
      <c r="B337" s="83" t="s">
        <v>28</v>
      </c>
      <c r="C337" s="84" t="s">
        <v>178</v>
      </c>
      <c r="D337" s="80" t="s">
        <v>40</v>
      </c>
      <c r="E337" s="82" t="s">
        <v>211</v>
      </c>
      <c r="F337" s="80" t="s">
        <v>222</v>
      </c>
      <c r="G337" s="80" t="str">
        <f>INDEX(Auxiliar!$B$16:$B$23,MATCH(Plano_V1!H337,Auxiliar!$C$16:$C$23,0),1)</f>
        <v>5. Em Correção</v>
      </c>
      <c r="H337" s="80">
        <f>VLOOKUP(A337,'Aux - pivots1'!$A:$B,2,0)</f>
        <v>5</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33"/>
        <v>modesg_inp_emss_naceunidades_fator_de_emissao</v>
      </c>
      <c r="B338" s="83" t="s">
        <v>28</v>
      </c>
      <c r="C338" s="84" t="s">
        <v>178</v>
      </c>
      <c r="D338" s="80" t="s">
        <v>40</v>
      </c>
      <c r="E338" s="82" t="s">
        <v>211</v>
      </c>
      <c r="F338" s="80" t="s">
        <v>293</v>
      </c>
      <c r="G338" s="80" t="str">
        <f>INDEX(Auxiliar!$B$16:$B$23,MATCH(Plano_V1!H338,Auxiliar!$C$16:$C$23,0),1)</f>
        <v>5. Em Correção</v>
      </c>
      <c r="H338" s="80">
        <f>VLOOKUP(A338,'Aux - pivots1'!$A:$B,2,0)</f>
        <v>5</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33"/>
        <v>modesg_inp_emss_nacescore_qualidade</v>
      </c>
      <c r="B339" s="83" t="s">
        <v>28</v>
      </c>
      <c r="C339" s="84" t="s">
        <v>178</v>
      </c>
      <c r="D339" s="80" t="s">
        <v>40</v>
      </c>
      <c r="E339" s="82" t="s">
        <v>211</v>
      </c>
      <c r="F339" s="80" t="s">
        <v>50</v>
      </c>
      <c r="G339" s="80" t="str">
        <f>INDEX(Auxiliar!$B$16:$B$23,MATCH(Plano_V1!H339,Auxiliar!$C$16:$C$23,0),1)</f>
        <v>5. Em Correção</v>
      </c>
      <c r="H339" s="80">
        <f>VLOOKUP(A339,'Aux - pivots1'!$A:$B,2,0)</f>
        <v>5</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33"/>
        <v>modesg_inp_emss_nacescp1_ftr_emss</v>
      </c>
      <c r="B340" s="83" t="s">
        <v>28</v>
      </c>
      <c r="C340" s="84" t="s">
        <v>178</v>
      </c>
      <c r="D340" s="80" t="s">
        <v>40</v>
      </c>
      <c r="E340" s="82" t="s">
        <v>211</v>
      </c>
      <c r="F340" s="80" t="s">
        <v>225</v>
      </c>
      <c r="G340" s="80" t="str">
        <f>INDEX(Auxiliar!$B$16:$B$23,MATCH(Plano_V1!H340,Auxiliar!$C$16:$C$23,0),1)</f>
        <v>5. Em Correção</v>
      </c>
      <c r="H340" s="80">
        <f>VLOOKUP(A340,'Aux - pivots1'!$A:$B,2,0)</f>
        <v>5</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33"/>
        <v>modesg_inp_emss_nacescp2_ftr_emss</v>
      </c>
      <c r="B341" s="83" t="s">
        <v>28</v>
      </c>
      <c r="C341" s="84" t="s">
        <v>178</v>
      </c>
      <c r="D341" s="80" t="s">
        <v>40</v>
      </c>
      <c r="E341" s="82" t="s">
        <v>211</v>
      </c>
      <c r="F341" s="80" t="s">
        <v>226</v>
      </c>
      <c r="G341" s="80" t="str">
        <f>INDEX(Auxiliar!$B$16:$B$23,MATCH(Plano_V1!H341,Auxiliar!$C$16:$C$23,0),1)</f>
        <v>5. Em Correção</v>
      </c>
      <c r="H341" s="80">
        <f>VLOOKUP(A341,'Aux - pivots1'!$A:$B,2,0)</f>
        <v>5</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33"/>
        <v>modesg_inp_emss_nacescp3_ftr_emss</v>
      </c>
      <c r="B342" s="83" t="s">
        <v>28</v>
      </c>
      <c r="C342" s="84" t="s">
        <v>178</v>
      </c>
      <c r="D342" s="80" t="s">
        <v>40</v>
      </c>
      <c r="E342" s="82" t="s">
        <v>211</v>
      </c>
      <c r="F342" s="80" t="s">
        <v>227</v>
      </c>
      <c r="G342" s="80" t="str">
        <f>INDEX(Auxiliar!$B$16:$B$23,MATCH(Plano_V1!H342,Auxiliar!$C$16:$C$23,0),1)</f>
        <v>5. Em Correção</v>
      </c>
      <c r="H342" s="80">
        <f>VLOOKUP(A342,'Aux - pivots1'!$A:$B,2,0)</f>
        <v>5</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33"/>
        <v>modesg_inp_emss_bens_imoveisref_date</v>
      </c>
      <c r="B343" s="83" t="s">
        <v>28</v>
      </c>
      <c r="C343" s="84" t="s">
        <v>178</v>
      </c>
      <c r="D343" s="80" t="s">
        <v>40</v>
      </c>
      <c r="E343" s="82" t="s">
        <v>212</v>
      </c>
      <c r="F343" s="80" t="s">
        <v>73</v>
      </c>
      <c r="G343" s="80" t="str">
        <f>INDEX(Auxiliar!$B$16:$B$23,MATCH(Plano_V1!H343,Auxiliar!$C$16:$C$23,0),1)</f>
        <v>5. Em Correção</v>
      </c>
      <c r="H343" s="80">
        <f>VLOOKUP(A343,'Aux - pivots1'!$A:$B,2,0)</f>
        <v>5</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33"/>
        <v>modesg_inp_emss_bens_imoveisnome_pais</v>
      </c>
      <c r="B344" s="83" t="s">
        <v>28</v>
      </c>
      <c r="C344" s="84" t="s">
        <v>178</v>
      </c>
      <c r="D344" s="80" t="s">
        <v>40</v>
      </c>
      <c r="E344" s="82" t="s">
        <v>212</v>
      </c>
      <c r="F344" s="80" t="s">
        <v>214</v>
      </c>
      <c r="G344" s="80" t="str">
        <f>INDEX(Auxiliar!$B$16:$B$23,MATCH(Plano_V1!H344,Auxiliar!$C$16:$C$23,0),1)</f>
        <v>5. Em Correção</v>
      </c>
      <c r="H344" s="80">
        <f>VLOOKUP(A344,'Aux - pivots1'!$A:$B,2,0)</f>
        <v>5</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33"/>
        <v>modesg_inp_emss_bens_imoveisnome_estado</v>
      </c>
      <c r="B345" s="83" t="s">
        <v>28</v>
      </c>
      <c r="C345" s="84" t="s">
        <v>178</v>
      </c>
      <c r="D345" s="80" t="s">
        <v>40</v>
      </c>
      <c r="E345" s="82" t="s">
        <v>212</v>
      </c>
      <c r="F345" s="80" t="s">
        <v>215</v>
      </c>
      <c r="G345" s="80" t="str">
        <f>INDEX(Auxiliar!$B$16:$B$23,MATCH(Plano_V1!H345,Auxiliar!$C$16:$C$23,0),1)</f>
        <v>5. Em Correção</v>
      </c>
      <c r="H345" s="80">
        <f>VLOOKUP(A345,'Aux - pivots1'!$A:$B,2,0)</f>
        <v>5</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33"/>
        <v>modesg_inp_emss_bens_imoveisasset_class</v>
      </c>
      <c r="B346" s="83" t="s">
        <v>28</v>
      </c>
      <c r="C346" s="84" t="s">
        <v>178</v>
      </c>
      <c r="D346" s="80" t="s">
        <v>40</v>
      </c>
      <c r="E346" s="82" t="s">
        <v>212</v>
      </c>
      <c r="F346" s="80" t="s">
        <v>291</v>
      </c>
      <c r="G346" s="80" t="str">
        <f>INDEX(Auxiliar!$B$16:$B$23,MATCH(Plano_V1!H346,Auxiliar!$C$16:$C$23,0),1)</f>
        <v>5. Em Correção</v>
      </c>
      <c r="H346" s="80">
        <f>VLOOKUP(A346,'Aux - pivots1'!$A:$B,2,0)</f>
        <v>5</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33"/>
        <v>modesg_inp_emss_bens_imoveisemission_factor_type</v>
      </c>
      <c r="B347" s="83" t="s">
        <v>28</v>
      </c>
      <c r="C347" s="84" t="s">
        <v>178</v>
      </c>
      <c r="D347" s="80" t="s">
        <v>40</v>
      </c>
      <c r="E347" s="82" t="s">
        <v>212</v>
      </c>
      <c r="F347" s="80" t="s">
        <v>294</v>
      </c>
      <c r="G347" s="80" t="str">
        <f>INDEX(Auxiliar!$B$16:$B$23,MATCH(Plano_V1!H347,Auxiliar!$C$16:$C$23,0),1)</f>
        <v>5. Em Correção</v>
      </c>
      <c r="H347" s="80">
        <f>VLOOKUP(A347,'Aux - pivots1'!$A:$B,2,0)</f>
        <v>5</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33"/>
        <v>modesg_inp_emss_bens_imoveisnome_regiao</v>
      </c>
      <c r="B348" s="83" t="s">
        <v>28</v>
      </c>
      <c r="C348" s="84" t="s">
        <v>178</v>
      </c>
      <c r="D348" s="80" t="s">
        <v>40</v>
      </c>
      <c r="E348" s="82" t="s">
        <v>212</v>
      </c>
      <c r="F348" s="80" t="s">
        <v>213</v>
      </c>
      <c r="G348" s="80" t="str">
        <f>INDEX(Auxiliar!$B$16:$B$23,MATCH(Plano_V1!H348,Auxiliar!$C$16:$C$23,0),1)</f>
        <v>5. Em Correção</v>
      </c>
      <c r="H348" s="80">
        <f>VLOOKUP(A348,'Aux - pivots1'!$A:$B,2,0)</f>
        <v>5</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5. Em Correção</v>
      </c>
      <c r="H349" s="80">
        <f>VLOOKUP(A349,'Aux - pivots1'!$A:$B,2,0)</f>
        <v>5</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6"/>
        <v>modesg_inp_emss_bens_imoveistipo_finalidade_bem</v>
      </c>
      <c r="B350" s="83" t="s">
        <v>28</v>
      </c>
      <c r="C350" s="84" t="s">
        <v>178</v>
      </c>
      <c r="D350" s="80" t="s">
        <v>40</v>
      </c>
      <c r="E350" s="82" t="s">
        <v>212</v>
      </c>
      <c r="F350" s="80" t="s">
        <v>296</v>
      </c>
      <c r="G350" s="80" t="str">
        <f>INDEX(Auxiliar!$B$16:$B$23,MATCH(Plano_V1!H350,Auxiliar!$C$16:$C$23,0),1)</f>
        <v>5. Em Correção</v>
      </c>
      <c r="H350" s="80">
        <f>VLOOKUP(A350,'Aux - pivots1'!$A:$B,2,0)</f>
        <v>5</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6"/>
        <v>modesg_inp_emss_bens_imoveisepc</v>
      </c>
      <c r="B351" s="83" t="s">
        <v>28</v>
      </c>
      <c r="C351" s="84" t="s">
        <v>178</v>
      </c>
      <c r="D351" s="80" t="s">
        <v>40</v>
      </c>
      <c r="E351" s="82" t="s">
        <v>212</v>
      </c>
      <c r="F351" s="80" t="s">
        <v>47</v>
      </c>
      <c r="G351" s="80" t="str">
        <f>INDEX(Auxiliar!$B$16:$B$23,MATCH(Plano_V1!H351,Auxiliar!$C$16:$C$23,0),1)</f>
        <v>5. Em Correção</v>
      </c>
      <c r="H351" s="80">
        <f>VLOOKUP(A351,'Aux - pivots1'!$A:$B,2,0)</f>
        <v>5</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6"/>
        <v>modesg_inp_emss_bens_imoveisflg_ftr_emss_area</v>
      </c>
      <c r="B352" s="83" t="s">
        <v>28</v>
      </c>
      <c r="C352" s="84" t="s">
        <v>178</v>
      </c>
      <c r="D352" s="80" t="s">
        <v>40</v>
      </c>
      <c r="E352" s="82" t="s">
        <v>212</v>
      </c>
      <c r="F352" s="80" t="s">
        <v>297</v>
      </c>
      <c r="G352" s="80" t="str">
        <f>INDEX(Auxiliar!$B$16:$B$23,MATCH(Plano_V1!H352,Auxiliar!$C$16:$C$23,0),1)</f>
        <v>5. Em Correção</v>
      </c>
      <c r="H352" s="80">
        <f>VLOOKUP(A352,'Aux - pivots1'!$A:$B,2,0)</f>
        <v>5</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6"/>
        <v>modesg_inp_emss_bens_imoveisnome_unidade_funcional</v>
      </c>
      <c r="B353" s="83" t="s">
        <v>28</v>
      </c>
      <c r="C353" s="84" t="s">
        <v>178</v>
      </c>
      <c r="D353" s="80" t="s">
        <v>40</v>
      </c>
      <c r="E353" s="82" t="s">
        <v>212</v>
      </c>
      <c r="F353" s="80" t="s">
        <v>221</v>
      </c>
      <c r="G353" s="80" t="str">
        <f>INDEX(Auxiliar!$B$16:$B$23,MATCH(Plano_V1!H353,Auxiliar!$C$16:$C$23,0),1)</f>
        <v>5. Em Correção</v>
      </c>
      <c r="H353" s="80">
        <f>VLOOKUP(A353,'Aux - pivots1'!$A:$B,2,0)</f>
        <v>5</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6"/>
        <v>modesg_inp_emss_bens_imoveisunidade_funcional</v>
      </c>
      <c r="B354" s="83" t="s">
        <v>28</v>
      </c>
      <c r="C354" s="84" t="s">
        <v>178</v>
      </c>
      <c r="D354" s="80" t="s">
        <v>40</v>
      </c>
      <c r="E354" s="82" t="s">
        <v>212</v>
      </c>
      <c r="F354" s="80" t="s">
        <v>222</v>
      </c>
      <c r="G354" s="80" t="str">
        <f>INDEX(Auxiliar!$B$16:$B$23,MATCH(Plano_V1!H354,Auxiliar!$C$16:$C$23,0),1)</f>
        <v>5. Em Correção</v>
      </c>
      <c r="H354" s="80">
        <f>VLOOKUP(A354,'Aux - pivots1'!$A:$B,2,0)</f>
        <v>5</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6"/>
        <v>modesg_inp_emss_bens_imoveisnome_fator_emissao</v>
      </c>
      <c r="B355" s="83" t="s">
        <v>28</v>
      </c>
      <c r="C355" s="84" t="s">
        <v>178</v>
      </c>
      <c r="D355" s="80" t="s">
        <v>40</v>
      </c>
      <c r="E355" s="82" t="s">
        <v>212</v>
      </c>
      <c r="F355" s="80" t="s">
        <v>223</v>
      </c>
      <c r="G355" s="80" t="str">
        <f>INDEX(Auxiliar!$B$16:$B$23,MATCH(Plano_V1!H355,Auxiliar!$C$16:$C$23,0),1)</f>
        <v>5. Em Correção</v>
      </c>
      <c r="H355" s="80">
        <f>VLOOKUP(A355,'Aux - pivots1'!$A:$B,2,0)</f>
        <v>5</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6"/>
        <v>modesg_inp_emss_bens_imoveisunidade_fator_emissao</v>
      </c>
      <c r="B356" s="83" t="s">
        <v>28</v>
      </c>
      <c r="C356" s="84" t="s">
        <v>178</v>
      </c>
      <c r="D356" s="80" t="s">
        <v>40</v>
      </c>
      <c r="E356" s="82" t="s">
        <v>212</v>
      </c>
      <c r="F356" s="80" t="s">
        <v>298</v>
      </c>
      <c r="G356" s="80" t="str">
        <f>INDEX(Auxiliar!$B$16:$B$23,MATCH(Plano_V1!H356,Auxiliar!$C$16:$C$23,0),1)</f>
        <v>5. Em Correção</v>
      </c>
      <c r="H356" s="80">
        <f>VLOOKUP(A356,'Aux - pivots1'!$A:$B,2,0)</f>
        <v>5</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6"/>
        <v>modesg_inp_emss_bens_imoveisscore_qualidade</v>
      </c>
      <c r="B357" s="83" t="s">
        <v>28</v>
      </c>
      <c r="C357" s="84" t="s">
        <v>178</v>
      </c>
      <c r="D357" s="80" t="s">
        <v>40</v>
      </c>
      <c r="E357" s="82" t="s">
        <v>212</v>
      </c>
      <c r="F357" s="80" t="s">
        <v>50</v>
      </c>
      <c r="G357" s="80" t="str">
        <f>INDEX(Auxiliar!$B$16:$B$23,MATCH(Plano_V1!H357,Auxiliar!$C$16:$C$23,0),1)</f>
        <v>5. Em Correção</v>
      </c>
      <c r="H357" s="80">
        <f>VLOOKUP(A357,'Aux - pivots1'!$A:$B,2,0)</f>
        <v>5</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6"/>
        <v>modesg_inp_emss_bens_imoveisscp_ftr_emss_ano1</v>
      </c>
      <c r="B358" s="83" t="s">
        <v>28</v>
      </c>
      <c r="C358" s="84" t="s">
        <v>178</v>
      </c>
      <c r="D358" s="80" t="s">
        <v>40</v>
      </c>
      <c r="E358" s="82" t="s">
        <v>212</v>
      </c>
      <c r="F358" s="80" t="s">
        <v>299</v>
      </c>
      <c r="G358" s="80" t="str">
        <f>INDEX(Auxiliar!$B$16:$B$23,MATCH(Plano_V1!H358,Auxiliar!$C$16:$C$23,0),1)</f>
        <v>5. Em Correção</v>
      </c>
      <c r="H358" s="80">
        <f>VLOOKUP(A358,'Aux - pivots1'!$A:$B,2,0)</f>
        <v>5</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6"/>
        <v>modesg_inp_emss_bens_imoveisscp1_ftr_emss</v>
      </c>
      <c r="B359" s="83" t="s">
        <v>28</v>
      </c>
      <c r="C359" s="84" t="s">
        <v>178</v>
      </c>
      <c r="D359" s="80" t="s">
        <v>40</v>
      </c>
      <c r="E359" s="82" t="s">
        <v>212</v>
      </c>
      <c r="F359" s="80" t="s">
        <v>225</v>
      </c>
      <c r="G359" s="80" t="str">
        <f>INDEX(Auxiliar!$B$16:$B$23,MATCH(Plano_V1!H359,Auxiliar!$C$16:$C$23,0),1)</f>
        <v>5. Em Correção</v>
      </c>
      <c r="H359" s="80">
        <f>VLOOKUP(A359,'Aux - pivots1'!$A:$B,2,0)</f>
        <v>5</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6"/>
        <v>modesg_inp_emss_bens_imoveisscp2_ftr_emss</v>
      </c>
      <c r="B360" s="83" t="s">
        <v>28</v>
      </c>
      <c r="C360" s="84" t="s">
        <v>178</v>
      </c>
      <c r="D360" s="80" t="s">
        <v>40</v>
      </c>
      <c r="E360" s="82" t="s">
        <v>212</v>
      </c>
      <c r="F360" s="80" t="s">
        <v>226</v>
      </c>
      <c r="G360" s="80" t="str">
        <f>INDEX(Auxiliar!$B$16:$B$23,MATCH(Plano_V1!H360,Auxiliar!$C$16:$C$23,0),1)</f>
        <v>5. Em Correção</v>
      </c>
      <c r="H360" s="80">
        <f>VLOOKUP(A360,'Aux - pivots1'!$A:$B,2,0)</f>
        <v>5</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6"/>
        <v>modesg_out_empr_info_nfinn.a.</v>
      </c>
      <c r="B382" s="83" t="s">
        <v>28</v>
      </c>
      <c r="C382" s="84" t="s">
        <v>301</v>
      </c>
      <c r="D382" s="80" t="s">
        <v>36</v>
      </c>
      <c r="E382" s="82" t="s">
        <v>312</v>
      </c>
      <c r="F382" s="80" t="s">
        <v>38</v>
      </c>
      <c r="G382" s="80" t="str">
        <f>INDEX(Auxiliar!$B$16:$B$23,MATCH(Plano_V1!H382,Auxiliar!$C$16:$C$23,0),1)</f>
        <v>6. Em implementação (re-especificação)</v>
      </c>
      <c r="H382" s="80">
        <f>VLOOKUP(A382,'Aux - pivots1'!$A:$B,2,0)</f>
        <v>6</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6"/>
        <v>modesg_out_empr_info_nfincca_capex_enblng_algnd</v>
      </c>
      <c r="B383" s="83" t="s">
        <v>28</v>
      </c>
      <c r="C383" s="84" t="s">
        <v>301</v>
      </c>
      <c r="D383" s="80" t="s">
        <v>40</v>
      </c>
      <c r="E383" s="82" t="s">
        <v>312</v>
      </c>
      <c r="F383" s="80" t="s">
        <v>241</v>
      </c>
      <c r="G383" s="80" t="str">
        <f>INDEX(Auxiliar!$B$16:$B$23,MATCH(Plano_V1!H383,Auxiliar!$C$16:$C$23,0),1)</f>
        <v>2. Em Teste</v>
      </c>
      <c r="H383" s="80">
        <f>VLOOKUP(A383,'Aux - pivots1'!$A:$B,2,0)</f>
        <v>2</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6"/>
        <v>modesg_out_empr_info_nfincca_capex_own_prfrmnce_algnd</v>
      </c>
      <c r="B384" s="83" t="s">
        <v>28</v>
      </c>
      <c r="C384" s="84" t="s">
        <v>301</v>
      </c>
      <c r="D384" s="80" t="s">
        <v>40</v>
      </c>
      <c r="E384" s="82" t="s">
        <v>312</v>
      </c>
      <c r="F384" s="80" t="s">
        <v>242</v>
      </c>
      <c r="G384" s="80" t="str">
        <f>INDEX(Auxiliar!$B$16:$B$23,MATCH(Plano_V1!H384,Auxiliar!$C$16:$C$23,0),1)</f>
        <v>2. Em Teste</v>
      </c>
      <c r="H384" s="80">
        <f>VLOOKUP(A384,'Aux - pivots1'!$A:$B,2,0)</f>
        <v>2</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6"/>
        <v>modesg_out_empr_info_nfincca_capex_ttl_elgbl</v>
      </c>
      <c r="B385" s="83" t="s">
        <v>28</v>
      </c>
      <c r="C385" s="84" t="s">
        <v>301</v>
      </c>
      <c r="D385" s="80" t="s">
        <v>40</v>
      </c>
      <c r="E385" s="82" t="s">
        <v>312</v>
      </c>
      <c r="F385" s="80" t="s">
        <v>240</v>
      </c>
      <c r="G385" s="80" t="str">
        <f>INDEX(Auxiliar!$B$16:$B$23,MATCH(Plano_V1!H385,Auxiliar!$C$16:$C$23,0),1)</f>
        <v>2. Em Teste</v>
      </c>
      <c r="H385" s="80">
        <f>VLOOKUP(A385,'Aux - pivots1'!$A:$B,2,0)</f>
        <v>2</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6"/>
        <v>modesg_out_empr_info_nfincca_trnvr_enblng_alignd</v>
      </c>
      <c r="B386" s="83" t="s">
        <v>28</v>
      </c>
      <c r="C386" s="84" t="s">
        <v>301</v>
      </c>
      <c r="D386" s="80" t="s">
        <v>40</v>
      </c>
      <c r="E386" s="82" t="s">
        <v>312</v>
      </c>
      <c r="F386" s="80" t="s">
        <v>238</v>
      </c>
      <c r="G386" s="80" t="str">
        <f>INDEX(Auxiliar!$B$16:$B$23,MATCH(Plano_V1!H386,Auxiliar!$C$16:$C$23,0),1)</f>
        <v>2. Em Teste</v>
      </c>
      <c r="H386" s="80">
        <f>VLOOKUP(A386,'Aux - pivots1'!$A:$B,2,0)</f>
        <v>2</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6"/>
        <v>modesg_out_empr_info_nfincca_trnvr_ttl_elgbl</v>
      </c>
      <c r="B387" s="83" t="s">
        <v>28</v>
      </c>
      <c r="C387" s="84" t="s">
        <v>301</v>
      </c>
      <c r="D387" s="80" t="s">
        <v>40</v>
      </c>
      <c r="E387" s="82" t="s">
        <v>312</v>
      </c>
      <c r="F387" s="80" t="s">
        <v>237</v>
      </c>
      <c r="G387" s="80" t="str">
        <f>INDEX(Auxiliar!$B$16:$B$23,MATCH(Plano_V1!H387,Auxiliar!$C$16:$C$23,0),1)</f>
        <v>2. Em Teste</v>
      </c>
      <c r="H387" s="80">
        <f>VLOOKUP(A387,'Aux - pivots1'!$A:$B,2,0)</f>
        <v>2</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2. Em Teste</v>
      </c>
      <c r="H388" s="80">
        <f>VLOOKUP(A388,'Aux - pivots1'!$A:$B,2,0)</f>
        <v>2</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6"/>
        <v>modesg_out_empr_info_nfinccm_capex_enblng_algnd</v>
      </c>
      <c r="B389" s="83" t="s">
        <v>28</v>
      </c>
      <c r="C389" s="84" t="s">
        <v>301</v>
      </c>
      <c r="D389" s="80" t="s">
        <v>40</v>
      </c>
      <c r="E389" s="82" t="s">
        <v>312</v>
      </c>
      <c r="F389" s="80" t="s">
        <v>248</v>
      </c>
      <c r="G389" s="80" t="str">
        <f>INDEX(Auxiliar!$B$16:$B$23,MATCH(Plano_V1!H389,Auxiliar!$C$16:$C$23,0),1)</f>
        <v>2. Em Teste</v>
      </c>
      <c r="H389" s="80">
        <f>VLOOKUP(A389,'Aux - pivots1'!$A:$B,2,0)</f>
        <v>2</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6"/>
        <v>modesg_out_empr_info_nfinccm_capex_own_prfrmnce_algnd</v>
      </c>
      <c r="B390" s="83" t="s">
        <v>28</v>
      </c>
      <c r="C390" s="84" t="s">
        <v>301</v>
      </c>
      <c r="D390" s="80" t="s">
        <v>40</v>
      </c>
      <c r="E390" s="82" t="s">
        <v>312</v>
      </c>
      <c r="F390" s="80" t="s">
        <v>250</v>
      </c>
      <c r="G390" s="80" t="str">
        <f>INDEX(Auxiliar!$B$16:$B$23,MATCH(Plano_V1!H390,Auxiliar!$C$16:$C$23,0),1)</f>
        <v>2. Em Teste</v>
      </c>
      <c r="H390" s="80">
        <f>VLOOKUP(A390,'Aux - pivots1'!$A:$B,2,0)</f>
        <v>2</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6"/>
        <v>modesg_out_empr_info_nfinccm_capex_trnstn_algnd</v>
      </c>
      <c r="B391" s="83" t="s">
        <v>28</v>
      </c>
      <c r="C391" s="84" t="s">
        <v>301</v>
      </c>
      <c r="D391" s="80" t="s">
        <v>40</v>
      </c>
      <c r="E391" s="82" t="s">
        <v>312</v>
      </c>
      <c r="F391" s="80" t="s">
        <v>249</v>
      </c>
      <c r="G391" s="80" t="str">
        <f>INDEX(Auxiliar!$B$16:$B$23,MATCH(Plano_V1!H391,Auxiliar!$C$16:$C$23,0),1)</f>
        <v>2. Em Teste</v>
      </c>
      <c r="H391" s="80">
        <f>VLOOKUP(A391,'Aux - pivots1'!$A:$B,2,0)</f>
        <v>2</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6"/>
        <v>modesg_out_empr_info_nfinccm_capex_ttl_elgbl</v>
      </c>
      <c r="B392" s="83" t="s">
        <v>28</v>
      </c>
      <c r="C392" s="84" t="s">
        <v>301</v>
      </c>
      <c r="D392" s="80" t="s">
        <v>40</v>
      </c>
      <c r="E392" s="82" t="s">
        <v>312</v>
      </c>
      <c r="F392" s="80" t="s">
        <v>247</v>
      </c>
      <c r="G392" s="80" t="str">
        <f>INDEX(Auxiliar!$B$16:$B$23,MATCH(Plano_V1!H392,Auxiliar!$C$16:$C$23,0),1)</f>
        <v>2. Em Teste</v>
      </c>
      <c r="H392" s="80">
        <f>VLOOKUP(A392,'Aux - pivots1'!$A:$B,2,0)</f>
        <v>2</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6"/>
        <v>modesg_out_empr_info_nfinccm_trnvr_enblng_algnd</v>
      </c>
      <c r="B393" s="83" t="s">
        <v>28</v>
      </c>
      <c r="C393" s="84" t="s">
        <v>301</v>
      </c>
      <c r="D393" s="80" t="s">
        <v>40</v>
      </c>
      <c r="E393" s="82" t="s">
        <v>312</v>
      </c>
      <c r="F393" s="80" t="s">
        <v>244</v>
      </c>
      <c r="G393" s="80" t="str">
        <f>INDEX(Auxiliar!$B$16:$B$23,MATCH(Plano_V1!H393,Auxiliar!$C$16:$C$23,0),1)</f>
        <v>2. Em Teste</v>
      </c>
      <c r="H393" s="80">
        <f>VLOOKUP(A393,'Aux - pivots1'!$A:$B,2,0)</f>
        <v>2</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6"/>
        <v>modesg_out_empr_info_nfinccm_trnvr_own_prfrmnce_algnd</v>
      </c>
      <c r="B394" s="83" t="s">
        <v>28</v>
      </c>
      <c r="C394" s="84" t="s">
        <v>301</v>
      </c>
      <c r="D394" s="80" t="s">
        <v>40</v>
      </c>
      <c r="E394" s="82" t="s">
        <v>312</v>
      </c>
      <c r="F394" s="80" t="s">
        <v>246</v>
      </c>
      <c r="G394" s="80" t="str">
        <f>INDEX(Auxiliar!$B$16:$B$23,MATCH(Plano_V1!H394,Auxiliar!$C$16:$C$23,0),1)</f>
        <v>2. Em Teste</v>
      </c>
      <c r="H394" s="80">
        <f>VLOOKUP(A394,'Aux - pivots1'!$A:$B,2,0)</f>
        <v>2</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6"/>
        <v>modesg_out_empr_info_nfinccm_trnvr_trnstn_alignd</v>
      </c>
      <c r="B395" s="83" t="s">
        <v>28</v>
      </c>
      <c r="C395" s="84" t="s">
        <v>301</v>
      </c>
      <c r="D395" s="80" t="s">
        <v>40</v>
      </c>
      <c r="E395" s="82" t="s">
        <v>312</v>
      </c>
      <c r="F395" s="80" t="s">
        <v>245</v>
      </c>
      <c r="G395" s="80" t="str">
        <f>INDEX(Auxiliar!$B$16:$B$23,MATCH(Plano_V1!H395,Auxiliar!$C$16:$C$23,0),1)</f>
        <v>2. Em Teste</v>
      </c>
      <c r="H395" s="80">
        <f>VLOOKUP(A395,'Aux - pivots1'!$A:$B,2,0)</f>
        <v>2</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6"/>
        <v>modesg_out_empr_info_nfinccm_trnvr_ttl_elgbl</v>
      </c>
      <c r="B396" s="83" t="s">
        <v>28</v>
      </c>
      <c r="C396" s="84" t="s">
        <v>301</v>
      </c>
      <c r="D396" s="80" t="s">
        <v>40</v>
      </c>
      <c r="E396" s="82" t="s">
        <v>312</v>
      </c>
      <c r="F396" s="80" t="s">
        <v>243</v>
      </c>
      <c r="G396" s="80" t="str">
        <f>INDEX(Auxiliar!$B$16:$B$23,MATCH(Plano_V1!H396,Auxiliar!$C$16:$C$23,0),1)</f>
        <v>2. Em Teste</v>
      </c>
      <c r="H396" s="80">
        <f>VLOOKUP(A396,'Aux - pivots1'!$A:$B,2,0)</f>
        <v>2</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6"/>
        <v>modesg_out_empr_info_nfincod_nace_esg</v>
      </c>
      <c r="B397" s="83" t="s">
        <v>28</v>
      </c>
      <c r="C397" s="84" t="s">
        <v>301</v>
      </c>
      <c r="D397" s="80" t="s">
        <v>40</v>
      </c>
      <c r="E397" s="82" t="s">
        <v>312</v>
      </c>
      <c r="F397" s="80" t="s">
        <v>272</v>
      </c>
      <c r="G397" s="80" t="str">
        <f>INDEX(Auxiliar!$B$16:$B$23,MATCH(Plano_V1!H397,Auxiliar!$C$16:$C$23,0),1)</f>
        <v>2. Em Teste</v>
      </c>
      <c r="H397" s="80">
        <f>VLOOKUP(A397,'Aux - pivots1'!$A:$B,2,0)</f>
        <v>2</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6"/>
        <v>modesg_out_empr_info_nfinflg_emprs_excl_paris</v>
      </c>
      <c r="B398" s="83" t="s">
        <v>28</v>
      </c>
      <c r="C398" s="84" t="s">
        <v>301</v>
      </c>
      <c r="D398" s="80" t="s">
        <v>40</v>
      </c>
      <c r="E398" s="82" t="s">
        <v>312</v>
      </c>
      <c r="F398" s="80" t="s">
        <v>314</v>
      </c>
      <c r="G398" s="80" t="str">
        <f>INDEX(Auxiliar!$B$16:$B$23,MATCH(Plano_V1!H398,Auxiliar!$C$16:$C$23,0),1)</f>
        <v>2. Em Teste</v>
      </c>
      <c r="H398" s="80">
        <f>VLOOKUP(A398,'Aux - pivots1'!$A:$B,2,0)</f>
        <v>2</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6"/>
        <v>modesg_out_empr_info_nfinflg_nfrd</v>
      </c>
      <c r="B399" s="83" t="s">
        <v>28</v>
      </c>
      <c r="C399" s="84" t="s">
        <v>301</v>
      </c>
      <c r="D399" s="80" t="s">
        <v>40</v>
      </c>
      <c r="E399" s="82" t="s">
        <v>312</v>
      </c>
      <c r="F399" s="80" t="s">
        <v>236</v>
      </c>
      <c r="G399" s="80" t="str">
        <f>INDEX(Auxiliar!$B$16:$B$23,MATCH(Plano_V1!H399,Auxiliar!$C$16:$C$23,0),1)</f>
        <v>2. Em Teste</v>
      </c>
      <c r="H399" s="80">
        <f>VLOOKUP(A399,'Aux - pivots1'!$A:$B,2,0)</f>
        <v>2</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9"/>
        <v>modesg_out_empr_info_nfinzcliente</v>
      </c>
      <c r="B414" s="83" t="s">
        <v>28</v>
      </c>
      <c r="C414" s="84" t="s">
        <v>301</v>
      </c>
      <c r="D414" s="80" t="s">
        <v>40</v>
      </c>
      <c r="E414" s="82" t="s">
        <v>312</v>
      </c>
      <c r="F414" s="80" t="s">
        <v>203</v>
      </c>
      <c r="G414" s="80" t="str">
        <f>INDEX(Auxiliar!$B$16:$B$23,MATCH(Plano_V1!H414,Auxiliar!$C$16:$C$23,0),1)</f>
        <v>6. Em implementação (re-especificação)</v>
      </c>
      <c r="H414" s="80">
        <f>VLOOKUP(A414,'Aux - pivots1'!$A:$B,2,0)</f>
        <v>6</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42"/>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42"/>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42"/>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42"/>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42"/>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42"/>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42"/>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42"/>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42"/>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42"/>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42"/>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42"/>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42"/>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42"/>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42"/>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42"/>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42"/>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42"/>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42"/>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42"/>
        <v>lt002_instrumentidcmb</v>
      </c>
      <c r="B544" s="83" t="s">
        <v>28</v>
      </c>
      <c r="C544" s="84" t="s">
        <v>28</v>
      </c>
      <c r="D544" s="80" t="s">
        <v>40</v>
      </c>
      <c r="E544" s="86" t="s">
        <v>367</v>
      </c>
      <c r="F544" s="87" t="s">
        <v>411</v>
      </c>
      <c r="G544" s="80" t="str">
        <f>INDEX(Auxiliar!$B$16:$B$23,MATCH(Plano_V1!H544,Auxiliar!$C$16:$C$23,0),1)</f>
        <v>5. Em Correção</v>
      </c>
      <c r="H544" s="80">
        <f>VLOOKUP(A544,'Aux - pivots1'!$A:$B,2,0)</f>
        <v>5</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42"/>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42"/>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42"/>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42"/>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42"/>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42"/>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42"/>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42"/>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42"/>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42"/>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42"/>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42"/>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42"/>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42"/>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42"/>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42"/>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42"/>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42"/>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42"/>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42"/>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42"/>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42"/>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42"/>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42"/>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42"/>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42"/>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42"/>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28" priority="11" operator="notEqual">
      <formula>0</formula>
    </cfRule>
  </conditionalFormatting>
  <conditionalFormatting sqref="L21:L23">
    <cfRule type="cellIs" dxfId="27" priority="3" operator="notEqual">
      <formula>0</formula>
    </cfRule>
  </conditionalFormatting>
  <conditionalFormatting sqref="L577:L579">
    <cfRule type="cellIs" dxfId="26" priority="2" operator="notEqual">
      <formula>0</formula>
    </cfRule>
  </conditionalFormatting>
  <conditionalFormatting sqref="L582:L636">
    <cfRule type="cellIs" dxfId="25" priority="1" operator="notEqual">
      <formula>0</formula>
    </cfRule>
  </conditionalFormatting>
  <conditionalFormatting sqref="M5:M6 N6:FK6">
    <cfRule type="cellIs" dxfId="24" priority="12" operator="notEqual">
      <formula>0</formula>
    </cfRule>
  </conditionalFormatting>
  <conditionalFormatting sqref="M15:FK18 M21:FK23 M577:FK579 M636:FK636">
    <cfRule type="cellIs" dxfId="23" priority="10" operator="greaterThan">
      <formula>0</formula>
    </cfRule>
  </conditionalFormatting>
  <conditionalFormatting sqref="M26:FK27">
    <cfRule type="cellIs" dxfId="22" priority="9" operator="greaterThan">
      <formula>0</formula>
    </cfRule>
  </conditionalFormatting>
  <conditionalFormatting sqref="M42:FK42">
    <cfRule type="cellIs" dxfId="21" priority="8" operator="greaterThan">
      <formula>0</formula>
    </cfRule>
  </conditionalFormatting>
  <conditionalFormatting sqref="M198:FK198">
    <cfRule type="cellIs" dxfId="20" priority="7" operator="greaterThan">
      <formula>0</formula>
    </cfRule>
  </conditionalFormatting>
  <conditionalFormatting sqref="M362:FK362">
    <cfRule type="cellIs" dxfId="19" priority="6" operator="greaterThan">
      <formula>0</formula>
    </cfRule>
  </conditionalFormatting>
  <conditionalFormatting sqref="M447:FK447">
    <cfRule type="cellIs" dxfId="18" priority="5" operator="greaterThan">
      <formula>0</formula>
    </cfRule>
  </conditionalFormatting>
  <conditionalFormatting sqref="M582:FK583">
    <cfRule type="cellIs" dxfId="1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8"/>
  <sheetViews>
    <sheetView showGridLines="0" tabSelected="1" zoomScale="69" zoomScaleNormal="69" workbookViewId="0"/>
  </sheetViews>
  <sheetFormatPr defaultColWidth="0" defaultRowHeight="17.399999999999999" zeroHeight="1"/>
  <cols>
    <col min="1" max="2" width="3.69921875" style="27" customWidth="1"/>
    <col min="3"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c r="A6" s="145"/>
      <c r="B6" s="155" t="s">
        <v>1853</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c r="A8" s="145"/>
      <c r="B8" s="204" t="s">
        <v>1860</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5" customHeight="1">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5" customHeight="1">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5" customHeight="1">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5" customHeight="1">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5" customHeight="1">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5" customHeight="1">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5" customHeight="1">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5" customHeight="1">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5" customHeight="1">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5" customHeight="1">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5" customHeight="1">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c r="A25" s="145"/>
      <c r="B25" s="150"/>
      <c r="C25" s="191" t="s">
        <v>472</v>
      </c>
      <c r="G25" s="191" t="s">
        <v>473</v>
      </c>
      <c r="P25" s="158" t="s">
        <v>1846</v>
      </c>
      <c r="Q25" s="159"/>
      <c r="R25" s="158"/>
      <c r="S25" s="159"/>
      <c r="T25" s="160">
        <v>45505</v>
      </c>
      <c r="U25" s="160">
        <f>T25+7</f>
        <v>45512</v>
      </c>
      <c r="V25" s="161" t="s">
        <v>474</v>
      </c>
      <c r="X25" s="192" t="s">
        <v>475</v>
      </c>
      <c r="AG25" s="151"/>
      <c r="AH25" s="145"/>
    </row>
    <row r="26" spans="1:34" ht="17.55" customHeight="1">
      <c r="A26" s="145"/>
      <c r="B26" s="150"/>
      <c r="P26" s="27" t="s">
        <v>476</v>
      </c>
      <c r="T26" s="27">
        <f>COUNTIFS('2. Status Detalhe Campos'!$H$7:$H$605,'1. Status Resumo'!$P26,'2. Status Detalhe Campos'!$C$7:$C$605,'1. Status Resumo'!$G$22,'2. Status Detalhe Campos'!$D$7:$D$605,"2. Campo")+COUNTIFS('2. Status Detalhe Campos'!$H$7:$H$605,'1. Status Resumo'!$P26,'2. Status Detalhe Campos'!$C$7:$C$605,'1. Status Resumo'!$H$22,'2. Status Detalhe Campos'!$D$7:$D$605,"2. Campo")</f>
        <v>8</v>
      </c>
      <c r="U26" s="27">
        <f>COUNTIFS('2. Status Detalhe Campos'!$G$7:$G$605,'1. Status Resumo'!$P26,'2. Status Detalhe Campos'!$C$7:$C$605,'1. Status Resumo'!$G$22,'2. Status Detalhe Campos'!$D$7:$D$605,"2. Campo")+COUNTIFS('2. Status Detalhe Campos'!$G$7:$G$605,'1. Status Resumo'!$P26,'2. Status Detalhe Campos'!$C$7:$C$605,'1. Status Resumo'!$H$22,'2. Status Detalhe Campos'!$D$7:$D$605,"2. Campo")</f>
        <v>10</v>
      </c>
      <c r="V26" s="27">
        <f>U26-T26</f>
        <v>2</v>
      </c>
      <c r="X26" s="232" t="s">
        <v>1858</v>
      </c>
      <c r="Y26" s="233"/>
      <c r="Z26" s="233"/>
      <c r="AA26" s="233"/>
      <c r="AB26" s="233"/>
      <c r="AC26" s="233"/>
      <c r="AD26" s="233"/>
      <c r="AE26" s="233"/>
      <c r="AF26" s="234"/>
      <c r="AG26" s="202"/>
      <c r="AH26" s="145"/>
    </row>
    <row r="27" spans="1:34">
      <c r="A27" s="145"/>
      <c r="B27" s="150"/>
      <c r="P27" s="27" t="s">
        <v>477</v>
      </c>
      <c r="T27" s="27">
        <f>COUNTIFS('2. Status Detalhe Campos'!$H$7:$H$605,'1. Status Resumo'!$P27,'2. Status Detalhe Campos'!$C$7:$C$605,'1. Status Resumo'!$G$22,'2. Status Detalhe Campos'!$D$7:$D$605,"2. Campo")+COUNTIFS('2. Status Detalhe Campos'!$H$7:$H$605,'1. Status Resumo'!$P27,'2. Status Detalhe Campos'!$C$7:$C$605,'1. Status Resumo'!$H$22,'2. Status Detalhe Campos'!$D$7:$D$605,"2. Campo")</f>
        <v>53</v>
      </c>
      <c r="U27" s="27">
        <f>COUNTIFS('2. Status Detalhe Campos'!$G$7:$G$605,'1. Status Resumo'!$P27,'2. Status Detalhe Campos'!$C$7:$C$605,'1. Status Resumo'!$G$22,'2. Status Detalhe Campos'!$D$7:$D$605,"2. Campo")+COUNTIFS('2. Status Detalhe Campos'!$G$7:$G$605,'1. Status Resumo'!$P27,'2. Status Detalhe Campos'!$C$7:$C$605,'1. Status Resumo'!$H$22,'2. Status Detalhe Campos'!$D$7:$D$605,"2. Campo")</f>
        <v>64</v>
      </c>
      <c r="V27" s="27">
        <f t="shared" ref="V27:V33" si="0">U27-T27</f>
        <v>11</v>
      </c>
      <c r="X27" s="235"/>
      <c r="Y27" s="236"/>
      <c r="Z27" s="236"/>
      <c r="AA27" s="236"/>
      <c r="AB27" s="236"/>
      <c r="AC27" s="236"/>
      <c r="AD27" s="236"/>
      <c r="AE27" s="236"/>
      <c r="AF27" s="237"/>
      <c r="AG27" s="202"/>
      <c r="AH27" s="145"/>
    </row>
    <row r="28" spans="1:34">
      <c r="A28" s="145"/>
      <c r="B28" s="150"/>
      <c r="P28" s="27" t="s">
        <v>177</v>
      </c>
      <c r="T28" s="27">
        <f>COUNTIFS('2. Status Detalhe Campos'!$H$7:$H$605,'1. Status Resumo'!$P28,'2. Status Detalhe Campos'!$C$7:$C$605,'1. Status Resumo'!$G$22,'2. Status Detalhe Campos'!$D$7:$D$605,"2. Campo")+COUNTIFS('2. Status Detalhe Campos'!$H$7:$H$605,'1. Status Resumo'!$P28,'2. Status Detalhe Campos'!$C$7:$C$605,'1. Status Resumo'!$H$22,'2. Status Detalhe Campos'!$D$7:$D$605,"2. Campo")</f>
        <v>82</v>
      </c>
      <c r="U28" s="27">
        <f>COUNTIFS('2. Status Detalhe Campos'!$G$7:$G$605,'1. Status Resumo'!$P28,'2. Status Detalhe Campos'!$C$7:$C$605,'1. Status Resumo'!$G$22,'2. Status Detalhe Campos'!$D$7:$D$605,"2. Campo")+COUNTIFS('2. Status Detalhe Campos'!$G$7:$G$605,'1. Status Resumo'!$P28,'2. Status Detalhe Campos'!$C$7:$C$605,'1. Status Resumo'!$H$22,'2. Status Detalhe Campos'!$D$7:$D$605,"2. Campo")</f>
        <v>13</v>
      </c>
      <c r="V28" s="27">
        <f t="shared" si="0"/>
        <v>-69</v>
      </c>
      <c r="X28" s="235"/>
      <c r="Y28" s="236"/>
      <c r="Z28" s="236"/>
      <c r="AA28" s="236"/>
      <c r="AB28" s="236"/>
      <c r="AC28" s="236"/>
      <c r="AD28" s="236"/>
      <c r="AE28" s="236"/>
      <c r="AF28" s="237"/>
      <c r="AG28" s="202"/>
      <c r="AH28" s="145"/>
    </row>
    <row r="29" spans="1:34">
      <c r="A29" s="145"/>
      <c r="B29" s="150"/>
      <c r="D29" s="231" t="str">
        <f>"# "&amp;U34</f>
        <v># 161</v>
      </c>
      <c r="E29" s="231"/>
      <c r="P29" s="27" t="s">
        <v>478</v>
      </c>
      <c r="T29" s="27">
        <f>COUNTIFS('2. Status Detalhe Campos'!$H$7:$H$605,'1. Status Resumo'!$P29,'2. Status Detalhe Campos'!$C$7:$C$605,'1. Status Resumo'!$G$22,'2. Status Detalhe Campos'!$D$7:$D$605,"2. Campo")+COUNTIFS('2. Status Detalhe Campos'!$H$7:$H$605,'1. Status Resumo'!$P29,'2. Status Detalhe Campos'!$C$7:$C$605,'1. Status Resumo'!$H$22,'2. Status Detalhe Campos'!$D$7:$D$605,"2. Campo")</f>
        <v>0</v>
      </c>
      <c r="U29" s="27">
        <f>COUNTIFS('2. Status Detalhe Campos'!$G$7:$G$605,'1. Status Resumo'!$P29,'2. Status Detalhe Campos'!$C$7:$C$605,'1. Status Resumo'!$G$22,'2. Status Detalhe Campos'!$D$7:$D$605,"2. Campo")+COUNTIFS('2. Status Detalhe Campos'!$G$7:$G$605,'1. Status Resumo'!$P29,'2. Status Detalhe Campos'!$C$7:$C$605,'1. Status Resumo'!$H$22,'2. Status Detalhe Campos'!$D$7:$D$605,"2. Campo")</f>
        <v>0</v>
      </c>
      <c r="V29" s="27">
        <f t="shared" si="0"/>
        <v>0</v>
      </c>
      <c r="X29" s="235"/>
      <c r="Y29" s="236"/>
      <c r="Z29" s="236"/>
      <c r="AA29" s="236"/>
      <c r="AB29" s="236"/>
      <c r="AC29" s="236"/>
      <c r="AD29" s="236"/>
      <c r="AE29" s="236"/>
      <c r="AF29" s="237"/>
      <c r="AG29" s="202"/>
      <c r="AH29" s="145"/>
    </row>
    <row r="30" spans="1:34">
      <c r="A30" s="145"/>
      <c r="B30" s="150"/>
      <c r="D30" s="231"/>
      <c r="E30" s="231"/>
      <c r="P30" s="27" t="s">
        <v>479</v>
      </c>
      <c r="T30" s="27">
        <f>COUNTIFS('2. Status Detalhe Campos'!$H$7:$H$605,'1. Status Resumo'!$P30,'2. Status Detalhe Campos'!$C$7:$C$605,'1. Status Resumo'!$G$22,'2. Status Detalhe Campos'!$D$7:$D$605,"2. Campo")+COUNTIFS('2. Status Detalhe Campos'!$H$7:$H$605,'1. Status Resumo'!$P30,'2. Status Detalhe Campos'!$C$7:$C$605,'1. Status Resumo'!$H$22,'2. Status Detalhe Campos'!$D$7:$D$605,"2. Campo")</f>
        <v>12</v>
      </c>
      <c r="U30" s="27">
        <f>COUNTIFS('2. Status Detalhe Campos'!$G$7:$G$605,'1. Status Resumo'!$P30,'2. Status Detalhe Campos'!$C$7:$C$605,'1. Status Resumo'!$G$22,'2. Status Detalhe Campos'!$D$7:$D$605,"2. Campo")+COUNTIFS('2. Status Detalhe Campos'!$G$7:$G$605,'1. Status Resumo'!$P30,'2. Status Detalhe Campos'!$C$7:$C$605,'1. Status Resumo'!$H$22,'2. Status Detalhe Campos'!$D$7:$D$605,"2. Campo")</f>
        <v>67</v>
      </c>
      <c r="V30" s="27">
        <f t="shared" si="0"/>
        <v>55</v>
      </c>
      <c r="X30" s="235"/>
      <c r="Y30" s="236"/>
      <c r="Z30" s="236"/>
      <c r="AA30" s="236"/>
      <c r="AB30" s="236"/>
      <c r="AC30" s="236"/>
      <c r="AD30" s="236"/>
      <c r="AE30" s="236"/>
      <c r="AF30" s="237"/>
      <c r="AG30" s="202"/>
      <c r="AH30" s="145"/>
    </row>
    <row r="31" spans="1:34">
      <c r="A31" s="145"/>
      <c r="B31" s="150"/>
      <c r="P31" s="27" t="s">
        <v>480</v>
      </c>
      <c r="R31" s="27" t="s">
        <v>481</v>
      </c>
      <c r="T31" s="27">
        <f>COUNTIFS('2. Status Detalhe Campos'!$H$7:$H$605,'1. Status Resumo'!$P31,'2. Status Detalhe Campos'!$C$7:$C$605,'1. Status Resumo'!$G$22,'2. Status Detalhe Campos'!$D$7:$D$605,"2. Campo")+COUNTIFS('2. Status Detalhe Campos'!$H$7:$H$605,'1. Status Resumo'!$P31,'2. Status Detalhe Campos'!$C$7:$C$605,'1. Status Resumo'!$H$22,'2. Status Detalhe Campos'!$D$7:$D$605,"2. Campo")</f>
        <v>6</v>
      </c>
      <c r="U31" s="27">
        <f>COUNTIFS('2. Status Detalhe Campos'!$G$7:$G$605,'1. Status Resumo'!$P31,'2. Status Detalhe Campos'!$C$7:$C$605,'1. Status Resumo'!$G$22,'2. Status Detalhe Campos'!$D$7:$D$605,"2. Campo")+COUNTIFS('2. Status Detalhe Campos'!$G$7:$G$605,'1. Status Resumo'!$P31,'2. Status Detalhe Campos'!$C$7:$C$605,'1. Status Resumo'!$H$22,'2. Status Detalhe Campos'!$D$7:$D$605,"2. Campo")</f>
        <v>6</v>
      </c>
      <c r="V31" s="27">
        <f t="shared" si="0"/>
        <v>0</v>
      </c>
      <c r="X31" s="235"/>
      <c r="Y31" s="236"/>
      <c r="Z31" s="236"/>
      <c r="AA31" s="236"/>
      <c r="AB31" s="236"/>
      <c r="AC31" s="236"/>
      <c r="AD31" s="236"/>
      <c r="AE31" s="236"/>
      <c r="AF31" s="237"/>
      <c r="AG31" s="202"/>
      <c r="AH31" s="145"/>
    </row>
    <row r="32" spans="1:34">
      <c r="A32" s="145"/>
      <c r="B32" s="150"/>
      <c r="P32" s="27" t="s">
        <v>482</v>
      </c>
      <c r="T32" s="27">
        <f>COUNTIFS('2. Status Detalhe Campos'!$H$7:$H$605,'1. Status Resumo'!$P32,'2. Status Detalhe Campos'!$C$7:$C$605,'1. Status Resumo'!$G$22,'2. Status Detalhe Campos'!$D$7:$D$605,"2. Campo")+COUNTIFS('2. Status Detalhe Campos'!$H$7:$H$605,'1. Status Resumo'!$P32,'2. Status Detalhe Campos'!$C$7:$C$605,'1. Status Resumo'!$H$22,'2. Status Detalhe Campos'!$D$7:$D$605,"2. Campo")</f>
        <v>0</v>
      </c>
      <c r="U32" s="27">
        <f>COUNTIFS('2. Status Detalhe Campos'!$G$7:$G$605,'1. Status Resumo'!$P32,'2. Status Detalhe Campos'!$C$7:$C$605,'1. Status Resumo'!$G$22,'2. Status Detalhe Campos'!$D$7:$D$605,"2. Campo")+COUNTIFS('2. Status Detalhe Campos'!$G$7:$G$605,'1. Status Resumo'!$P32,'2. Status Detalhe Campos'!$C$7:$C$605,'1. Status Resumo'!$H$22,'2. Status Detalhe Campos'!$D$7:$D$605,"2. Campo")</f>
        <v>1</v>
      </c>
      <c r="V32" s="27">
        <f t="shared" si="0"/>
        <v>1</v>
      </c>
      <c r="X32" s="235"/>
      <c r="Y32" s="236"/>
      <c r="Z32" s="236"/>
      <c r="AA32" s="236"/>
      <c r="AB32" s="236"/>
      <c r="AC32" s="236"/>
      <c r="AD32" s="236"/>
      <c r="AE32" s="236"/>
      <c r="AF32" s="237"/>
      <c r="AG32" s="202"/>
      <c r="AH32" s="145"/>
    </row>
    <row r="33" spans="1:34">
      <c r="A33" s="145"/>
      <c r="B33" s="150"/>
      <c r="P33" s="27" t="s">
        <v>30</v>
      </c>
      <c r="T33" s="27">
        <f>COUNTIFS('2. Status Detalhe Campos'!$H$7:$H$605,'1. Status Resumo'!$P33,'2. Status Detalhe Campos'!$C$7:$C$605,'1. Status Resumo'!$G$22,'2. Status Detalhe Campos'!$D$7:$D$605,"2. Campo")+COUNTIFS('2. Status Detalhe Campos'!$H$7:$H$605,'1. Status Resumo'!$P33,'2. Status Detalhe Campos'!$C$7:$C$605,'1. Status Resumo'!$H$22,'2. Status Detalhe Campos'!$D$7:$D$605,"2. Campo")</f>
        <v>0</v>
      </c>
      <c r="U33" s="27">
        <f>COUNTIFS('2. Status Detalhe Campos'!$G$7:$G$605,'1. Status Resumo'!$P33,'2. Status Detalhe Campos'!$C$7:$C$605,'1. Status Resumo'!$G$22,'2. Status Detalhe Campos'!$D$7:$D$605,"2. Campo")+COUNTIFS('2. Status Detalhe Campos'!$G$7:$G$605,'1. Status Resumo'!$P33,'2. Status Detalhe Campos'!$C$7:$C$605,'1. Status Resumo'!$H$22,'2. Status Detalhe Campos'!$D$7:$D$605,"2. Campo")</f>
        <v>0</v>
      </c>
      <c r="V33" s="27">
        <f t="shared" si="0"/>
        <v>0</v>
      </c>
      <c r="X33" s="235"/>
      <c r="Y33" s="236"/>
      <c r="Z33" s="236"/>
      <c r="AA33" s="236"/>
      <c r="AB33" s="236"/>
      <c r="AC33" s="236"/>
      <c r="AD33" s="236"/>
      <c r="AE33" s="236"/>
      <c r="AF33" s="237"/>
      <c r="AG33" s="202"/>
      <c r="AH33" s="145"/>
    </row>
    <row r="34" spans="1:34">
      <c r="A34" s="145"/>
      <c r="B34" s="150"/>
      <c r="T34" s="156">
        <f>SUM(T26:T33)</f>
        <v>161</v>
      </c>
      <c r="U34" s="156">
        <f>SUM(U26:U33)</f>
        <v>161</v>
      </c>
      <c r="X34" s="235"/>
      <c r="Y34" s="236"/>
      <c r="Z34" s="236"/>
      <c r="AA34" s="236"/>
      <c r="AB34" s="236"/>
      <c r="AC34" s="236"/>
      <c r="AD34" s="236"/>
      <c r="AE34" s="236"/>
      <c r="AF34" s="237"/>
      <c r="AG34" s="202"/>
      <c r="AH34" s="145"/>
    </row>
    <row r="35" spans="1:34">
      <c r="A35" s="145"/>
      <c r="B35" s="150"/>
      <c r="P35" s="158" t="s">
        <v>1847</v>
      </c>
      <c r="Q35" s="159"/>
      <c r="R35" s="159"/>
      <c r="S35" s="159"/>
      <c r="T35" s="159"/>
      <c r="U35" s="159"/>
      <c r="V35" s="159"/>
      <c r="X35" s="235"/>
      <c r="Y35" s="236"/>
      <c r="Z35" s="236"/>
      <c r="AA35" s="236"/>
      <c r="AB35" s="236"/>
      <c r="AC35" s="236"/>
      <c r="AD35" s="236"/>
      <c r="AE35" s="236"/>
      <c r="AF35" s="237"/>
      <c r="AG35" s="202"/>
      <c r="AH35" s="145"/>
    </row>
    <row r="36" spans="1:34">
      <c r="A36" s="145"/>
      <c r="B36" s="150"/>
      <c r="O36" s="196" t="s">
        <v>483</v>
      </c>
      <c r="P36" s="27" t="s">
        <v>484</v>
      </c>
      <c r="T36" s="198" t="s">
        <v>485</v>
      </c>
      <c r="X36" s="235"/>
      <c r="Y36" s="236"/>
      <c r="Z36" s="236"/>
      <c r="AA36" s="236"/>
      <c r="AB36" s="236"/>
      <c r="AC36" s="236"/>
      <c r="AD36" s="236"/>
      <c r="AE36" s="236"/>
      <c r="AF36" s="237"/>
      <c r="AG36" s="202"/>
      <c r="AH36" s="145"/>
    </row>
    <row r="37" spans="1:34">
      <c r="A37" s="145"/>
      <c r="B37" s="150"/>
      <c r="O37" s="196" t="s">
        <v>483</v>
      </c>
      <c r="P37" s="27" t="s">
        <v>486</v>
      </c>
      <c r="T37" s="198" t="s">
        <v>485</v>
      </c>
      <c r="X37" s="235"/>
      <c r="Y37" s="236"/>
      <c r="Z37" s="236"/>
      <c r="AA37" s="236"/>
      <c r="AB37" s="236"/>
      <c r="AC37" s="236"/>
      <c r="AD37" s="236"/>
      <c r="AE37" s="236"/>
      <c r="AF37" s="237"/>
      <c r="AG37" s="202"/>
      <c r="AH37" s="145"/>
    </row>
    <row r="38" spans="1:34">
      <c r="A38" s="145"/>
      <c r="B38" s="150"/>
      <c r="O38" s="196" t="s">
        <v>483</v>
      </c>
      <c r="P38" s="27" t="s">
        <v>487</v>
      </c>
      <c r="T38" s="203" t="s">
        <v>488</v>
      </c>
      <c r="X38" s="235"/>
      <c r="Y38" s="236"/>
      <c r="Z38" s="236"/>
      <c r="AA38" s="236"/>
      <c r="AB38" s="236"/>
      <c r="AC38" s="236"/>
      <c r="AD38" s="236"/>
      <c r="AE38" s="236"/>
      <c r="AF38" s="237"/>
      <c r="AG38" s="202"/>
      <c r="AH38" s="145"/>
    </row>
    <row r="39" spans="1:34">
      <c r="A39" s="145"/>
      <c r="B39" s="150"/>
      <c r="O39" s="196"/>
      <c r="T39" s="198"/>
      <c r="X39" s="235"/>
      <c r="Y39" s="236"/>
      <c r="Z39" s="236"/>
      <c r="AA39" s="236"/>
      <c r="AB39" s="236"/>
      <c r="AC39" s="236"/>
      <c r="AD39" s="236"/>
      <c r="AE39" s="236"/>
      <c r="AF39" s="237"/>
      <c r="AG39" s="202"/>
      <c r="AH39" s="145"/>
    </row>
    <row r="40" spans="1:34">
      <c r="A40" s="145"/>
      <c r="B40" s="150"/>
      <c r="O40" s="196"/>
      <c r="T40" s="198"/>
      <c r="X40" s="235"/>
      <c r="Y40" s="236"/>
      <c r="Z40" s="236"/>
      <c r="AA40" s="236"/>
      <c r="AB40" s="236"/>
      <c r="AC40" s="236"/>
      <c r="AD40" s="236"/>
      <c r="AE40" s="236"/>
      <c r="AF40" s="237"/>
      <c r="AG40" s="202"/>
      <c r="AH40" s="145"/>
    </row>
    <row r="41" spans="1:34">
      <c r="A41" s="145"/>
      <c r="B41" s="150"/>
      <c r="O41" s="196"/>
      <c r="T41" s="198"/>
      <c r="X41" s="235"/>
      <c r="Y41" s="236"/>
      <c r="Z41" s="236"/>
      <c r="AA41" s="236"/>
      <c r="AB41" s="236"/>
      <c r="AC41" s="236"/>
      <c r="AD41" s="236"/>
      <c r="AE41" s="236"/>
      <c r="AF41" s="237"/>
      <c r="AG41" s="202"/>
      <c r="AH41" s="145"/>
    </row>
    <row r="42" spans="1:34">
      <c r="A42" s="145"/>
      <c r="B42" s="150"/>
      <c r="O42" s="196"/>
      <c r="T42" s="198"/>
      <c r="X42" s="235"/>
      <c r="Y42" s="236"/>
      <c r="Z42" s="236"/>
      <c r="AA42" s="236"/>
      <c r="AB42" s="236"/>
      <c r="AC42" s="236"/>
      <c r="AD42" s="236"/>
      <c r="AE42" s="236"/>
      <c r="AF42" s="237"/>
      <c r="AG42" s="202"/>
      <c r="AH42" s="145"/>
    </row>
    <row r="43" spans="1:34">
      <c r="A43" s="145"/>
      <c r="B43" s="150"/>
      <c r="O43" s="196"/>
      <c r="T43" s="198"/>
      <c r="X43" s="235"/>
      <c r="Y43" s="236"/>
      <c r="Z43" s="236"/>
      <c r="AA43" s="236"/>
      <c r="AB43" s="236"/>
      <c r="AC43" s="236"/>
      <c r="AD43" s="236"/>
      <c r="AE43" s="236"/>
      <c r="AF43" s="237"/>
      <c r="AG43" s="202"/>
      <c r="AH43" s="145"/>
    </row>
    <row r="44" spans="1:34">
      <c r="A44" s="145"/>
      <c r="B44" s="150"/>
      <c r="O44" s="196"/>
      <c r="T44" s="198"/>
      <c r="X44" s="235"/>
      <c r="Y44" s="236"/>
      <c r="Z44" s="236"/>
      <c r="AA44" s="236"/>
      <c r="AB44" s="236"/>
      <c r="AC44" s="236"/>
      <c r="AD44" s="236"/>
      <c r="AE44" s="236"/>
      <c r="AF44" s="237"/>
      <c r="AG44" s="202"/>
      <c r="AH44" s="145"/>
    </row>
    <row r="45" spans="1:34">
      <c r="A45" s="145"/>
      <c r="B45" s="150"/>
      <c r="O45" s="196"/>
      <c r="T45" s="198"/>
      <c r="X45" s="235"/>
      <c r="Y45" s="236"/>
      <c r="Z45" s="236"/>
      <c r="AA45" s="236"/>
      <c r="AB45" s="236"/>
      <c r="AC45" s="236"/>
      <c r="AD45" s="236"/>
      <c r="AE45" s="236"/>
      <c r="AF45" s="237"/>
      <c r="AG45" s="202"/>
      <c r="AH45" s="145"/>
    </row>
    <row r="46" spans="1:34">
      <c r="A46" s="145"/>
      <c r="B46" s="150"/>
      <c r="O46" s="196"/>
      <c r="T46" s="198"/>
      <c r="X46" s="235"/>
      <c r="Y46" s="236"/>
      <c r="Z46" s="236"/>
      <c r="AA46" s="236"/>
      <c r="AB46" s="236"/>
      <c r="AC46" s="236"/>
      <c r="AD46" s="236"/>
      <c r="AE46" s="236"/>
      <c r="AF46" s="237"/>
      <c r="AG46" s="202"/>
      <c r="AH46" s="145"/>
    </row>
    <row r="47" spans="1:34">
      <c r="A47" s="145"/>
      <c r="B47" s="150"/>
      <c r="O47" s="196"/>
      <c r="T47" s="198"/>
      <c r="X47" s="235"/>
      <c r="Y47" s="236"/>
      <c r="Z47" s="236"/>
      <c r="AA47" s="236"/>
      <c r="AB47" s="236"/>
      <c r="AC47" s="236"/>
      <c r="AD47" s="236"/>
      <c r="AE47" s="236"/>
      <c r="AF47" s="237"/>
      <c r="AG47" s="202"/>
      <c r="AH47" s="145"/>
    </row>
    <row r="48" spans="1:34" ht="18" customHeight="1">
      <c r="A48" s="145"/>
      <c r="B48" s="150"/>
      <c r="O48" s="196"/>
      <c r="T48" s="198"/>
      <c r="X48" s="235"/>
      <c r="Y48" s="236"/>
      <c r="Z48" s="236"/>
      <c r="AA48" s="236"/>
      <c r="AB48" s="236"/>
      <c r="AC48" s="236"/>
      <c r="AD48" s="236"/>
      <c r="AE48" s="236"/>
      <c r="AF48" s="237"/>
      <c r="AG48" s="202"/>
      <c r="AH48" s="145"/>
    </row>
    <row r="49" spans="1:34">
      <c r="A49" s="145"/>
      <c r="B49" s="150"/>
      <c r="O49" s="196"/>
      <c r="T49" s="203"/>
      <c r="X49" s="238"/>
      <c r="Y49" s="239"/>
      <c r="Z49" s="239"/>
      <c r="AA49" s="239"/>
      <c r="AB49" s="239"/>
      <c r="AC49" s="239"/>
      <c r="AD49" s="239"/>
      <c r="AE49" s="239"/>
      <c r="AF49" s="240"/>
      <c r="AG49" s="202"/>
      <c r="AH49" s="145"/>
    </row>
    <row r="50" spans="1:34">
      <c r="A50" s="145"/>
      <c r="B50" s="152"/>
      <c r="C50" s="153"/>
      <c r="D50" s="153"/>
      <c r="E50" s="153"/>
      <c r="F50" s="153"/>
      <c r="G50" s="153"/>
      <c r="H50" s="153"/>
      <c r="I50" s="153"/>
      <c r="J50" s="153"/>
      <c r="K50" s="153"/>
      <c r="L50" s="153"/>
      <c r="M50" s="153"/>
      <c r="N50" s="153"/>
      <c r="O50" s="153"/>
      <c r="P50" s="153"/>
      <c r="Q50" s="153"/>
      <c r="R50" s="153"/>
      <c r="S50" s="153"/>
      <c r="T50" s="153"/>
      <c r="U50" s="153"/>
      <c r="V50" s="153"/>
      <c r="W50" s="153"/>
      <c r="X50" s="153"/>
      <c r="Y50" s="153"/>
      <c r="Z50" s="153"/>
      <c r="AA50" s="153"/>
      <c r="AB50" s="153"/>
      <c r="AC50" s="153"/>
      <c r="AD50" s="153"/>
      <c r="AE50" s="153"/>
      <c r="AF50" s="153"/>
      <c r="AG50" s="154"/>
      <c r="AH50" s="145"/>
    </row>
    <row r="51" spans="1:34">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row>
    <row r="52" spans="1:34" ht="22.2">
      <c r="A52" s="145"/>
      <c r="B52" s="155" t="s">
        <v>489</v>
      </c>
      <c r="C52" s="145"/>
      <c r="D52" s="145"/>
      <c r="E52" s="145"/>
      <c r="F52" s="145"/>
      <c r="G52" s="157" t="s">
        <v>178</v>
      </c>
      <c r="H52" s="157" t="s">
        <v>301</v>
      </c>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row>
    <row r="53" spans="1:34" ht="4.95" customHeight="1">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row>
    <row r="54" spans="1:34">
      <c r="A54" s="145"/>
      <c r="B54" s="147"/>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c r="AB54" s="148"/>
      <c r="AC54" s="148"/>
      <c r="AD54" s="148"/>
      <c r="AE54" s="148"/>
      <c r="AF54" s="148"/>
      <c r="AG54" s="149"/>
      <c r="AH54" s="145"/>
    </row>
    <row r="55" spans="1:34">
      <c r="A55" s="145"/>
      <c r="B55" s="150"/>
      <c r="C55" s="191" t="s">
        <v>472</v>
      </c>
      <c r="G55" s="191" t="s">
        <v>473</v>
      </c>
      <c r="P55" s="158" t="s">
        <v>1846</v>
      </c>
      <c r="Q55" s="159"/>
      <c r="R55" s="158"/>
      <c r="S55" s="159"/>
      <c r="T55" s="160">
        <f>T25</f>
        <v>45505</v>
      </c>
      <c r="U55" s="160">
        <f>U25</f>
        <v>45512</v>
      </c>
      <c r="V55" s="161" t="s">
        <v>474</v>
      </c>
      <c r="X55" s="192" t="s">
        <v>475</v>
      </c>
      <c r="AG55" s="151"/>
      <c r="AH55" s="145"/>
    </row>
    <row r="56" spans="1:34" ht="17.399999999999999" customHeight="1">
      <c r="A56" s="145"/>
      <c r="B56" s="150"/>
      <c r="P56" s="27" t="s">
        <v>476</v>
      </c>
      <c r="T56" s="27">
        <f>COUNTIFS('2. Status Detalhe Campos'!$H$7:$H$605,'1. Status Resumo'!$P56,'2. Status Detalhe Campos'!$C$7:$C$605,'1. Status Resumo'!$G$52,'2. Status Detalhe Campos'!$D$7:$D$605,"2. Campo")+COUNTIFS('2. Status Detalhe Campos'!$H$7:$H$605,'1. Status Resumo'!$P56,'2. Status Detalhe Campos'!$C$7:$C$605,'1. Status Resumo'!$H$52,'2. Status Detalhe Campos'!$D$7:$D$605,"2. Campo")</f>
        <v>10</v>
      </c>
      <c r="U56" s="27">
        <f>COUNTIFS('2. Status Detalhe Campos'!$G$7:$G$605,'1. Status Resumo'!$P56,'2. Status Detalhe Campos'!$C$7:$C$605,'1. Status Resumo'!$G$52,'2. Status Detalhe Campos'!$D$7:$D$605,"2. Campo")+COUNTIFS('2. Status Detalhe Campos'!$G$7:$G$605,'1. Status Resumo'!$P56,'2. Status Detalhe Campos'!$C$7:$C$605,'1. Status Resumo'!$H$52,'2. Status Detalhe Campos'!$D$7:$D$605,"2. Campo")</f>
        <v>10</v>
      </c>
      <c r="V56" s="27">
        <f>U56-T56</f>
        <v>0</v>
      </c>
      <c r="W56" s="193"/>
      <c r="X56" s="241" t="s">
        <v>1859</v>
      </c>
      <c r="Y56" s="242"/>
      <c r="Z56" s="242"/>
      <c r="AA56" s="242"/>
      <c r="AB56" s="242"/>
      <c r="AC56" s="242"/>
      <c r="AD56" s="242"/>
      <c r="AE56" s="242"/>
      <c r="AF56" s="243"/>
      <c r="AG56" s="194" t="s">
        <v>1854</v>
      </c>
      <c r="AH56" s="145"/>
    </row>
    <row r="57" spans="1:34">
      <c r="A57" s="145"/>
      <c r="B57" s="150"/>
      <c r="P57" s="27" t="s">
        <v>477</v>
      </c>
      <c r="T57" s="27">
        <f>COUNTIFS('2. Status Detalhe Campos'!$H$7:$H$605,'1. Status Resumo'!$P57,'2. Status Detalhe Campos'!$C$7:$C$605,'1. Status Resumo'!$G$52,'2. Status Detalhe Campos'!$D$7:$D$605,"2. Campo")+COUNTIFS('2. Status Detalhe Campos'!$H$7:$H$605,'1. Status Resumo'!$P57,'2. Status Detalhe Campos'!$C$7:$C$605,'1. Status Resumo'!$H$52,'2. Status Detalhe Campos'!$D$7:$D$605,"2. Campo")</f>
        <v>65</v>
      </c>
      <c r="U57" s="27">
        <f>COUNTIFS('2. Status Detalhe Campos'!$G$7:$G$605,'1. Status Resumo'!$P57,'2. Status Detalhe Campos'!$C$7:$C$605,'1. Status Resumo'!$G$52,'2. Status Detalhe Campos'!$D$7:$D$605,"2. Campo")+COUNTIFS('2. Status Detalhe Campos'!$G$7:$G$605,'1. Status Resumo'!$P57,'2. Status Detalhe Campos'!$C$7:$C$605,'1. Status Resumo'!$H$52,'2. Status Detalhe Campos'!$D$7:$D$605,"2. Campo")</f>
        <v>64</v>
      </c>
      <c r="V57" s="27">
        <f t="shared" ref="V57:V63" si="1">U57-T57</f>
        <v>-1</v>
      </c>
      <c r="W57" s="193"/>
      <c r="X57" s="244"/>
      <c r="Y57" s="245"/>
      <c r="Z57" s="245"/>
      <c r="AA57" s="245"/>
      <c r="AB57" s="245"/>
      <c r="AC57" s="245"/>
      <c r="AD57" s="245"/>
      <c r="AE57" s="245"/>
      <c r="AF57" s="246"/>
      <c r="AG57" s="194"/>
      <c r="AH57" s="145"/>
    </row>
    <row r="58" spans="1:34">
      <c r="A58" s="145"/>
      <c r="B58" s="150"/>
      <c r="P58" s="27" t="s">
        <v>177</v>
      </c>
      <c r="T58" s="27">
        <f>COUNTIFS('2. Status Detalhe Campos'!$H$7:$H$605,'1. Status Resumo'!$P58,'2. Status Detalhe Campos'!$C$7:$C$605,'1. Status Resumo'!$G$52,'2. Status Detalhe Campos'!$D$7:$D$605,"2. Campo")+COUNTIFS('2. Status Detalhe Campos'!$H$7:$H$605,'1. Status Resumo'!$P58,'2. Status Detalhe Campos'!$C$7:$C$605,'1. Status Resumo'!$H$52,'2. Status Detalhe Campos'!$D$7:$D$605,"2. Campo")</f>
        <v>34</v>
      </c>
      <c r="U58" s="27">
        <f>COUNTIFS('2. Status Detalhe Campos'!$G$7:$G$605,'1. Status Resumo'!$P58,'2. Status Detalhe Campos'!$C$7:$C$605,'1. Status Resumo'!$G$52,'2. Status Detalhe Campos'!$D$7:$D$605,"2. Campo")+COUNTIFS('2. Status Detalhe Campos'!$G$7:$G$605,'1. Status Resumo'!$P58,'2. Status Detalhe Campos'!$C$7:$C$605,'1. Status Resumo'!$H$52,'2. Status Detalhe Campos'!$D$7:$D$605,"2. Campo")</f>
        <v>34</v>
      </c>
      <c r="V58" s="27">
        <f t="shared" si="1"/>
        <v>0</v>
      </c>
      <c r="W58" s="193"/>
      <c r="X58" s="244"/>
      <c r="Y58" s="245"/>
      <c r="Z58" s="245"/>
      <c r="AA58" s="245"/>
      <c r="AB58" s="245"/>
      <c r="AC58" s="245"/>
      <c r="AD58" s="245"/>
      <c r="AE58" s="245"/>
      <c r="AF58" s="246"/>
      <c r="AG58" s="194"/>
      <c r="AH58" s="145"/>
    </row>
    <row r="59" spans="1:34">
      <c r="A59" s="145"/>
      <c r="B59" s="150"/>
      <c r="D59" s="231" t="str">
        <f>"# "&amp;U64</f>
        <v># 242</v>
      </c>
      <c r="E59" s="231"/>
      <c r="P59" s="27" t="s">
        <v>478</v>
      </c>
      <c r="T59" s="27">
        <f>COUNTIFS('2. Status Detalhe Campos'!$H$7:$H$605,'1. Status Resumo'!$P59,'2. Status Detalhe Campos'!$C$7:$C$605,'1. Status Resumo'!$G$52,'2. Status Detalhe Campos'!$D$7:$D$605,"2. Campo")+COUNTIFS('2. Status Detalhe Campos'!$H$7:$H$605,'1. Status Resumo'!$P59,'2. Status Detalhe Campos'!$C$7:$C$605,'1. Status Resumo'!$H$52,'2. Status Detalhe Campos'!$D$7:$D$605,"2. Campo")</f>
        <v>15</v>
      </c>
      <c r="U59" s="27">
        <f>COUNTIFS('2. Status Detalhe Campos'!$G$7:$G$605,'1. Status Resumo'!$P59,'2. Status Detalhe Campos'!$C$7:$C$605,'1. Status Resumo'!$G$52,'2. Status Detalhe Campos'!$D$7:$D$605,"2. Campo")+COUNTIFS('2. Status Detalhe Campos'!$G$7:$G$605,'1. Status Resumo'!$P59,'2. Status Detalhe Campos'!$C$7:$C$605,'1. Status Resumo'!$H$52,'2. Status Detalhe Campos'!$D$7:$D$605,"2. Campo")</f>
        <v>15</v>
      </c>
      <c r="V59" s="27">
        <f t="shared" si="1"/>
        <v>0</v>
      </c>
      <c r="W59" s="193"/>
      <c r="X59" s="244"/>
      <c r="Y59" s="245"/>
      <c r="Z59" s="245"/>
      <c r="AA59" s="245"/>
      <c r="AB59" s="245"/>
      <c r="AC59" s="245"/>
      <c r="AD59" s="245"/>
      <c r="AE59" s="245"/>
      <c r="AF59" s="246"/>
      <c r="AG59" s="194"/>
      <c r="AH59" s="145"/>
    </row>
    <row r="60" spans="1:34" ht="17.55" customHeight="1">
      <c r="A60" s="145"/>
      <c r="B60" s="150"/>
      <c r="D60" s="231"/>
      <c r="E60" s="231"/>
      <c r="P60" s="27" t="s">
        <v>479</v>
      </c>
      <c r="T60" s="27">
        <f>COUNTIFS('2. Status Detalhe Campos'!$H$7:$H$605,'1. Status Resumo'!$P60,'2. Status Detalhe Campos'!$C$7:$C$605,'1. Status Resumo'!$G$52,'2. Status Detalhe Campos'!$D$7:$D$605,"2. Campo")+COUNTIFS('2. Status Detalhe Campos'!$H$7:$H$605,'1. Status Resumo'!$P60,'2. Status Detalhe Campos'!$C$7:$C$605,'1. Status Resumo'!$H$52,'2. Status Detalhe Campos'!$D$7:$D$605,"2. Campo")</f>
        <v>22</v>
      </c>
      <c r="U60" s="27">
        <f>COUNTIFS('2. Status Detalhe Campos'!$G$7:$G$605,'1. Status Resumo'!$P60,'2. Status Detalhe Campos'!$C$7:$C$605,'1. Status Resumo'!$G$52,'2. Status Detalhe Campos'!$D$7:$D$605,"2. Campo")+COUNTIFS('2. Status Detalhe Campos'!$G$7:$G$605,'1. Status Resumo'!$P60,'2. Status Detalhe Campos'!$C$7:$C$605,'1. Status Resumo'!$H$52,'2. Status Detalhe Campos'!$D$7:$D$605,"2. Campo")</f>
        <v>22</v>
      </c>
      <c r="V60" s="27">
        <f t="shared" si="1"/>
        <v>0</v>
      </c>
      <c r="W60" s="193"/>
      <c r="X60" s="244"/>
      <c r="Y60" s="245"/>
      <c r="Z60" s="245"/>
      <c r="AA60" s="245"/>
      <c r="AB60" s="245"/>
      <c r="AC60" s="245"/>
      <c r="AD60" s="245"/>
      <c r="AE60" s="245"/>
      <c r="AF60" s="246"/>
      <c r="AG60" s="194"/>
      <c r="AH60" s="145"/>
    </row>
    <row r="61" spans="1:34" ht="17.55" customHeight="1">
      <c r="A61" s="145"/>
      <c r="B61" s="150"/>
      <c r="P61" s="27" t="s">
        <v>480</v>
      </c>
      <c r="R61" s="27" t="s">
        <v>481</v>
      </c>
      <c r="T61" s="27">
        <f>COUNTIFS('2. Status Detalhe Campos'!$H$7:$H$605,'1. Status Resumo'!$P61,'2. Status Detalhe Campos'!$C$7:$C$605,'1. Status Resumo'!$G$52,'2. Status Detalhe Campos'!$D$7:$D$605,"2. Campo")+COUNTIFS('2. Status Detalhe Campos'!$H$7:$H$605,'1. Status Resumo'!$P61,'2. Status Detalhe Campos'!$C$7:$C$605,'1. Status Resumo'!$H$52,'2. Status Detalhe Campos'!$D$7:$D$605,"2. Campo")</f>
        <v>95</v>
      </c>
      <c r="U61" s="27">
        <f>COUNTIFS('2. Status Detalhe Campos'!$G$7:$G$605,'1. Status Resumo'!$P61,'2. Status Detalhe Campos'!$C$7:$C$605,'1. Status Resumo'!$G$52,'2. Status Detalhe Campos'!$D$7:$D$605,"2. Campo")+COUNTIFS('2. Status Detalhe Campos'!$G$7:$G$605,'1. Status Resumo'!$P61,'2. Status Detalhe Campos'!$C$7:$C$605,'1. Status Resumo'!$H$52,'2. Status Detalhe Campos'!$D$7:$D$605,"2. Campo")</f>
        <v>95</v>
      </c>
      <c r="V61" s="27">
        <f t="shared" si="1"/>
        <v>0</v>
      </c>
      <c r="W61" s="193"/>
      <c r="X61" s="244"/>
      <c r="Y61" s="245"/>
      <c r="Z61" s="245"/>
      <c r="AA61" s="245"/>
      <c r="AB61" s="245"/>
      <c r="AC61" s="245"/>
      <c r="AD61" s="245"/>
      <c r="AE61" s="245"/>
      <c r="AF61" s="246"/>
      <c r="AG61" s="194"/>
      <c r="AH61" s="145"/>
    </row>
    <row r="62" spans="1:34">
      <c r="A62" s="145"/>
      <c r="B62" s="150"/>
      <c r="P62" s="27" t="s">
        <v>482</v>
      </c>
      <c r="T62" s="27">
        <f>COUNTIFS('2. Status Detalhe Campos'!$H$7:$H$605,'1. Status Resumo'!$P62,'2. Status Detalhe Campos'!$C$7:$C$605,'1. Status Resumo'!$G$52,'2. Status Detalhe Campos'!$D$7:$D$605,"2. Campo")+COUNTIFS('2. Status Detalhe Campos'!$H$7:$H$605,'1. Status Resumo'!$P62,'2. Status Detalhe Campos'!$C$7:$C$605,'1. Status Resumo'!$H$52,'2. Status Detalhe Campos'!$D$7:$D$605,"2. Campo")</f>
        <v>0</v>
      </c>
      <c r="U62" s="27">
        <f>COUNTIFS('2. Status Detalhe Campos'!$G$7:$G$605,'1. Status Resumo'!$P62,'2. Status Detalhe Campos'!$C$7:$C$605,'1. Status Resumo'!$G$52,'2. Status Detalhe Campos'!$D$7:$D$605,"2. Campo")+COUNTIFS('2. Status Detalhe Campos'!$G$7:$G$605,'1. Status Resumo'!$P62,'2. Status Detalhe Campos'!$C$7:$C$605,'1. Status Resumo'!$H$52,'2. Status Detalhe Campos'!$D$7:$D$605,"2. Campo")</f>
        <v>1</v>
      </c>
      <c r="V62" s="27">
        <f t="shared" si="1"/>
        <v>1</v>
      </c>
      <c r="X62" s="244"/>
      <c r="Y62" s="245"/>
      <c r="Z62" s="245"/>
      <c r="AA62" s="245"/>
      <c r="AB62" s="245"/>
      <c r="AC62" s="245"/>
      <c r="AD62" s="245"/>
      <c r="AE62" s="245"/>
      <c r="AF62" s="246"/>
      <c r="AG62" s="194"/>
      <c r="AH62" s="145"/>
    </row>
    <row r="63" spans="1:34">
      <c r="A63" s="145"/>
      <c r="B63" s="150"/>
      <c r="P63" s="27" t="s">
        <v>30</v>
      </c>
      <c r="T63" s="27">
        <f>COUNTIFS('2. Status Detalhe Campos'!$H$7:$H$605,'1. Status Resumo'!$P63,'2. Status Detalhe Campos'!$C$7:$C$605,'1. Status Resumo'!$G$52,'2. Status Detalhe Campos'!$D$7:$D$605,"2. Campo")+COUNTIFS('2. Status Detalhe Campos'!$H$7:$H$605,'1. Status Resumo'!$P63,'2. Status Detalhe Campos'!$C$7:$C$605,'1. Status Resumo'!$H$52,'2. Status Detalhe Campos'!$D$7:$D$605,"2. Campo")</f>
        <v>1</v>
      </c>
      <c r="U63" s="27">
        <f>COUNTIFS('2. Status Detalhe Campos'!$G$7:$G$605,'1. Status Resumo'!$P63,'2. Status Detalhe Campos'!$C$7:$C$605,'1. Status Resumo'!$G$52,'2. Status Detalhe Campos'!$D$7:$D$605,"2. Campo")+COUNTIFS('2. Status Detalhe Campos'!$G$7:$G$605,'1. Status Resumo'!$P63,'2. Status Detalhe Campos'!$C$7:$C$605,'1. Status Resumo'!$H$52,'2. Status Detalhe Campos'!$D$7:$D$605,"2. Campo")</f>
        <v>1</v>
      </c>
      <c r="V63" s="27">
        <f t="shared" si="1"/>
        <v>0</v>
      </c>
      <c r="X63" s="244"/>
      <c r="Y63" s="245"/>
      <c r="Z63" s="245"/>
      <c r="AA63" s="245"/>
      <c r="AB63" s="245"/>
      <c r="AC63" s="245"/>
      <c r="AD63" s="245"/>
      <c r="AE63" s="245"/>
      <c r="AF63" s="246"/>
      <c r="AG63" s="194"/>
      <c r="AH63" s="145"/>
    </row>
    <row r="64" spans="1:34">
      <c r="A64" s="145"/>
      <c r="B64" s="150"/>
      <c r="T64" s="156">
        <f>SUM(T56:T63)</f>
        <v>242</v>
      </c>
      <c r="U64" s="156">
        <f>SUM(U56:U63)</f>
        <v>242</v>
      </c>
      <c r="X64" s="244"/>
      <c r="Y64" s="245"/>
      <c r="Z64" s="245"/>
      <c r="AA64" s="245"/>
      <c r="AB64" s="245"/>
      <c r="AC64" s="245"/>
      <c r="AD64" s="245"/>
      <c r="AE64" s="245"/>
      <c r="AF64" s="246"/>
      <c r="AG64" s="194"/>
      <c r="AH64" s="145"/>
    </row>
    <row r="65" spans="1:34">
      <c r="A65" s="145"/>
      <c r="B65" s="150"/>
      <c r="X65" s="244"/>
      <c r="Y65" s="245"/>
      <c r="Z65" s="245"/>
      <c r="AA65" s="245"/>
      <c r="AB65" s="245"/>
      <c r="AC65" s="245"/>
      <c r="AD65" s="245"/>
      <c r="AE65" s="245"/>
      <c r="AF65" s="246"/>
      <c r="AG65" s="194"/>
      <c r="AH65" s="145"/>
    </row>
    <row r="66" spans="1:34">
      <c r="A66" s="145"/>
      <c r="B66" s="150"/>
      <c r="P66" s="158" t="s">
        <v>1850</v>
      </c>
      <c r="Q66" s="159"/>
      <c r="R66" s="159"/>
      <c r="S66" s="159"/>
      <c r="T66" s="159"/>
      <c r="U66" s="159"/>
      <c r="V66" s="159"/>
      <c r="X66" s="244"/>
      <c r="Y66" s="245"/>
      <c r="Z66" s="245"/>
      <c r="AA66" s="245"/>
      <c r="AB66" s="245"/>
      <c r="AC66" s="245"/>
      <c r="AD66" s="245"/>
      <c r="AE66" s="245"/>
      <c r="AF66" s="246"/>
      <c r="AG66" s="194"/>
      <c r="AH66" s="145"/>
    </row>
    <row r="67" spans="1:34">
      <c r="A67" s="145"/>
      <c r="B67" s="150"/>
      <c r="O67" s="196" t="s">
        <v>483</v>
      </c>
      <c r="P67" s="27" t="s">
        <v>209</v>
      </c>
      <c r="T67" s="198" t="s">
        <v>485</v>
      </c>
      <c r="X67" s="244"/>
      <c r="Y67" s="245"/>
      <c r="Z67" s="245"/>
      <c r="AA67" s="245"/>
      <c r="AB67" s="245"/>
      <c r="AC67" s="245"/>
      <c r="AD67" s="245"/>
      <c r="AE67" s="245"/>
      <c r="AF67" s="246"/>
      <c r="AG67" s="194"/>
      <c r="AH67" s="145"/>
    </row>
    <row r="68" spans="1:34">
      <c r="A68" s="145"/>
      <c r="B68" s="150"/>
      <c r="O68" s="196" t="s">
        <v>483</v>
      </c>
      <c r="P68" s="27" t="s">
        <v>208</v>
      </c>
      <c r="T68" s="197" t="s">
        <v>1851</v>
      </c>
      <c r="X68" s="244"/>
      <c r="Y68" s="245"/>
      <c r="Z68" s="245"/>
      <c r="AA68" s="245"/>
      <c r="AB68" s="245"/>
      <c r="AC68" s="245"/>
      <c r="AD68" s="245"/>
      <c r="AE68" s="245"/>
      <c r="AF68" s="246"/>
      <c r="AG68" s="194"/>
      <c r="AH68" s="145"/>
    </row>
    <row r="69" spans="1:34">
      <c r="A69" s="145"/>
      <c r="B69" s="150"/>
      <c r="O69" s="196" t="s">
        <v>483</v>
      </c>
      <c r="P69" s="27" t="s">
        <v>206</v>
      </c>
      <c r="T69" s="197" t="s">
        <v>1851</v>
      </c>
      <c r="X69" s="244"/>
      <c r="Y69" s="245"/>
      <c r="Z69" s="245"/>
      <c r="AA69" s="245"/>
      <c r="AB69" s="245"/>
      <c r="AC69" s="245"/>
      <c r="AD69" s="245"/>
      <c r="AE69" s="245"/>
      <c r="AF69" s="246"/>
      <c r="AG69" s="194"/>
      <c r="AH69" s="145"/>
    </row>
    <row r="70" spans="1:34">
      <c r="A70" s="145"/>
      <c r="B70" s="150"/>
      <c r="O70" s="196" t="s">
        <v>483</v>
      </c>
      <c r="P70" s="27" t="s">
        <v>205</v>
      </c>
      <c r="T70" s="197" t="s">
        <v>1851</v>
      </c>
      <c r="X70" s="244"/>
      <c r="Y70" s="245"/>
      <c r="Z70" s="245"/>
      <c r="AA70" s="245"/>
      <c r="AB70" s="245"/>
      <c r="AC70" s="245"/>
      <c r="AD70" s="245"/>
      <c r="AE70" s="245"/>
      <c r="AF70" s="246"/>
      <c r="AG70" s="194"/>
      <c r="AH70" s="145"/>
    </row>
    <row r="71" spans="1:34">
      <c r="A71" s="145"/>
      <c r="B71" s="150"/>
      <c r="O71" s="196" t="s">
        <v>483</v>
      </c>
      <c r="P71" s="27" t="s">
        <v>210</v>
      </c>
      <c r="T71" s="198" t="s">
        <v>485</v>
      </c>
      <c r="X71" s="244"/>
      <c r="Y71" s="245"/>
      <c r="Z71" s="245"/>
      <c r="AA71" s="245"/>
      <c r="AB71" s="245"/>
      <c r="AC71" s="245"/>
      <c r="AD71" s="245"/>
      <c r="AE71" s="245"/>
      <c r="AF71" s="246"/>
      <c r="AG71" s="194"/>
      <c r="AH71" s="145"/>
    </row>
    <row r="72" spans="1:34">
      <c r="A72" s="145"/>
      <c r="B72" s="150"/>
      <c r="O72" s="196" t="s">
        <v>483</v>
      </c>
      <c r="P72" s="27" t="s">
        <v>211</v>
      </c>
      <c r="T72" s="197" t="s">
        <v>1851</v>
      </c>
      <c r="X72" s="244"/>
      <c r="Y72" s="245"/>
      <c r="Z72" s="245"/>
      <c r="AA72" s="245"/>
      <c r="AB72" s="245"/>
      <c r="AC72" s="245"/>
      <c r="AD72" s="245"/>
      <c r="AE72" s="245"/>
      <c r="AF72" s="246"/>
      <c r="AG72" s="194"/>
      <c r="AH72" s="145"/>
    </row>
    <row r="73" spans="1:34">
      <c r="A73" s="145"/>
      <c r="B73" s="150"/>
      <c r="O73" s="196" t="s">
        <v>483</v>
      </c>
      <c r="P73" s="27" t="s">
        <v>212</v>
      </c>
      <c r="T73" s="197" t="s">
        <v>1851</v>
      </c>
      <c r="X73" s="244"/>
      <c r="Y73" s="245"/>
      <c r="Z73" s="245"/>
      <c r="AA73" s="245"/>
      <c r="AB73" s="245"/>
      <c r="AC73" s="245"/>
      <c r="AD73" s="245"/>
      <c r="AE73" s="245"/>
      <c r="AF73" s="246"/>
      <c r="AG73" s="194"/>
      <c r="AH73" s="145"/>
    </row>
    <row r="74" spans="1:34">
      <c r="A74" s="145"/>
      <c r="B74" s="150"/>
      <c r="O74" s="196" t="s">
        <v>483</v>
      </c>
      <c r="P74" s="27" t="s">
        <v>207</v>
      </c>
      <c r="T74" s="198" t="s">
        <v>485</v>
      </c>
      <c r="X74" s="244"/>
      <c r="Y74" s="245"/>
      <c r="Z74" s="245"/>
      <c r="AA74" s="245"/>
      <c r="AB74" s="245"/>
      <c r="AC74" s="245"/>
      <c r="AD74" s="245"/>
      <c r="AE74" s="245"/>
      <c r="AF74" s="246"/>
      <c r="AG74" s="194"/>
      <c r="AH74" s="145"/>
    </row>
    <row r="75" spans="1:34">
      <c r="A75" s="145"/>
      <c r="B75" s="150"/>
      <c r="P75" s="195"/>
      <c r="X75" s="244"/>
      <c r="Y75" s="245"/>
      <c r="Z75" s="245"/>
      <c r="AA75" s="245"/>
      <c r="AB75" s="245"/>
      <c r="AC75" s="245"/>
      <c r="AD75" s="245"/>
      <c r="AE75" s="245"/>
      <c r="AF75" s="246"/>
      <c r="AG75" s="194"/>
      <c r="AH75" s="145"/>
    </row>
    <row r="76" spans="1:34">
      <c r="A76" s="145"/>
      <c r="B76" s="150"/>
      <c r="P76" s="158" t="s">
        <v>1848</v>
      </c>
      <c r="Q76" s="159"/>
      <c r="R76" s="159"/>
      <c r="S76" s="159"/>
      <c r="T76" s="159"/>
      <c r="U76" s="159"/>
      <c r="V76" s="159"/>
      <c r="X76" s="244"/>
      <c r="Y76" s="245"/>
      <c r="Z76" s="245"/>
      <c r="AA76" s="245"/>
      <c r="AB76" s="245"/>
      <c r="AC76" s="245"/>
      <c r="AD76" s="245"/>
      <c r="AE76" s="245"/>
      <c r="AF76" s="246"/>
      <c r="AG76" s="194"/>
      <c r="AH76" s="145"/>
    </row>
    <row r="77" spans="1:34">
      <c r="A77" s="145"/>
      <c r="B77" s="150"/>
      <c r="O77" s="196" t="s">
        <v>483</v>
      </c>
      <c r="P77" s="27" t="s">
        <v>1852</v>
      </c>
      <c r="T77" s="197" t="s">
        <v>1842</v>
      </c>
      <c r="X77" s="244"/>
      <c r="Y77" s="245"/>
      <c r="Z77" s="245"/>
      <c r="AA77" s="245"/>
      <c r="AB77" s="245"/>
      <c r="AC77" s="245"/>
      <c r="AD77" s="245"/>
      <c r="AE77" s="245"/>
      <c r="AF77" s="246"/>
      <c r="AG77" s="194"/>
      <c r="AH77" s="145"/>
    </row>
    <row r="78" spans="1:34">
      <c r="A78" s="145"/>
      <c r="B78" s="150"/>
      <c r="O78" s="196" t="s">
        <v>483</v>
      </c>
      <c r="P78" s="27" t="s">
        <v>302</v>
      </c>
      <c r="T78" s="198" t="s">
        <v>1849</v>
      </c>
      <c r="X78" s="244"/>
      <c r="Y78" s="245"/>
      <c r="Z78" s="245"/>
      <c r="AA78" s="245"/>
      <c r="AB78" s="245"/>
      <c r="AC78" s="245"/>
      <c r="AD78" s="245"/>
      <c r="AE78" s="245"/>
      <c r="AF78" s="246"/>
      <c r="AG78" s="194"/>
      <c r="AH78" s="145"/>
    </row>
    <row r="79" spans="1:34">
      <c r="A79" s="145"/>
      <c r="B79" s="150"/>
      <c r="O79" s="196" t="s">
        <v>483</v>
      </c>
      <c r="P79" s="27" t="s">
        <v>312</v>
      </c>
      <c r="T79" s="199" t="s">
        <v>1843</v>
      </c>
      <c r="X79" s="244"/>
      <c r="Y79" s="245"/>
      <c r="Z79" s="245"/>
      <c r="AA79" s="245"/>
      <c r="AB79" s="245"/>
      <c r="AC79" s="245"/>
      <c r="AD79" s="245"/>
      <c r="AE79" s="245"/>
      <c r="AF79" s="246"/>
      <c r="AG79" s="194"/>
      <c r="AH79" s="145"/>
    </row>
    <row r="80" spans="1:34">
      <c r="A80" s="145"/>
      <c r="B80" s="150"/>
      <c r="O80" s="196" t="s">
        <v>483</v>
      </c>
      <c r="P80" s="27" t="s">
        <v>320</v>
      </c>
      <c r="T80" s="197" t="s">
        <v>1842</v>
      </c>
      <c r="X80" s="244"/>
      <c r="Y80" s="245"/>
      <c r="Z80" s="245"/>
      <c r="AA80" s="245"/>
      <c r="AB80" s="245"/>
      <c r="AC80" s="245"/>
      <c r="AD80" s="245"/>
      <c r="AE80" s="245"/>
      <c r="AF80" s="246"/>
      <c r="AG80" s="194"/>
      <c r="AH80" s="145"/>
    </row>
    <row r="81" spans="1:34">
      <c r="A81" s="145"/>
      <c r="B81" s="150"/>
      <c r="O81" s="196"/>
      <c r="T81" s="197"/>
      <c r="X81" s="244"/>
      <c r="Y81" s="245"/>
      <c r="Z81" s="245"/>
      <c r="AA81" s="245"/>
      <c r="AB81" s="245"/>
      <c r="AC81" s="245"/>
      <c r="AD81" s="245"/>
      <c r="AE81" s="245"/>
      <c r="AF81" s="246"/>
      <c r="AG81" s="194"/>
      <c r="AH81" s="145"/>
    </row>
    <row r="82" spans="1:34">
      <c r="A82" s="145"/>
      <c r="B82" s="150"/>
      <c r="O82" s="196"/>
      <c r="T82" s="197"/>
      <c r="X82" s="244"/>
      <c r="Y82" s="245"/>
      <c r="Z82" s="245"/>
      <c r="AA82" s="245"/>
      <c r="AB82" s="245"/>
      <c r="AC82" s="245"/>
      <c r="AD82" s="245"/>
      <c r="AE82" s="245"/>
      <c r="AF82" s="246"/>
      <c r="AG82" s="194"/>
      <c r="AH82" s="145"/>
    </row>
    <row r="83" spans="1:34">
      <c r="A83" s="145"/>
      <c r="B83" s="150"/>
      <c r="O83" s="196"/>
      <c r="T83" s="197"/>
      <c r="X83" s="244"/>
      <c r="Y83" s="245"/>
      <c r="Z83" s="245"/>
      <c r="AA83" s="245"/>
      <c r="AB83" s="245"/>
      <c r="AC83" s="245"/>
      <c r="AD83" s="245"/>
      <c r="AE83" s="245"/>
      <c r="AF83" s="246"/>
      <c r="AG83" s="194"/>
      <c r="AH83" s="145"/>
    </row>
    <row r="84" spans="1:34">
      <c r="A84" s="145"/>
      <c r="B84" s="150"/>
      <c r="O84" s="196"/>
      <c r="T84" s="197"/>
      <c r="X84" s="244"/>
      <c r="Y84" s="245"/>
      <c r="Z84" s="245"/>
      <c r="AA84" s="245"/>
      <c r="AB84" s="245"/>
      <c r="AC84" s="245"/>
      <c r="AD84" s="245"/>
      <c r="AE84" s="245"/>
      <c r="AF84" s="246"/>
      <c r="AG84" s="194"/>
      <c r="AH84" s="145"/>
    </row>
    <row r="85" spans="1:34">
      <c r="A85" s="145"/>
      <c r="B85" s="150"/>
      <c r="O85" s="196"/>
      <c r="T85" s="197"/>
      <c r="X85" s="244"/>
      <c r="Y85" s="245"/>
      <c r="Z85" s="245"/>
      <c r="AA85" s="245"/>
      <c r="AB85" s="245"/>
      <c r="AC85" s="245"/>
      <c r="AD85" s="245"/>
      <c r="AE85" s="245"/>
      <c r="AF85" s="246"/>
      <c r="AG85" s="194"/>
      <c r="AH85" s="145"/>
    </row>
    <row r="86" spans="1:34">
      <c r="A86" s="145"/>
      <c r="B86" s="150"/>
      <c r="O86" s="196"/>
      <c r="T86" s="197"/>
      <c r="X86" s="244"/>
      <c r="Y86" s="245"/>
      <c r="Z86" s="245"/>
      <c r="AA86" s="245"/>
      <c r="AB86" s="245"/>
      <c r="AC86" s="245"/>
      <c r="AD86" s="245"/>
      <c r="AE86" s="245"/>
      <c r="AF86" s="246"/>
      <c r="AG86" s="194"/>
      <c r="AH86" s="145"/>
    </row>
    <row r="87" spans="1:34">
      <c r="A87" s="145"/>
      <c r="B87" s="150"/>
      <c r="O87" s="196"/>
      <c r="T87" s="197"/>
      <c r="X87" s="244"/>
      <c r="Y87" s="245"/>
      <c r="Z87" s="245"/>
      <c r="AA87" s="245"/>
      <c r="AB87" s="245"/>
      <c r="AC87" s="245"/>
      <c r="AD87" s="245"/>
      <c r="AE87" s="245"/>
      <c r="AF87" s="246"/>
      <c r="AG87" s="194"/>
      <c r="AH87" s="145"/>
    </row>
    <row r="88" spans="1:34">
      <c r="A88" s="145"/>
      <c r="B88" s="150"/>
      <c r="O88" s="196"/>
      <c r="T88" s="197"/>
      <c r="X88" s="244"/>
      <c r="Y88" s="245"/>
      <c r="Z88" s="245"/>
      <c r="AA88" s="245"/>
      <c r="AB88" s="245"/>
      <c r="AC88" s="245"/>
      <c r="AD88" s="245"/>
      <c r="AE88" s="245"/>
      <c r="AF88" s="246"/>
      <c r="AG88" s="194"/>
      <c r="AH88" s="145"/>
    </row>
    <row r="89" spans="1:34">
      <c r="A89" s="145"/>
      <c r="B89" s="150"/>
      <c r="O89" s="196"/>
      <c r="T89" s="197"/>
      <c r="X89" s="244"/>
      <c r="Y89" s="245"/>
      <c r="Z89" s="245"/>
      <c r="AA89" s="245"/>
      <c r="AB89" s="245"/>
      <c r="AC89" s="245"/>
      <c r="AD89" s="245"/>
      <c r="AE89" s="245"/>
      <c r="AF89" s="246"/>
      <c r="AG89" s="194"/>
      <c r="AH89" s="145"/>
    </row>
    <row r="90" spans="1:34">
      <c r="A90" s="145"/>
      <c r="B90" s="150"/>
      <c r="O90" s="196"/>
      <c r="T90" s="197"/>
      <c r="X90" s="244"/>
      <c r="Y90" s="245"/>
      <c r="Z90" s="245"/>
      <c r="AA90" s="245"/>
      <c r="AB90" s="245"/>
      <c r="AC90" s="245"/>
      <c r="AD90" s="245"/>
      <c r="AE90" s="245"/>
      <c r="AF90" s="246"/>
      <c r="AG90" s="194"/>
      <c r="AH90" s="145"/>
    </row>
    <row r="91" spans="1:34">
      <c r="A91" s="145"/>
      <c r="B91" s="150"/>
      <c r="P91" s="195"/>
      <c r="AG91" s="151"/>
      <c r="AH91" s="145"/>
    </row>
    <row r="92" spans="1:34">
      <c r="A92" s="145"/>
      <c r="B92" s="152"/>
      <c r="C92" s="153"/>
      <c r="D92" s="153"/>
      <c r="E92" s="153"/>
      <c r="F92" s="153"/>
      <c r="G92" s="153"/>
      <c r="H92" s="153"/>
      <c r="I92" s="153"/>
      <c r="J92" s="153"/>
      <c r="K92" s="153"/>
      <c r="L92" s="153"/>
      <c r="M92" s="153"/>
      <c r="N92" s="153"/>
      <c r="O92" s="153"/>
      <c r="P92" s="153"/>
      <c r="Q92" s="153"/>
      <c r="R92" s="153"/>
      <c r="S92" s="153"/>
      <c r="T92" s="153"/>
      <c r="U92" s="153"/>
      <c r="V92" s="153"/>
      <c r="W92" s="153"/>
      <c r="X92" s="153"/>
      <c r="Y92" s="153"/>
      <c r="Z92" s="153"/>
      <c r="AA92" s="153"/>
      <c r="AB92" s="153"/>
      <c r="AC92" s="153"/>
      <c r="AD92" s="153"/>
      <c r="AE92" s="153"/>
      <c r="AF92" s="153"/>
      <c r="AG92" s="154"/>
      <c r="AH92" s="145"/>
    </row>
    <row r="93" spans="1:34">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c r="AH93" s="145"/>
    </row>
    <row r="94" spans="1:34" ht="22.2">
      <c r="A94" s="145"/>
      <c r="B94" s="155" t="s">
        <v>490</v>
      </c>
      <c r="C94" s="145"/>
      <c r="D94" s="145"/>
      <c r="E94" s="145"/>
      <c r="F94" s="145"/>
      <c r="G94" s="157" t="s">
        <v>28</v>
      </c>
      <c r="H94" s="157"/>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c r="AH94" s="145"/>
    </row>
    <row r="95" spans="1:34" ht="4.9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row>
    <row r="96" spans="1:34">
      <c r="A96" s="145"/>
      <c r="B96" s="147"/>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9"/>
      <c r="AH96" s="145"/>
    </row>
    <row r="97" spans="1:34">
      <c r="A97" s="145"/>
      <c r="B97" s="150"/>
      <c r="C97" s="191" t="s">
        <v>472</v>
      </c>
      <c r="G97" s="191" t="s">
        <v>473</v>
      </c>
      <c r="P97" s="158" t="s">
        <v>1846</v>
      </c>
      <c r="Q97" s="159"/>
      <c r="R97" s="158"/>
      <c r="S97" s="159"/>
      <c r="T97" s="160">
        <f>T25</f>
        <v>45505</v>
      </c>
      <c r="U97" s="160">
        <f>$U$25</f>
        <v>45512</v>
      </c>
      <c r="V97" s="161" t="s">
        <v>474</v>
      </c>
      <c r="X97" s="192" t="s">
        <v>475</v>
      </c>
      <c r="AG97" s="151"/>
      <c r="AH97" s="145"/>
    </row>
    <row r="98" spans="1:34">
      <c r="A98" s="145"/>
      <c r="B98" s="150"/>
      <c r="P98" s="27" t="s">
        <v>476</v>
      </c>
      <c r="T98" s="27">
        <f>COUNTIFS(Table4[Status Anterior],'1. Status Resumo'!$P98,Table4[Sub-âmbito],'1. Status Resumo'!$G$94,Table4[Tipo de teste],"2. Campo")</f>
        <v>0</v>
      </c>
      <c r="U98" s="27">
        <f>COUNTIFS(Table4[Status Atual],'1. Status Resumo'!$P98,Table4[Sub-âmbito],'1. Status Resumo'!$G$94,Table4[Tipo de teste],"2. Campo")</f>
        <v>0</v>
      </c>
      <c r="V98" s="27">
        <f>U98-T98</f>
        <v>0</v>
      </c>
      <c r="X98" s="213" t="s">
        <v>1857</v>
      </c>
      <c r="Y98" s="214"/>
      <c r="Z98" s="214"/>
      <c r="AA98" s="214"/>
      <c r="AB98" s="214"/>
      <c r="AC98" s="214"/>
      <c r="AD98" s="214"/>
      <c r="AE98" s="214"/>
      <c r="AF98" s="215"/>
      <c r="AG98" s="200"/>
      <c r="AH98" s="145"/>
    </row>
    <row r="99" spans="1:34">
      <c r="A99" s="145"/>
      <c r="B99" s="150"/>
      <c r="P99" s="27" t="s">
        <v>477</v>
      </c>
      <c r="T99" s="27">
        <f>COUNTIFS(Table4[Status Anterior],'1. Status Resumo'!$P99,Table4[Sub-âmbito],'1. Status Resumo'!$G$94,Table4[Tipo de teste],"2. Campo")</f>
        <v>2</v>
      </c>
      <c r="U99" s="27">
        <f>COUNTIFS(Table4[Status Atual],'1. Status Resumo'!$P99,Table4[Sub-âmbito],'1. Status Resumo'!$G$94,Table4[Tipo de teste],"2. Campo")</f>
        <v>41</v>
      </c>
      <c r="V99" s="27">
        <f t="shared" ref="V99:V105" si="2">U99-T99</f>
        <v>39</v>
      </c>
      <c r="X99" s="216"/>
      <c r="Y99" s="217"/>
      <c r="Z99" s="217"/>
      <c r="AA99" s="217"/>
      <c r="AB99" s="217"/>
      <c r="AC99" s="217"/>
      <c r="AD99" s="217"/>
      <c r="AE99" s="217"/>
      <c r="AF99" s="218"/>
      <c r="AG99" s="200"/>
      <c r="AH99" s="145"/>
    </row>
    <row r="100" spans="1:34">
      <c r="A100" s="145"/>
      <c r="B100" s="150"/>
      <c r="P100" s="27" t="s">
        <v>177</v>
      </c>
      <c r="T100" s="27">
        <f>COUNTIFS(Table4[Status Anterior],'1. Status Resumo'!$P100,Table4[Sub-âmbito],'1. Status Resumo'!$G$94,Table4[Tipo de teste],"2. Campo")</f>
        <v>7</v>
      </c>
      <c r="U100" s="27">
        <f>COUNTIFS(Table4[Status Atual],'1. Status Resumo'!$P100,Table4[Sub-âmbito],'1. Status Resumo'!$G$94,Table4[Tipo de teste],"2. Campo")</f>
        <v>0</v>
      </c>
      <c r="V100" s="27">
        <f t="shared" si="2"/>
        <v>-7</v>
      </c>
      <c r="X100" s="216"/>
      <c r="Y100" s="217"/>
      <c r="Z100" s="217"/>
      <c r="AA100" s="217"/>
      <c r="AB100" s="217"/>
      <c r="AC100" s="217"/>
      <c r="AD100" s="217"/>
      <c r="AE100" s="217"/>
      <c r="AF100" s="218"/>
      <c r="AG100" s="200"/>
      <c r="AH100" s="145"/>
    </row>
    <row r="101" spans="1:34" ht="17.55" customHeight="1">
      <c r="A101" s="145"/>
      <c r="B101" s="150"/>
      <c r="D101" s="231" t="str">
        <f>"# "&amp;U106</f>
        <v># 126</v>
      </c>
      <c r="E101" s="231"/>
      <c r="P101" s="27" t="s">
        <v>478</v>
      </c>
      <c r="T101" s="27">
        <f>COUNTIFS(Table4[Status Anterior],'1. Status Resumo'!$P101,Table4[Sub-âmbito],'1. Status Resumo'!$G$94,Table4[Tipo de teste],"2. Campo")</f>
        <v>0</v>
      </c>
      <c r="U101" s="27">
        <f>COUNTIFS(Table4[Status Atual],'1. Status Resumo'!$P101,Table4[Sub-âmbito],'1. Status Resumo'!$G$94,Table4[Tipo de teste],"2. Campo")</f>
        <v>0</v>
      </c>
      <c r="V101" s="27">
        <f t="shared" si="2"/>
        <v>0</v>
      </c>
      <c r="X101" s="216"/>
      <c r="Y101" s="217"/>
      <c r="Z101" s="217"/>
      <c r="AA101" s="217"/>
      <c r="AB101" s="217"/>
      <c r="AC101" s="217"/>
      <c r="AD101" s="217"/>
      <c r="AE101" s="217"/>
      <c r="AF101" s="218"/>
      <c r="AG101" s="200"/>
      <c r="AH101" s="145"/>
    </row>
    <row r="102" spans="1:34" ht="17.55" customHeight="1">
      <c r="A102" s="145"/>
      <c r="B102" s="150"/>
      <c r="D102" s="231"/>
      <c r="E102" s="231"/>
      <c r="P102" s="27" t="s">
        <v>479</v>
      </c>
      <c r="T102" s="27">
        <f>COUNTIFS(Table4[Status Anterior],'1. Status Resumo'!$P102,Table4[Sub-âmbito],'1. Status Resumo'!$G$94,Table4[Tipo de teste],"2. Campo")</f>
        <v>0</v>
      </c>
      <c r="U102" s="27">
        <f>COUNTIFS(Table4[Status Atual],'1. Status Resumo'!$P102,Table4[Sub-âmbito],'1. Status Resumo'!$G$94,Table4[Tipo de teste],"2. Campo")</f>
        <v>7</v>
      </c>
      <c r="V102" s="27">
        <f t="shared" si="2"/>
        <v>7</v>
      </c>
      <c r="X102" s="216"/>
      <c r="Y102" s="217"/>
      <c r="Z102" s="217"/>
      <c r="AA102" s="217"/>
      <c r="AB102" s="217"/>
      <c r="AC102" s="217"/>
      <c r="AD102" s="217"/>
      <c r="AE102" s="217"/>
      <c r="AF102" s="218"/>
      <c r="AG102" s="200"/>
      <c r="AH102" s="145"/>
    </row>
    <row r="103" spans="1:34">
      <c r="A103" s="145"/>
      <c r="B103" s="150"/>
      <c r="P103" s="27" t="s">
        <v>480</v>
      </c>
      <c r="R103" s="27" t="s">
        <v>481</v>
      </c>
      <c r="T103" s="27">
        <f>COUNTIFS(Table4[Status Anterior],'1. Status Resumo'!$P103,Table4[Sub-âmbito],'1. Status Resumo'!$G$94,Table4[Tipo de teste],"2. Campo")</f>
        <v>0</v>
      </c>
      <c r="U103" s="27">
        <f>COUNTIFS(Table4[Status Atual],'1. Status Resumo'!$P103,Table4[Sub-âmbito],'1. Status Resumo'!$G$94,Table4[Tipo de teste],"2. Campo")</f>
        <v>1</v>
      </c>
      <c r="V103" s="27">
        <f t="shared" si="2"/>
        <v>1</v>
      </c>
      <c r="X103" s="216"/>
      <c r="Y103" s="217"/>
      <c r="Z103" s="217"/>
      <c r="AA103" s="217"/>
      <c r="AB103" s="217"/>
      <c r="AC103" s="217"/>
      <c r="AD103" s="217"/>
      <c r="AE103" s="217"/>
      <c r="AF103" s="218"/>
      <c r="AG103" s="200"/>
      <c r="AH103" s="145"/>
    </row>
    <row r="104" spans="1:34">
      <c r="A104" s="145"/>
      <c r="B104" s="150"/>
      <c r="P104" s="27" t="s">
        <v>482</v>
      </c>
      <c r="T104" s="27">
        <f>COUNTIFS(Table4[Status Anterior],'1. Status Resumo'!$P104,Table4[Sub-âmbito],'1. Status Resumo'!$G$94,Table4[Tipo de teste],"2. Campo")</f>
        <v>0</v>
      </c>
      <c r="U104" s="27">
        <f>COUNTIFS(Table4[Status Atual],'1. Status Resumo'!$P104,Table4[Sub-âmbito],'1. Status Resumo'!$G$94,Table4[Tipo de teste],"2. Campo")</f>
        <v>0</v>
      </c>
      <c r="V104" s="27">
        <f t="shared" si="2"/>
        <v>0</v>
      </c>
      <c r="X104" s="216"/>
      <c r="Y104" s="217"/>
      <c r="Z104" s="217"/>
      <c r="AA104" s="217"/>
      <c r="AB104" s="217"/>
      <c r="AC104" s="217"/>
      <c r="AD104" s="217"/>
      <c r="AE104" s="217"/>
      <c r="AF104" s="218"/>
      <c r="AG104" s="200"/>
      <c r="AH104" s="145"/>
    </row>
    <row r="105" spans="1:34">
      <c r="A105" s="145"/>
      <c r="B105" s="150"/>
      <c r="P105" s="27" t="s">
        <v>30</v>
      </c>
      <c r="T105" s="27">
        <f>COUNTIFS(Table4[Status Anterior],'1. Status Resumo'!$P105,Table4[Sub-âmbito],'1. Status Resumo'!$G$94,Table4[Tipo de teste],"2. Campo")</f>
        <v>117</v>
      </c>
      <c r="U105" s="27">
        <f>COUNTIFS(Table4[Status Atual],'1. Status Resumo'!$P105,Table4[Sub-âmbito],'1. Status Resumo'!$G$94,Table4[Tipo de teste],"2. Campo")</f>
        <v>77</v>
      </c>
      <c r="V105" s="27">
        <f t="shared" si="2"/>
        <v>-40</v>
      </c>
      <c r="X105" s="216"/>
      <c r="Y105" s="217"/>
      <c r="Z105" s="217"/>
      <c r="AA105" s="217"/>
      <c r="AB105" s="217"/>
      <c r="AC105" s="217"/>
      <c r="AD105" s="217"/>
      <c r="AE105" s="217"/>
      <c r="AF105" s="218"/>
      <c r="AG105" s="200"/>
      <c r="AH105" s="145"/>
    </row>
    <row r="106" spans="1:34">
      <c r="A106" s="145"/>
      <c r="B106" s="150"/>
      <c r="T106" s="156">
        <f>SUM(T98:T105)</f>
        <v>126</v>
      </c>
      <c r="U106" s="156">
        <f>SUM(U98:U105)</f>
        <v>126</v>
      </c>
      <c r="X106" s="216"/>
      <c r="Y106" s="217"/>
      <c r="Z106" s="217"/>
      <c r="AA106" s="217"/>
      <c r="AB106" s="217"/>
      <c r="AC106" s="217"/>
      <c r="AD106" s="217"/>
      <c r="AE106" s="217"/>
      <c r="AF106" s="218"/>
      <c r="AG106" s="200"/>
      <c r="AH106" s="145"/>
    </row>
    <row r="107" spans="1:34">
      <c r="A107" s="145"/>
      <c r="B107" s="150"/>
      <c r="X107" s="216"/>
      <c r="Y107" s="217"/>
      <c r="Z107" s="217"/>
      <c r="AA107" s="217"/>
      <c r="AB107" s="217"/>
      <c r="AC107" s="217"/>
      <c r="AD107" s="217"/>
      <c r="AE107" s="217"/>
      <c r="AF107" s="218"/>
      <c r="AG107" s="200"/>
      <c r="AH107" s="145"/>
    </row>
    <row r="108" spans="1:34">
      <c r="A108" s="145"/>
      <c r="B108" s="150"/>
      <c r="X108" s="219"/>
      <c r="Y108" s="220"/>
      <c r="Z108" s="220"/>
      <c r="AA108" s="220"/>
      <c r="AB108" s="220"/>
      <c r="AC108" s="220"/>
      <c r="AD108" s="220"/>
      <c r="AE108" s="220"/>
      <c r="AF108" s="221"/>
      <c r="AG108" s="200"/>
      <c r="AH108" s="145"/>
    </row>
    <row r="109" spans="1:34">
      <c r="A109" s="145"/>
      <c r="B109" s="150"/>
      <c r="AG109" s="151"/>
      <c r="AH109" s="145"/>
    </row>
    <row r="110" spans="1:34">
      <c r="A110" s="145"/>
      <c r="B110" s="152"/>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4"/>
      <c r="AH110" s="145"/>
    </row>
    <row r="111" spans="1:34">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45"/>
      <c r="AH111" s="145"/>
    </row>
    <row r="112" spans="1:34" ht="22.2" hidden="1" customHeight="1">
      <c r="A112" s="145"/>
      <c r="B112" s="155" t="s">
        <v>491</v>
      </c>
      <c r="C112" s="145"/>
      <c r="D112" s="145"/>
      <c r="E112" s="145"/>
      <c r="F112" s="145"/>
      <c r="G112" s="157" t="s">
        <v>32</v>
      </c>
      <c r="H112" s="157"/>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row>
    <row r="113" spans="1:34" ht="4.95" hidden="1"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45"/>
      <c r="AH113" s="145"/>
    </row>
    <row r="114" spans="1:34" ht="17.399999999999999" hidden="1" customHeight="1">
      <c r="A114" s="145"/>
      <c r="B114" s="147"/>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c r="AC114" s="148"/>
      <c r="AD114" s="148"/>
      <c r="AE114" s="148"/>
      <c r="AF114" s="148"/>
      <c r="AG114" s="149"/>
      <c r="AH114" s="145"/>
    </row>
    <row r="115" spans="1:34" ht="17.399999999999999" hidden="1" customHeight="1">
      <c r="A115" s="145"/>
      <c r="B115" s="150"/>
      <c r="C115" s="191" t="s">
        <v>472</v>
      </c>
      <c r="G115" s="191" t="s">
        <v>473</v>
      </c>
      <c r="P115" s="158" t="s">
        <v>1846</v>
      </c>
      <c r="Q115" s="159"/>
      <c r="R115" s="158"/>
      <c r="S115" s="159"/>
      <c r="T115" s="160">
        <f>T55</f>
        <v>45505</v>
      </c>
      <c r="U115" s="160">
        <f>$U$25</f>
        <v>45512</v>
      </c>
      <c r="V115" s="161" t="s">
        <v>474</v>
      </c>
      <c r="X115" s="192" t="s">
        <v>475</v>
      </c>
      <c r="AG115" s="151"/>
      <c r="AH115" s="145"/>
    </row>
    <row r="116" spans="1:34" ht="17.399999999999999" hidden="1" customHeight="1">
      <c r="A116" s="145"/>
      <c r="B116" s="150"/>
      <c r="P116" s="27" t="s">
        <v>476</v>
      </c>
      <c r="T116" s="27">
        <f>COUNTIFS('2. Status Detalhe Campos'!$H$7:$H$595,'1. Status Resumo'!$P116,'2. Status Detalhe Campos'!$C$7:$C$595,'1. Status Resumo'!$G$112,'2. Status Detalhe Campos'!$D$7:$D$595,"2. Campo")</f>
        <v>0</v>
      </c>
      <c r="U116" s="27">
        <f>COUNTIFS('2. Status Detalhe Campos'!$G$7:$G$595,'1. Status Resumo'!$P116,'2. Status Detalhe Campos'!$C$7:$C$595,'1. Status Resumo'!$G$112,'2. Status Detalhe Campos'!$D$7:$D$595,"2. Campo")</f>
        <v>0</v>
      </c>
      <c r="V116" s="27">
        <f>U116-T116</f>
        <v>0</v>
      </c>
      <c r="X116" s="222" t="s">
        <v>1845</v>
      </c>
      <c r="Y116" s="223"/>
      <c r="Z116" s="223"/>
      <c r="AA116" s="223"/>
      <c r="AB116" s="223"/>
      <c r="AC116" s="223"/>
      <c r="AD116" s="223"/>
      <c r="AE116" s="223"/>
      <c r="AF116" s="224"/>
      <c r="AG116" s="201"/>
      <c r="AH116" s="145"/>
    </row>
    <row r="117" spans="1:34" ht="17.399999999999999" hidden="1" customHeight="1">
      <c r="A117" s="145"/>
      <c r="B117" s="150"/>
      <c r="P117" s="27" t="s">
        <v>477</v>
      </c>
      <c r="T117" s="27">
        <f>COUNTIFS('2. Status Detalhe Campos'!$H$7:$H$595,'1. Status Resumo'!$P117,'2. Status Detalhe Campos'!$C$7:$C$595,'1. Status Resumo'!$G$112,'2. Status Detalhe Campos'!$D$7:$D$595,"2. Campo")</f>
        <v>23</v>
      </c>
      <c r="U117" s="27">
        <f>COUNTIFS('2. Status Detalhe Campos'!$G$7:$G$595,'1. Status Resumo'!$P117,'2. Status Detalhe Campos'!$C$7:$C$595,'1. Status Resumo'!$G$112,'2. Status Detalhe Campos'!$D$7:$D$595,"2. Campo")</f>
        <v>23</v>
      </c>
      <c r="V117" s="27">
        <f t="shared" ref="V117:V123" si="3">U117-T117</f>
        <v>0</v>
      </c>
      <c r="X117" s="225"/>
      <c r="Y117" s="226"/>
      <c r="Z117" s="226"/>
      <c r="AA117" s="226"/>
      <c r="AB117" s="226"/>
      <c r="AC117" s="226"/>
      <c r="AD117" s="226"/>
      <c r="AE117" s="226"/>
      <c r="AF117" s="227"/>
      <c r="AG117" s="201"/>
      <c r="AH117" s="145"/>
    </row>
    <row r="118" spans="1:34" ht="17.399999999999999" hidden="1" customHeight="1">
      <c r="A118" s="145"/>
      <c r="B118" s="150"/>
      <c r="P118" s="27" t="s">
        <v>177</v>
      </c>
      <c r="T118" s="27">
        <f>COUNTIFS('2. Status Detalhe Campos'!$H$7:$H$595,'1. Status Resumo'!$P118,'2. Status Detalhe Campos'!$C$7:$C$595,'1. Status Resumo'!$G$112,'2. Status Detalhe Campos'!$D$7:$D$595,"2. Campo")</f>
        <v>26</v>
      </c>
      <c r="U118" s="27">
        <f>COUNTIFS('2. Status Detalhe Campos'!$G$7:$G$595,'1. Status Resumo'!$P118,'2. Status Detalhe Campos'!$C$7:$C$595,'1. Status Resumo'!$G$112,'2. Status Detalhe Campos'!$D$7:$D$595,"2. Campo")</f>
        <v>26</v>
      </c>
      <c r="V118" s="27">
        <f t="shared" si="3"/>
        <v>0</v>
      </c>
      <c r="X118" s="225"/>
      <c r="Y118" s="226"/>
      <c r="Z118" s="226"/>
      <c r="AA118" s="226"/>
      <c r="AB118" s="226"/>
      <c r="AC118" s="226"/>
      <c r="AD118" s="226"/>
      <c r="AE118" s="226"/>
      <c r="AF118" s="227"/>
      <c r="AG118" s="201"/>
      <c r="AH118" s="145"/>
    </row>
    <row r="119" spans="1:34" ht="17.55" hidden="1" customHeight="1">
      <c r="A119" s="145"/>
      <c r="B119" s="150"/>
      <c r="D119" s="231" t="str">
        <f>"# "&amp;U124</f>
        <v># 50</v>
      </c>
      <c r="E119" s="231"/>
      <c r="P119" s="27" t="s">
        <v>478</v>
      </c>
      <c r="T119" s="27">
        <f>COUNTIFS('2. Status Detalhe Campos'!$H$7:$H$595,'1. Status Resumo'!$P119,'2. Status Detalhe Campos'!$C$7:$C$595,'1. Status Resumo'!$G$112,'2. Status Detalhe Campos'!$D$7:$D$595,"2. Campo")</f>
        <v>1</v>
      </c>
      <c r="U119" s="27">
        <f>COUNTIFS('2. Status Detalhe Campos'!$G$7:$G$595,'1. Status Resumo'!$P119,'2. Status Detalhe Campos'!$C$7:$C$595,'1. Status Resumo'!$G$112,'2. Status Detalhe Campos'!$D$7:$D$595,"2. Campo")</f>
        <v>1</v>
      </c>
      <c r="V119" s="27">
        <f t="shared" si="3"/>
        <v>0</v>
      </c>
      <c r="X119" s="225"/>
      <c r="Y119" s="226"/>
      <c r="Z119" s="226"/>
      <c r="AA119" s="226"/>
      <c r="AB119" s="226"/>
      <c r="AC119" s="226"/>
      <c r="AD119" s="226"/>
      <c r="AE119" s="226"/>
      <c r="AF119" s="227"/>
      <c r="AG119" s="201"/>
      <c r="AH119" s="145"/>
    </row>
    <row r="120" spans="1:34" ht="17.55" hidden="1" customHeight="1">
      <c r="A120" s="145"/>
      <c r="B120" s="150"/>
      <c r="D120" s="231"/>
      <c r="E120" s="231"/>
      <c r="P120" s="27" t="s">
        <v>479</v>
      </c>
      <c r="T120" s="27">
        <f>COUNTIFS('2. Status Detalhe Campos'!$H$7:$H$595,'1. Status Resumo'!$P120,'2. Status Detalhe Campos'!$C$7:$C$595,'1. Status Resumo'!$G$112,'2. Status Detalhe Campos'!$D$7:$D$595,"2. Campo")</f>
        <v>0</v>
      </c>
      <c r="U120" s="27">
        <f>COUNTIFS('2. Status Detalhe Campos'!$G$7:$G$595,'1. Status Resumo'!$P120,'2. Status Detalhe Campos'!$C$7:$C$595,'1. Status Resumo'!$G$112,'2. Status Detalhe Campos'!$D$7:$D$595,"2. Campo")</f>
        <v>0</v>
      </c>
      <c r="V120" s="27">
        <f t="shared" si="3"/>
        <v>0</v>
      </c>
      <c r="X120" s="225"/>
      <c r="Y120" s="226"/>
      <c r="Z120" s="226"/>
      <c r="AA120" s="226"/>
      <c r="AB120" s="226"/>
      <c r="AC120" s="226"/>
      <c r="AD120" s="226"/>
      <c r="AE120" s="226"/>
      <c r="AF120" s="227"/>
      <c r="AG120" s="201"/>
      <c r="AH120" s="145"/>
    </row>
    <row r="121" spans="1:34" ht="17.399999999999999" hidden="1" customHeight="1">
      <c r="A121" s="145"/>
      <c r="B121" s="150"/>
      <c r="P121" s="27" t="s">
        <v>480</v>
      </c>
      <c r="R121" s="27" t="s">
        <v>481</v>
      </c>
      <c r="T121" s="27">
        <f>COUNTIFS('2. Status Detalhe Campos'!$H$7:$H$595,'1. Status Resumo'!$P121,'2. Status Detalhe Campos'!$C$7:$C$595,'1. Status Resumo'!$G$112,'2. Status Detalhe Campos'!$D$7:$D$595,"2. Campo")</f>
        <v>0</v>
      </c>
      <c r="U121" s="27">
        <f>COUNTIFS('2. Status Detalhe Campos'!$G$7:$G$595,'1. Status Resumo'!$P121,'2. Status Detalhe Campos'!$C$7:$C$595,'1. Status Resumo'!$G$112,'2. Status Detalhe Campos'!$D$7:$D$595,"2. Campo")</f>
        <v>0</v>
      </c>
      <c r="V121" s="27">
        <f t="shared" si="3"/>
        <v>0</v>
      </c>
      <c r="X121" s="225"/>
      <c r="Y121" s="226"/>
      <c r="Z121" s="226"/>
      <c r="AA121" s="226"/>
      <c r="AB121" s="226"/>
      <c r="AC121" s="226"/>
      <c r="AD121" s="226"/>
      <c r="AE121" s="226"/>
      <c r="AF121" s="227"/>
      <c r="AG121" s="201"/>
      <c r="AH121" s="145"/>
    </row>
    <row r="122" spans="1:34" ht="17.399999999999999" hidden="1" customHeight="1">
      <c r="A122" s="145"/>
      <c r="B122" s="150"/>
      <c r="P122" s="27" t="s">
        <v>482</v>
      </c>
      <c r="T122" s="27">
        <f>COUNTIFS('2. Status Detalhe Campos'!$H$7:$H$595,'1. Status Resumo'!$P122,'2. Status Detalhe Campos'!$C$7:$C$595,'1. Status Resumo'!$G$112,'2. Status Detalhe Campos'!$D$7:$D$595,"2. Campo")</f>
        <v>0</v>
      </c>
      <c r="U122" s="27">
        <f>COUNTIFS('2. Status Detalhe Campos'!$G$7:$G$595,'1. Status Resumo'!$P122,'2. Status Detalhe Campos'!$C$7:$C$595,'1. Status Resumo'!$G$112,'2. Status Detalhe Campos'!$D$7:$D$595,"2. Campo")</f>
        <v>0</v>
      </c>
      <c r="V122" s="27">
        <f t="shared" si="3"/>
        <v>0</v>
      </c>
      <c r="X122" s="225"/>
      <c r="Y122" s="226"/>
      <c r="Z122" s="226"/>
      <c r="AA122" s="226"/>
      <c r="AB122" s="226"/>
      <c r="AC122" s="226"/>
      <c r="AD122" s="226"/>
      <c r="AE122" s="226"/>
      <c r="AF122" s="227"/>
      <c r="AG122" s="201"/>
      <c r="AH122" s="145"/>
    </row>
    <row r="123" spans="1:34" ht="17.399999999999999" hidden="1" customHeight="1">
      <c r="A123" s="145"/>
      <c r="B123" s="150"/>
      <c r="P123" s="27" t="s">
        <v>30</v>
      </c>
      <c r="T123" s="27">
        <f>COUNTIFS('2. Status Detalhe Campos'!$H$7:$H$595,'1. Status Resumo'!$P123,'2. Status Detalhe Campos'!$C$7:$C$595,'1. Status Resumo'!$G$112,'2. Status Detalhe Campos'!$D$7:$D$595,"2. Campo")</f>
        <v>0</v>
      </c>
      <c r="U123" s="27">
        <f>COUNTIFS('2. Status Detalhe Campos'!$G$7:$G$595,'1. Status Resumo'!$P123,'2. Status Detalhe Campos'!$C$7:$C$595,'1. Status Resumo'!$G$112,'2. Status Detalhe Campos'!$D$7:$D$595,"2. Campo")</f>
        <v>0</v>
      </c>
      <c r="V123" s="27">
        <f t="shared" si="3"/>
        <v>0</v>
      </c>
      <c r="X123" s="225"/>
      <c r="Y123" s="226"/>
      <c r="Z123" s="226"/>
      <c r="AA123" s="226"/>
      <c r="AB123" s="226"/>
      <c r="AC123" s="226"/>
      <c r="AD123" s="226"/>
      <c r="AE123" s="226"/>
      <c r="AF123" s="227"/>
      <c r="AG123" s="201"/>
      <c r="AH123" s="145"/>
    </row>
    <row r="124" spans="1:34" ht="17.399999999999999" hidden="1" customHeight="1">
      <c r="A124" s="145"/>
      <c r="B124" s="150"/>
      <c r="T124" s="156">
        <f>SUM(T116:T123)</f>
        <v>50</v>
      </c>
      <c r="U124" s="156">
        <f>SUM(U116:U123)</f>
        <v>50</v>
      </c>
      <c r="X124" s="228"/>
      <c r="Y124" s="229"/>
      <c r="Z124" s="229"/>
      <c r="AA124" s="229"/>
      <c r="AB124" s="229"/>
      <c r="AC124" s="229"/>
      <c r="AD124" s="229"/>
      <c r="AE124" s="229"/>
      <c r="AF124" s="230"/>
      <c r="AG124" s="201"/>
      <c r="AH124" s="145"/>
    </row>
    <row r="125" spans="1:34" ht="17.399999999999999" hidden="1" customHeight="1">
      <c r="A125" s="145"/>
      <c r="B125" s="150"/>
      <c r="AG125" s="151"/>
      <c r="AH125" s="145"/>
    </row>
    <row r="126" spans="1:34" ht="17.399999999999999" hidden="1" customHeight="1">
      <c r="A126" s="145"/>
      <c r="B126" s="152"/>
      <c r="C126" s="153"/>
      <c r="D126" s="153"/>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c r="AA126" s="153"/>
      <c r="AB126" s="153"/>
      <c r="AC126" s="153"/>
      <c r="AD126" s="153"/>
      <c r="AE126" s="153"/>
      <c r="AF126" s="153"/>
      <c r="AG126" s="154"/>
      <c r="AH126" s="145"/>
    </row>
    <row r="127" spans="1:34">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c r="AH127" s="145"/>
    </row>
    <row r="128" spans="1:34">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c r="AH128" s="145"/>
    </row>
    <row r="129" ht="17.399999999999999" hidden="1" customHeight="1"/>
    <row r="130" ht="17.399999999999999" hidden="1" customHeight="1"/>
    <row r="131" ht="17.399999999999999" hidden="1" customHeight="1"/>
    <row r="132" ht="17.399999999999999" hidden="1" customHeight="1"/>
    <row r="133" ht="17.399999999999999" hidden="1" customHeight="1"/>
    <row r="134" ht="17.399999999999999" hidden="1" customHeight="1"/>
    <row r="135" ht="17.399999999999999" hidden="1" customHeight="1"/>
    <row r="136" ht="17.399999999999999" hidden="1" customHeight="1"/>
    <row r="137" ht="17.399999999999999" hidden="1" customHeight="1"/>
    <row r="138" ht="17.399999999999999" hidden="1" customHeight="1"/>
  </sheetData>
  <sortState ref="R21:R28">
    <sortCondition ref="R21:R28"/>
  </sortState>
  <mergeCells count="9">
    <mergeCell ref="B8:AG19"/>
    <mergeCell ref="X98:AF108"/>
    <mergeCell ref="X116:AF124"/>
    <mergeCell ref="D29:E30"/>
    <mergeCell ref="D59:E60"/>
    <mergeCell ref="D101:E102"/>
    <mergeCell ref="D119:E120"/>
    <mergeCell ref="X26:AF49"/>
    <mergeCell ref="X56:AF90"/>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5"/>
  <sheetViews>
    <sheetView showGridLines="0" zoomScale="85" zoomScaleNormal="85" workbookViewId="0">
      <pane xSplit="3" ySplit="6" topLeftCell="E7" activePane="bottomRight" state="frozen"/>
      <selection pane="topRight" activeCell="D1" sqref="D1"/>
      <selection pane="bottomLeft" activeCell="A7" sqref="A7"/>
      <selection pane="bottomRight" activeCell="E6" sqref="E6"/>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2" t="s">
        <v>14</v>
      </c>
      <c r="D6" s="162" t="s">
        <v>15</v>
      </c>
      <c r="E6" s="162" t="s">
        <v>16</v>
      </c>
      <c r="F6" s="162" t="s">
        <v>17</v>
      </c>
      <c r="G6" s="162" t="s">
        <v>492</v>
      </c>
      <c r="H6" s="162" t="s">
        <v>493</v>
      </c>
      <c r="I6" s="173" t="s">
        <v>494</v>
      </c>
      <c r="J6" s="173" t="s">
        <v>495</v>
      </c>
      <c r="K6" s="173" t="s">
        <v>496</v>
      </c>
      <c r="L6" s="184" t="s">
        <v>497</v>
      </c>
    </row>
    <row r="7" spans="1:13" ht="16.2" hidden="1">
      <c r="A7" s="31" t="str">
        <f>E7&amp;F7</f>
        <v>cd_imv_inp_certif_estimativan.a.</v>
      </c>
      <c r="B7" s="172" t="s">
        <v>28</v>
      </c>
      <c r="C7" s="167" t="s">
        <v>35</v>
      </c>
      <c r="D7" s="163" t="s">
        <v>36</v>
      </c>
      <c r="E7" s="164" t="s">
        <v>37</v>
      </c>
      <c r="F7" s="163" t="s">
        <v>38</v>
      </c>
      <c r="G7" s="165" t="str">
        <f>VLOOKUP(A7,Plano_V3!$A$27:$G$573,7,0)</f>
        <v>4. Validação EF</v>
      </c>
      <c r="H7" s="165" t="s">
        <v>479</v>
      </c>
      <c r="I7" s="174"/>
      <c r="J7" s="186" t="str">
        <f>IF(VLOOKUP(A7,'Aux - pivots1'!$A:$E,3,0)=0, "",VLOOKUP(A7,'Aux - pivots1'!$A:$E,3,0))</f>
        <v/>
      </c>
      <c r="K7" s="186" t="str">
        <f>IF(VLOOKUP(A7,'Aux - pivots1'!$A:$E,4,0)=0, "",VLOOKUP(A7,'Aux - pivots1'!$A:$E,4,0))</f>
        <v/>
      </c>
      <c r="L7" s="186" t="str">
        <f>IF(VLOOKUP(A7,'Aux - pivots1'!$A:$E,5,0)=0, "",VLOOKUP(A7,'Aux - pivots1'!$A:$E,5,0))</f>
        <v/>
      </c>
    </row>
    <row r="8" spans="1:13" ht="16.2" hidden="1">
      <c r="A8" s="31" t="str">
        <f t="shared" ref="A8:A71" si="0">E8&amp;F8</f>
        <v>cd_imv_inp_certif_estimativacempbem</v>
      </c>
      <c r="B8" s="172" t="s">
        <v>28</v>
      </c>
      <c r="C8" s="167" t="s">
        <v>35</v>
      </c>
      <c r="D8" s="163" t="s">
        <v>40</v>
      </c>
      <c r="E8" s="164" t="s">
        <v>37</v>
      </c>
      <c r="F8" s="163" t="s">
        <v>41</v>
      </c>
      <c r="G8" s="165" t="str">
        <f>VLOOKUP(A8,Plano_V3!$A$27:$G$573,7,0)</f>
        <v>4. Validação EF</v>
      </c>
      <c r="H8" s="165" t="s">
        <v>479</v>
      </c>
      <c r="I8" s="174"/>
      <c r="J8" s="186" t="str">
        <f>IF(VLOOKUP(A8,'Aux - pivots1'!$A:$E,3,0)=0, "",VLOOKUP(A8,'Aux - pivots1'!$A:$E,3,0))</f>
        <v/>
      </c>
      <c r="K8" s="186" t="str">
        <f>IF(VLOOKUP(A8,'Aux - pivots1'!$A:$E,4,0)=0, "",VLOOKUP(A8,'Aux - pivots1'!$A:$E,4,0))</f>
        <v/>
      </c>
      <c r="L8" s="186" t="str">
        <f>IF(VLOOKUP(A8,'Aux - pivots1'!$A:$E,5,0)=0, "",VLOOKUP(A8,'Aux - pivots1'!$A:$E,5,0))</f>
        <v/>
      </c>
    </row>
    <row r="9" spans="1:13" ht="16.2" hidden="1">
      <c r="A9" s="31" t="str">
        <f t="shared" si="0"/>
        <v>cd_imv_inp_certif_estimativachave_encriptada</v>
      </c>
      <c r="B9" s="172" t="s">
        <v>28</v>
      </c>
      <c r="C9" s="167" t="s">
        <v>35</v>
      </c>
      <c r="D9" s="163" t="s">
        <v>40</v>
      </c>
      <c r="E9" s="164" t="s">
        <v>37</v>
      </c>
      <c r="F9" s="163" t="s">
        <v>42</v>
      </c>
      <c r="G9" s="165" t="str">
        <f>VLOOKUP(A9,Plano_V3!$A$27:$G$573,7,0)</f>
        <v>4. Validação EF</v>
      </c>
      <c r="H9" s="165" t="s">
        <v>479</v>
      </c>
      <c r="I9" s="174"/>
      <c r="J9" s="186" t="str">
        <f>IF(VLOOKUP(A9,'Aux - pivots1'!$A:$E,3,0)=0, "",VLOOKUP(A9,'Aux - pivots1'!$A:$E,3,0))</f>
        <v/>
      </c>
      <c r="K9" s="186" t="str">
        <f>IF(VLOOKUP(A9,'Aux - pivots1'!$A:$E,4,0)=0, "",VLOOKUP(A9,'Aux - pivots1'!$A:$E,4,0))</f>
        <v/>
      </c>
      <c r="L9" s="186" t="str">
        <f>IF(VLOOKUP(A9,'Aux - pivots1'!$A:$E,5,0)=0, "",VLOOKUP(A9,'Aux - pivots1'!$A:$E,5,0))</f>
        <v/>
      </c>
    </row>
    <row r="10" spans="1:13" ht="16.2" hidden="1">
      <c r="A10" s="31" t="str">
        <f t="shared" si="0"/>
        <v>cd_imv_inp_certif_estimativackbalbem</v>
      </c>
      <c r="B10" s="172" t="s">
        <v>28</v>
      </c>
      <c r="C10" s="167" t="s">
        <v>35</v>
      </c>
      <c r="D10" s="163" t="s">
        <v>40</v>
      </c>
      <c r="E10" s="164" t="s">
        <v>37</v>
      </c>
      <c r="F10" s="163" t="s">
        <v>43</v>
      </c>
      <c r="G10" s="165" t="str">
        <f>VLOOKUP(A10,Plano_V3!$A$27:$G$573,7,0)</f>
        <v>4. Validação EF</v>
      </c>
      <c r="H10" s="165" t="s">
        <v>479</v>
      </c>
      <c r="I10" s="174"/>
      <c r="J10" s="186" t="str">
        <f>IF(VLOOKUP(A10,'Aux - pivots1'!$A:$E,3,0)=0, "",VLOOKUP(A10,'Aux - pivots1'!$A:$E,3,0))</f>
        <v/>
      </c>
      <c r="K10" s="186" t="str">
        <f>IF(VLOOKUP(A10,'Aux - pivots1'!$A:$E,4,0)=0, "",VLOOKUP(A10,'Aux - pivots1'!$A:$E,4,0))</f>
        <v/>
      </c>
      <c r="L10" s="186" t="str">
        <f>IF(VLOOKUP(A10,'Aux - pivots1'!$A:$E,5,0)=0, "",VLOOKUP(A10,'Aux - pivots1'!$A:$E,5,0))</f>
        <v/>
      </c>
    </row>
    <row r="11" spans="1:13" ht="16.2" hidden="1">
      <c r="A11" s="31" t="str">
        <f t="shared" si="0"/>
        <v>cd_imv_inp_certif_estimativackctabem</v>
      </c>
      <c r="B11" s="172" t="s">
        <v>28</v>
      </c>
      <c r="C11" s="167" t="s">
        <v>35</v>
      </c>
      <c r="D11" s="163" t="s">
        <v>40</v>
      </c>
      <c r="E11" s="164" t="s">
        <v>37</v>
      </c>
      <c r="F11" s="163" t="s">
        <v>44</v>
      </c>
      <c r="G11" s="165" t="str">
        <f>VLOOKUP(A11,Plano_V3!$A$27:$G$573,7,0)</f>
        <v>4. Validação EF</v>
      </c>
      <c r="H11" s="165" t="s">
        <v>479</v>
      </c>
      <c r="I11" s="174"/>
      <c r="J11" s="186" t="str">
        <f>IF(VLOOKUP(A11,'Aux - pivots1'!$A:$E,3,0)=0, "",VLOOKUP(A11,'Aux - pivots1'!$A:$E,3,0))</f>
        <v/>
      </c>
      <c r="K11" s="186" t="str">
        <f>IF(VLOOKUP(A11,'Aux - pivots1'!$A:$E,4,0)=0, "",VLOOKUP(A11,'Aux - pivots1'!$A:$E,4,0))</f>
        <v/>
      </c>
      <c r="L11" s="186" t="str">
        <f>IF(VLOOKUP(A11,'Aux - pivots1'!$A:$E,5,0)=0, "",VLOOKUP(A11,'Aux - pivots1'!$A:$E,5,0))</f>
        <v/>
      </c>
    </row>
    <row r="12" spans="1:13" ht="16.2" hidden="1">
      <c r="A12" s="31" t="str">
        <f t="shared" si="0"/>
        <v>cd_imv_inp_certif_estimativackrefbem</v>
      </c>
      <c r="B12" s="172" t="s">
        <v>28</v>
      </c>
      <c r="C12" s="167" t="s">
        <v>35</v>
      </c>
      <c r="D12" s="163" t="s">
        <v>40</v>
      </c>
      <c r="E12" s="164" t="s">
        <v>37</v>
      </c>
      <c r="F12" s="163" t="s">
        <v>45</v>
      </c>
      <c r="G12" s="165" t="str">
        <f>VLOOKUP(A12,Plano_V3!$A$27:$G$573,7,0)</f>
        <v>4. Validação EF</v>
      </c>
      <c r="H12" s="165" t="s">
        <v>479</v>
      </c>
      <c r="I12" s="174"/>
      <c r="J12" s="186" t="str">
        <f>IF(VLOOKUP(A12,'Aux - pivots1'!$A:$E,3,0)=0, "",VLOOKUP(A12,'Aux - pivots1'!$A:$E,3,0))</f>
        <v/>
      </c>
      <c r="K12" s="186" t="str">
        <f>IF(VLOOKUP(A12,'Aux - pivots1'!$A:$E,4,0)=0, "",VLOOKUP(A12,'Aux - pivots1'!$A:$E,4,0))</f>
        <v/>
      </c>
      <c r="L12" s="186" t="str">
        <f>IF(VLOOKUP(A12,'Aux - pivots1'!$A:$E,5,0)=0, "",VLOOKUP(A12,'Aux - pivots1'!$A:$E,5,0))</f>
        <v/>
      </c>
    </row>
    <row r="13" spans="1:13" ht="16.2" hidden="1">
      <c r="A13" s="31" t="str">
        <f t="shared" si="0"/>
        <v>cd_imv_inp_certif_estimativadata_extraccao_info</v>
      </c>
      <c r="B13" s="172" t="s">
        <v>28</v>
      </c>
      <c r="C13" s="167" t="s">
        <v>35</v>
      </c>
      <c r="D13" s="163" t="s">
        <v>40</v>
      </c>
      <c r="E13" s="164" t="s">
        <v>37</v>
      </c>
      <c r="F13" s="163" t="s">
        <v>46</v>
      </c>
      <c r="G13" s="165" t="str">
        <f>VLOOKUP(A13,Plano_V3!$A$27:$G$573,7,0)</f>
        <v>4. Validação EF</v>
      </c>
      <c r="H13" s="165" t="s">
        <v>479</v>
      </c>
      <c r="I13" s="174"/>
      <c r="J13" s="186" t="str">
        <f>IF(VLOOKUP(A13,'Aux - pivots1'!$A:$E,3,0)=0, "",VLOOKUP(A13,'Aux - pivots1'!$A:$E,3,0))</f>
        <v/>
      </c>
      <c r="K13" s="186" t="str">
        <f>IF(VLOOKUP(A13,'Aux - pivots1'!$A:$E,4,0)=0, "",VLOOKUP(A13,'Aux - pivots1'!$A:$E,4,0))</f>
        <v/>
      </c>
      <c r="L13" s="186" t="str">
        <f>IF(VLOOKUP(A13,'Aux - pivots1'!$A:$E,5,0)=0, "",VLOOKUP(A13,'Aux - pivots1'!$A:$E,5,0))</f>
        <v/>
      </c>
    </row>
    <row r="14" spans="1:13" ht="16.2" hidden="1">
      <c r="A14" s="31" t="str">
        <f t="shared" si="0"/>
        <v>cd_imv_inp_certif_estimativaepc</v>
      </c>
      <c r="B14" s="172" t="s">
        <v>28</v>
      </c>
      <c r="C14" s="167" t="s">
        <v>35</v>
      </c>
      <c r="D14" s="163" t="s">
        <v>40</v>
      </c>
      <c r="E14" s="164" t="s">
        <v>37</v>
      </c>
      <c r="F14" s="163" t="s">
        <v>47</v>
      </c>
      <c r="G14" s="165" t="str">
        <f>VLOOKUP(A14,Plano_V3!$A$27:$G$573,7,0)</f>
        <v>4. Validação EF</v>
      </c>
      <c r="H14" s="165" t="s">
        <v>479</v>
      </c>
      <c r="I14" s="174"/>
      <c r="J14" s="186" t="str">
        <f>IF(VLOOKUP(A14,'Aux - pivots1'!$A:$E,3,0)=0, "",VLOOKUP(A14,'Aux - pivots1'!$A:$E,3,0))</f>
        <v/>
      </c>
      <c r="K14" s="186" t="str">
        <f>IF(VLOOKUP(A14,'Aux - pivots1'!$A:$E,4,0)=0, "",VLOOKUP(A14,'Aux - pivots1'!$A:$E,4,0))</f>
        <v/>
      </c>
      <c r="L14" s="186" t="str">
        <f>IF(VLOOKUP(A14,'Aux - pivots1'!$A:$E,5,0)=0, "",VLOOKUP(A14,'Aux - pivots1'!$A:$E,5,0))</f>
        <v/>
      </c>
    </row>
    <row r="15" spans="1:13" ht="16.2" hidden="1">
      <c r="A15" s="31" t="str">
        <f t="shared" si="0"/>
        <v>cd_imv_inp_certif_estimativafornecedor</v>
      </c>
      <c r="B15" s="172" t="s">
        <v>28</v>
      </c>
      <c r="C15" s="167" t="s">
        <v>35</v>
      </c>
      <c r="D15" s="163" t="s">
        <v>40</v>
      </c>
      <c r="E15" s="164" t="s">
        <v>37</v>
      </c>
      <c r="F15" s="163" t="s">
        <v>48</v>
      </c>
      <c r="G15" s="165" t="str">
        <f>VLOOKUP(A15,Plano_V3!$A$27:$G$573,7,0)</f>
        <v>4. Validação EF</v>
      </c>
      <c r="H15" s="165" t="s">
        <v>479</v>
      </c>
      <c r="I15" s="174"/>
      <c r="J15" s="186" t="str">
        <f>IF(VLOOKUP(A15,'Aux - pivots1'!$A:$E,3,0)=0, "",VLOOKUP(A15,'Aux - pivots1'!$A:$E,3,0))</f>
        <v/>
      </c>
      <c r="K15" s="186" t="str">
        <f>IF(VLOOKUP(A15,'Aux - pivots1'!$A:$E,4,0)=0, "",VLOOKUP(A15,'Aux - pivots1'!$A:$E,4,0))</f>
        <v/>
      </c>
      <c r="L15" s="186" t="str">
        <f>IF(VLOOKUP(A15,'Aux - pivots1'!$A:$E,5,0)=0, "",VLOOKUP(A15,'Aux - pivots1'!$A:$E,5,0))</f>
        <v/>
      </c>
    </row>
    <row r="16" spans="1:13" ht="16.2" hidden="1">
      <c r="A16" s="31" t="str">
        <f t="shared" si="0"/>
        <v>cd_imv_inp_certif_estimativametodo_info</v>
      </c>
      <c r="B16" s="172" t="s">
        <v>28</v>
      </c>
      <c r="C16" s="167" t="s">
        <v>35</v>
      </c>
      <c r="D16" s="163" t="s">
        <v>40</v>
      </c>
      <c r="E16" s="164" t="s">
        <v>37</v>
      </c>
      <c r="F16" s="163" t="s">
        <v>49</v>
      </c>
      <c r="G16" s="165" t="str">
        <f>VLOOKUP(A16,Plano_V3!$A$27:$G$573,7,0)</f>
        <v>4. Validação EF</v>
      </c>
      <c r="H16" s="165" t="s">
        <v>479</v>
      </c>
      <c r="I16" s="174"/>
      <c r="J16" s="186" t="str">
        <f>IF(VLOOKUP(A16,'Aux - pivots1'!$A:$E,3,0)=0, "",VLOOKUP(A16,'Aux - pivots1'!$A:$E,3,0))</f>
        <v/>
      </c>
      <c r="K16" s="186" t="str">
        <f>IF(VLOOKUP(A16,'Aux - pivots1'!$A:$E,4,0)=0, "",VLOOKUP(A16,'Aux - pivots1'!$A:$E,4,0))</f>
        <v/>
      </c>
      <c r="L16" s="186" t="str">
        <f>IF(VLOOKUP(A16,'Aux - pivots1'!$A:$E,5,0)=0, "",VLOOKUP(A16,'Aux - pivots1'!$A:$E,5,0))</f>
        <v/>
      </c>
    </row>
    <row r="17" spans="1:12" ht="16.2" hidden="1">
      <c r="A17" s="31" t="str">
        <f t="shared" si="0"/>
        <v>cd_imv_inp_certif_estimativascore_qualidade</v>
      </c>
      <c r="B17" s="172" t="s">
        <v>28</v>
      </c>
      <c r="C17" s="167" t="s">
        <v>35</v>
      </c>
      <c r="D17" s="163" t="s">
        <v>40</v>
      </c>
      <c r="E17" s="164" t="s">
        <v>37</v>
      </c>
      <c r="F17" s="163" t="s">
        <v>50</v>
      </c>
      <c r="G17" s="165" t="str">
        <f>VLOOKUP(A17,Plano_V3!$A$27:$G$573,7,0)</f>
        <v>4. Validação EF</v>
      </c>
      <c r="H17" s="165" t="s">
        <v>479</v>
      </c>
      <c r="I17" s="174"/>
      <c r="J17" s="186" t="str">
        <f>IF(VLOOKUP(A17,'Aux - pivots1'!$A:$E,3,0)=0, "",VLOOKUP(A17,'Aux - pivots1'!$A:$E,3,0))</f>
        <v/>
      </c>
      <c r="K17" s="186" t="str">
        <f>IF(VLOOKUP(A17,'Aux - pivots1'!$A:$E,4,0)=0, "",VLOOKUP(A17,'Aux - pivots1'!$A:$E,4,0))</f>
        <v/>
      </c>
      <c r="L17" s="186" t="str">
        <f>IF(VLOOKUP(A17,'Aux - pivots1'!$A:$E,5,0)=0, "",VLOOKUP(A17,'Aux - pivots1'!$A:$E,5,0))</f>
        <v/>
      </c>
    </row>
    <row r="18" spans="1:12" ht="16.2" hidden="1">
      <c r="A18" s="31" t="str">
        <f t="shared" si="0"/>
        <v>cd_imv_inp_certif_estimativavlr_cnsm_ano</v>
      </c>
      <c r="B18" s="172" t="s">
        <v>28</v>
      </c>
      <c r="C18" s="167" t="s">
        <v>35</v>
      </c>
      <c r="D18" s="163" t="s">
        <v>40</v>
      </c>
      <c r="E18" s="164" t="s">
        <v>37</v>
      </c>
      <c r="F18" s="163" t="s">
        <v>51</v>
      </c>
      <c r="G18" s="165" t="str">
        <f>VLOOKUP(A18,Plano_V3!$A$27:$G$573,7,0)</f>
        <v>4. Validação EF</v>
      </c>
      <c r="H18" s="165" t="s">
        <v>479</v>
      </c>
      <c r="I18" s="174"/>
      <c r="J18" s="186" t="str">
        <f>IF(VLOOKUP(A18,'Aux - pivots1'!$A:$E,3,0)=0, "",VLOOKUP(A18,'Aux - pivots1'!$A:$E,3,0))</f>
        <v/>
      </c>
      <c r="K18" s="186" t="str">
        <f>IF(VLOOKUP(A18,'Aux - pivots1'!$A:$E,4,0)=0, "",VLOOKUP(A18,'Aux - pivots1'!$A:$E,4,0))</f>
        <v/>
      </c>
      <c r="L18" s="186" t="str">
        <f>IF(VLOOKUP(A18,'Aux - pivots1'!$A:$E,5,0)=0, "",VLOOKUP(A18,'Aux - pivots1'!$A:$E,5,0))</f>
        <v/>
      </c>
    </row>
    <row r="19" spans="1:12" ht="16.2" hidden="1">
      <c r="A19" s="31" t="str">
        <f t="shared" si="0"/>
        <v>cd_imv_inp_certif_estimativavlr_emss_ano</v>
      </c>
      <c r="B19" s="172" t="s">
        <v>28</v>
      </c>
      <c r="C19" s="167" t="s">
        <v>35</v>
      </c>
      <c r="D19" s="163" t="s">
        <v>40</v>
      </c>
      <c r="E19" s="164" t="s">
        <v>37</v>
      </c>
      <c r="F19" s="163" t="s">
        <v>52</v>
      </c>
      <c r="G19" s="165" t="str">
        <f>VLOOKUP(A19,Plano_V3!$A$27:$G$573,7,0)</f>
        <v>4. Validação EF</v>
      </c>
      <c r="H19" s="165" t="s">
        <v>479</v>
      </c>
      <c r="I19" s="174"/>
      <c r="J19" s="186" t="str">
        <f>IF(VLOOKUP(A19,'Aux - pivots1'!$A:$E,3,0)=0, "",VLOOKUP(A19,'Aux - pivots1'!$A:$E,3,0))</f>
        <v/>
      </c>
      <c r="K19" s="186" t="str">
        <f>IF(VLOOKUP(A19,'Aux - pivots1'!$A:$E,4,0)=0, "",VLOOKUP(A19,'Aux - pivots1'!$A:$E,4,0))</f>
        <v/>
      </c>
      <c r="L19" s="186" t="str">
        <f>IF(VLOOKUP(A19,'Aux - pivots1'!$A:$E,5,0)=0, "",VLOOKUP(A19,'Aux - pivots1'!$A:$E,5,0))</f>
        <v/>
      </c>
    </row>
    <row r="20" spans="1:12" ht="16.2" hidden="1">
      <c r="A20" s="31" t="str">
        <f t="shared" si="0"/>
        <v>cd_imv_out_prcn.a.</v>
      </c>
      <c r="B20" s="172" t="s">
        <v>28</v>
      </c>
      <c r="C20" s="167" t="s">
        <v>54</v>
      </c>
      <c r="D20" s="163" t="s">
        <v>36</v>
      </c>
      <c r="E20" s="164" t="s">
        <v>55</v>
      </c>
      <c r="F20" s="163" t="s">
        <v>38</v>
      </c>
      <c r="G20" s="165" t="str">
        <f>VLOOKUP(A20,Plano_V3!$A$27:$G$573,7,0)</f>
        <v>1. Concluído</v>
      </c>
      <c r="H20" s="165" t="s">
        <v>177</v>
      </c>
      <c r="I20" s="174"/>
      <c r="J20" s="186" t="str">
        <f>IF(VLOOKUP(A20,'Aux - pivots1'!$A:$E,3,0)=0, "",VLOOKUP(A20,'Aux - pivots1'!$A:$E,3,0))</f>
        <v/>
      </c>
      <c r="K20" s="186" t="str">
        <f>IF(VLOOKUP(A20,'Aux - pivots1'!$A:$E,4,0)=0, "",VLOOKUP(A20,'Aux - pivots1'!$A:$E,4,0))</f>
        <v/>
      </c>
      <c r="L20" s="186" t="str">
        <f>IF(VLOOKUP(A20,'Aux - pivots1'!$A:$E,5,0)=0, "",VLOOKUP(A20,'Aux - pivots1'!$A:$E,5,0))</f>
        <v/>
      </c>
    </row>
    <row r="21" spans="1:12" ht="16.2" hidden="1">
      <c r="A21" s="31" t="str">
        <f t="shared" si="0"/>
        <v>cd_imv_out_prccempresa</v>
      </c>
      <c r="B21" s="172" t="s">
        <v>28</v>
      </c>
      <c r="C21" s="167" t="s">
        <v>54</v>
      </c>
      <c r="D21" s="163" t="s">
        <v>40</v>
      </c>
      <c r="E21" s="164" t="s">
        <v>55</v>
      </c>
      <c r="F21" s="163" t="s">
        <v>57</v>
      </c>
      <c r="G21" s="165" t="str">
        <f>VLOOKUP(A21,Plano_V3!$A$27:$G$573,7,0)</f>
        <v>1. Concluído</v>
      </c>
      <c r="H21" s="165" t="s">
        <v>477</v>
      </c>
      <c r="I21" s="190" t="s">
        <v>498</v>
      </c>
      <c r="J21" s="186" t="str">
        <f>IF(VLOOKUP(A21,'Aux - pivots1'!$A:$E,3,0)=0, "",VLOOKUP(A21,'Aux - pivots1'!$A:$E,3,0))</f>
        <v/>
      </c>
      <c r="K21" s="186" t="str">
        <f>IF(VLOOKUP(A21,'Aux - pivots1'!$A:$E,4,0)=0, "",VLOOKUP(A21,'Aux - pivots1'!$A:$E,4,0))</f>
        <v/>
      </c>
      <c r="L21" s="186" t="str">
        <f>IF(VLOOKUP(A21,'Aux - pivots1'!$A:$E,5,0)=0, "",VLOOKUP(A21,'Aux - pivots1'!$A:$E,5,0))</f>
        <v/>
      </c>
    </row>
    <row r="22" spans="1:12" ht="16.2" hidden="1">
      <c r="A22" s="31" t="str">
        <f t="shared" si="0"/>
        <v>cd_imv_out_prcckbalcao</v>
      </c>
      <c r="B22" s="172" t="s">
        <v>28</v>
      </c>
      <c r="C22" s="167" t="s">
        <v>54</v>
      </c>
      <c r="D22" s="163" t="s">
        <v>40</v>
      </c>
      <c r="E22" s="164" t="s">
        <v>55</v>
      </c>
      <c r="F22" s="163" t="s">
        <v>58</v>
      </c>
      <c r="G22" s="165" t="str">
        <f>VLOOKUP(A22,Plano_V3!$A$27:$G$573,7,0)</f>
        <v>1. Concluído</v>
      </c>
      <c r="H22" s="165" t="s">
        <v>477</v>
      </c>
      <c r="I22" s="190" t="s">
        <v>498</v>
      </c>
      <c r="J22" s="186" t="str">
        <f>IF(VLOOKUP(A22,'Aux - pivots1'!$A:$E,3,0)=0, "",VLOOKUP(A22,'Aux - pivots1'!$A:$E,3,0))</f>
        <v/>
      </c>
      <c r="K22" s="186" t="str">
        <f>IF(VLOOKUP(A22,'Aux - pivots1'!$A:$E,4,0)=0, "",VLOOKUP(A22,'Aux - pivots1'!$A:$E,4,0))</f>
        <v/>
      </c>
      <c r="L22" s="186" t="str">
        <f>IF(VLOOKUP(A22,'Aux - pivots1'!$A:$E,5,0)=0, "",VLOOKUP(A22,'Aux - pivots1'!$A:$E,5,0))</f>
        <v/>
      </c>
    </row>
    <row r="23" spans="1:12" ht="16.2" hidden="1">
      <c r="A23" s="31" t="str">
        <f t="shared" si="0"/>
        <v>cd_imv_out_prccknumcta</v>
      </c>
      <c r="B23" s="172" t="s">
        <v>28</v>
      </c>
      <c r="C23" s="167" t="s">
        <v>54</v>
      </c>
      <c r="D23" s="163" t="s">
        <v>40</v>
      </c>
      <c r="E23" s="164" t="s">
        <v>55</v>
      </c>
      <c r="F23" s="163" t="s">
        <v>59</v>
      </c>
      <c r="G23" s="165" t="str">
        <f>VLOOKUP(A23,Plano_V3!$A$27:$G$573,7,0)</f>
        <v>1. Concluído</v>
      </c>
      <c r="H23" s="165" t="s">
        <v>477</v>
      </c>
      <c r="I23" s="190" t="s">
        <v>498</v>
      </c>
      <c r="J23" s="186" t="str">
        <f>IF(VLOOKUP(A23,'Aux - pivots1'!$A:$E,3,0)=0, "",VLOOKUP(A23,'Aux - pivots1'!$A:$E,3,0))</f>
        <v/>
      </c>
      <c r="K23" s="186" t="str">
        <f>IF(VLOOKUP(A23,'Aux - pivots1'!$A:$E,4,0)=0, "",VLOOKUP(A23,'Aux - pivots1'!$A:$E,4,0))</f>
        <v/>
      </c>
      <c r="L23" s="186" t="str">
        <f>IF(VLOOKUP(A23,'Aux - pivots1'!$A:$E,5,0)=0, "",VLOOKUP(A23,'Aux - pivots1'!$A:$E,5,0))</f>
        <v/>
      </c>
    </row>
    <row r="24" spans="1:12" ht="16.2" hidden="1">
      <c r="A24" s="31" t="str">
        <f t="shared" si="0"/>
        <v>cd_imv_out_prccod_estd_prcs</v>
      </c>
      <c r="B24" s="172" t="s">
        <v>28</v>
      </c>
      <c r="C24" s="167" t="s">
        <v>54</v>
      </c>
      <c r="D24" s="163" t="s">
        <v>40</v>
      </c>
      <c r="E24" s="164" t="s">
        <v>55</v>
      </c>
      <c r="F24" s="163" t="s">
        <v>60</v>
      </c>
      <c r="G24" s="165" t="str">
        <f>VLOOKUP(A24,Plano_V3!$A$27:$G$573,7,0)</f>
        <v>0. Cancelado</v>
      </c>
      <c r="H24" s="165" t="s">
        <v>476</v>
      </c>
      <c r="I24" s="174" t="s">
        <v>499</v>
      </c>
      <c r="J24" s="186" t="str">
        <f>IF(VLOOKUP(A24,'Aux - pivots1'!$A:$E,3,0)=0, "",VLOOKUP(A24,'Aux - pivots1'!$A:$E,3,0))</f>
        <v/>
      </c>
      <c r="K24" s="186" t="str">
        <f>IF(VLOOKUP(A24,'Aux - pivots1'!$A:$E,4,0)=0, "",VLOOKUP(A24,'Aux - pivots1'!$A:$E,4,0))</f>
        <v/>
      </c>
      <c r="L24" s="186" t="str">
        <f>IF(VLOOKUP(A24,'Aux - pivots1'!$A:$E,5,0)=0, "",VLOOKUP(A24,'Aux - pivots1'!$A:$E,5,0))</f>
        <v/>
      </c>
    </row>
    <row r="25" spans="1:12" ht="16.2" hidden="1">
      <c r="A25" s="31" t="str">
        <f t="shared" si="0"/>
        <v>cd_imv_out_prccod_grt</v>
      </c>
      <c r="B25" s="172" t="s">
        <v>28</v>
      </c>
      <c r="C25" s="167" t="s">
        <v>54</v>
      </c>
      <c r="D25" s="163" t="s">
        <v>40</v>
      </c>
      <c r="E25" s="164" t="s">
        <v>55</v>
      </c>
      <c r="F25" s="163" t="s">
        <v>61</v>
      </c>
      <c r="G25" s="165" t="str">
        <f>VLOOKUP(A25,Plano_V3!$A$27:$G$573,7,0)</f>
        <v>1. Concluído</v>
      </c>
      <c r="H25" s="165" t="s">
        <v>177</v>
      </c>
      <c r="I25" s="174"/>
      <c r="J25" s="186" t="str">
        <f>IF(VLOOKUP(A25,'Aux - pivots1'!$A:$E,3,0)=0, "",VLOOKUP(A25,'Aux - pivots1'!$A:$E,3,0))</f>
        <v/>
      </c>
      <c r="K25" s="186" t="str">
        <f>IF(VLOOKUP(A25,'Aux - pivots1'!$A:$E,4,0)=0, "",VLOOKUP(A25,'Aux - pivots1'!$A:$E,4,0))</f>
        <v/>
      </c>
      <c r="L25" s="186" t="str">
        <f>IF(VLOOKUP(A25,'Aux - pivots1'!$A:$E,5,0)=0, "",VLOOKUP(A25,'Aux - pivots1'!$A:$E,5,0))</f>
        <v/>
      </c>
    </row>
    <row r="26" spans="1:12" ht="16.2" hidden="1">
      <c r="A26" s="31" t="str">
        <f t="shared" si="0"/>
        <v>cd_imv_out_prccod_moeda</v>
      </c>
      <c r="B26" s="172" t="s">
        <v>28</v>
      </c>
      <c r="C26" s="167" t="s">
        <v>54</v>
      </c>
      <c r="D26" s="163" t="s">
        <v>40</v>
      </c>
      <c r="E26" s="164" t="s">
        <v>55</v>
      </c>
      <c r="F26" s="163" t="s">
        <v>62</v>
      </c>
      <c r="G26" s="165" t="str">
        <f>VLOOKUP(A26,Plano_V3!$A$27:$G$573,7,0)</f>
        <v>6. Em implementação (re-especificação)</v>
      </c>
      <c r="H26" s="165" t="s">
        <v>177</v>
      </c>
      <c r="I26" s="174"/>
      <c r="J26" s="186">
        <f>IF(VLOOKUP(A26,'Aux - pivots1'!$A:$E,3,0)=0, "",VLOOKUP(A26,'Aux - pivots1'!$A:$E,3,0))</f>
        <v>45512</v>
      </c>
      <c r="K26" s="186">
        <f>IF(VLOOKUP(A26,'Aux - pivots1'!$A:$E,4,0)=0, "",VLOOKUP(A26,'Aux - pivots1'!$A:$E,4,0))</f>
        <v>45526</v>
      </c>
      <c r="L26" s="186" t="str">
        <f>IF(VLOOKUP(A26,'Aux - pivots1'!$A:$E,5,0)=0, "",VLOOKUP(A26,'Aux - pivots1'!$A:$E,5,0))</f>
        <v/>
      </c>
    </row>
    <row r="27" spans="1:12" ht="16.2" hidden="1">
      <c r="A27" s="31" t="str">
        <f t="shared" si="0"/>
        <v>cd_imv_out_prccod_observacao</v>
      </c>
      <c r="B27" s="172" t="s">
        <v>28</v>
      </c>
      <c r="C27" s="167" t="s">
        <v>54</v>
      </c>
      <c r="D27" s="163" t="s">
        <v>40</v>
      </c>
      <c r="E27" s="164" t="s">
        <v>55</v>
      </c>
      <c r="F27" s="163" t="s">
        <v>63</v>
      </c>
      <c r="G27" s="165" t="str">
        <f>VLOOKUP(A27,Plano_V3!$A$27:$G$573,7,0)</f>
        <v>1. Concluído</v>
      </c>
      <c r="H27" s="165" t="s">
        <v>177</v>
      </c>
      <c r="I27" s="174"/>
      <c r="J27" s="186" t="str">
        <f>IF(VLOOKUP(A27,'Aux - pivots1'!$A:$E,3,0)=0, "",VLOOKUP(A27,'Aux - pivots1'!$A:$E,3,0))</f>
        <v/>
      </c>
      <c r="K27" s="186" t="str">
        <f>IF(VLOOKUP(A27,'Aux - pivots1'!$A:$E,4,0)=0, "",VLOOKUP(A27,'Aux - pivots1'!$A:$E,4,0))</f>
        <v/>
      </c>
      <c r="L27" s="186" t="str">
        <f>IF(VLOOKUP(A27,'Aux - pivots1'!$A:$E,5,0)=0, "",VLOOKUP(A27,'Aux - pivots1'!$A:$E,5,0))</f>
        <v/>
      </c>
    </row>
    <row r="28" spans="1:12" ht="16.2" hidden="1">
      <c r="A28" s="31" t="str">
        <f t="shared" si="0"/>
        <v>cd_imv_out_prccod_prd_grnt</v>
      </c>
      <c r="B28" s="172" t="s">
        <v>28</v>
      </c>
      <c r="C28" s="167" t="s">
        <v>54</v>
      </c>
      <c r="D28" s="163" t="s">
        <v>40</v>
      </c>
      <c r="E28" s="164" t="s">
        <v>55</v>
      </c>
      <c r="F28" s="163" t="s">
        <v>64</v>
      </c>
      <c r="G28" s="165" t="str">
        <f>VLOOKUP(A28,Plano_V3!$A$27:$G$573,7,0)</f>
        <v>1. Concluído</v>
      </c>
      <c r="H28" s="165" t="s">
        <v>177</v>
      </c>
      <c r="I28" s="174"/>
      <c r="J28" s="186" t="str">
        <f>IF(VLOOKUP(A28,'Aux - pivots1'!$A:$E,3,0)=0, "",VLOOKUP(A28,'Aux - pivots1'!$A:$E,3,0))</f>
        <v/>
      </c>
      <c r="K28" s="186" t="str">
        <f>IF(VLOOKUP(A28,'Aux - pivots1'!$A:$E,4,0)=0, "",VLOOKUP(A28,'Aux - pivots1'!$A:$E,4,0))</f>
        <v/>
      </c>
      <c r="L28" s="186" t="str">
        <f>IF(VLOOKUP(A28,'Aux - pivots1'!$A:$E,5,0)=0, "",VLOOKUP(A28,'Aux - pivots1'!$A:$E,5,0))</f>
        <v/>
      </c>
    </row>
    <row r="29" spans="1:12" ht="16.2" hidden="1">
      <c r="A29" s="31" t="str">
        <f t="shared" si="0"/>
        <v>cd_imv_out_prccod_sprd_grnt</v>
      </c>
      <c r="B29" s="172" t="s">
        <v>28</v>
      </c>
      <c r="C29" s="167" t="s">
        <v>54</v>
      </c>
      <c r="D29" s="163" t="s">
        <v>40</v>
      </c>
      <c r="E29" s="164" t="s">
        <v>55</v>
      </c>
      <c r="F29" s="163" t="s">
        <v>65</v>
      </c>
      <c r="G29" s="165" t="str">
        <f>VLOOKUP(A29,Plano_V3!$A$27:$G$573,7,0)</f>
        <v>1. Concluído</v>
      </c>
      <c r="H29" s="165" t="s">
        <v>177</v>
      </c>
      <c r="I29" s="174"/>
      <c r="J29" s="186" t="str">
        <f>IF(VLOOKUP(A29,'Aux - pivots1'!$A:$E,3,0)=0, "",VLOOKUP(A29,'Aux - pivots1'!$A:$E,3,0))</f>
        <v/>
      </c>
      <c r="K29" s="186" t="str">
        <f>IF(VLOOKUP(A29,'Aux - pivots1'!$A:$E,4,0)=0, "",VLOOKUP(A29,'Aux - pivots1'!$A:$E,4,0))</f>
        <v/>
      </c>
      <c r="L29" s="186" t="str">
        <f>IF(VLOOKUP(A29,'Aux - pivots1'!$A:$E,5,0)=0, "",VLOOKUP(A29,'Aux - pivots1'!$A:$E,5,0))</f>
        <v/>
      </c>
    </row>
    <row r="30" spans="1:12" ht="16.2" hidden="1">
      <c r="A30" s="31" t="str">
        <f t="shared" si="0"/>
        <v>cd_imv_out_prccod_tipo</v>
      </c>
      <c r="B30" s="172" t="s">
        <v>28</v>
      </c>
      <c r="C30" s="167" t="s">
        <v>54</v>
      </c>
      <c r="D30" s="163" t="s">
        <v>40</v>
      </c>
      <c r="E30" s="164" t="s">
        <v>55</v>
      </c>
      <c r="F30" s="163" t="s">
        <v>66</v>
      </c>
      <c r="G30" s="165" t="str">
        <f>VLOOKUP(A30,Plano_V3!$A$27:$G$573,7,0)</f>
        <v>1. Concluído</v>
      </c>
      <c r="H30" s="165" t="s">
        <v>177</v>
      </c>
      <c r="I30" s="174"/>
      <c r="J30" s="186" t="str">
        <f>IF(VLOOKUP(A30,'Aux - pivots1'!$A:$E,3,0)=0, "",VLOOKUP(A30,'Aux - pivots1'!$A:$E,3,0))</f>
        <v/>
      </c>
      <c r="K30" s="186" t="str">
        <f>IF(VLOOKUP(A30,'Aux - pivots1'!$A:$E,4,0)=0, "",VLOOKUP(A30,'Aux - pivots1'!$A:$E,4,0))</f>
        <v/>
      </c>
      <c r="L30" s="186" t="str">
        <f>IF(VLOOKUP(A30,'Aux - pivots1'!$A:$E,5,0)=0, "",VLOOKUP(A30,'Aux - pivots1'!$A:$E,5,0))</f>
        <v/>
      </c>
    </row>
    <row r="31" spans="1:12" ht="16.2" hidden="1">
      <c r="A31" s="31" t="str">
        <f t="shared" si="0"/>
        <v>cd_imv_out_prccomp_id_gar</v>
      </c>
      <c r="B31" s="172" t="s">
        <v>28</v>
      </c>
      <c r="C31" s="167" t="s">
        <v>54</v>
      </c>
      <c r="D31" s="163" t="s">
        <v>40</v>
      </c>
      <c r="E31" s="164" t="s">
        <v>55</v>
      </c>
      <c r="F31" s="163" t="s">
        <v>67</v>
      </c>
      <c r="G31" s="165" t="str">
        <f>VLOOKUP(A31,Plano_V3!$A$27:$G$573,7,0)</f>
        <v>1. Concluído</v>
      </c>
      <c r="H31" s="165" t="s">
        <v>177</v>
      </c>
      <c r="I31" s="174"/>
      <c r="J31" s="186" t="str">
        <f>IF(VLOOKUP(A31,'Aux - pivots1'!$A:$E,3,0)=0, "",VLOOKUP(A31,'Aux - pivots1'!$A:$E,3,0))</f>
        <v/>
      </c>
      <c r="K31" s="186" t="str">
        <f>IF(VLOOKUP(A31,'Aux - pivots1'!$A:$E,4,0)=0, "",VLOOKUP(A31,'Aux - pivots1'!$A:$E,4,0))</f>
        <v/>
      </c>
      <c r="L31" s="186" t="str">
        <f>IF(VLOOKUP(A31,'Aux - pivots1'!$A:$E,5,0)=0, "",VLOOKUP(A31,'Aux - pivots1'!$A:$E,5,0))</f>
        <v/>
      </c>
    </row>
    <row r="32" spans="1:12" ht="16.2" hidden="1">
      <c r="A32" s="31" t="str">
        <f t="shared" si="0"/>
        <v>cd_imv_out_prcdata_inicio</v>
      </c>
      <c r="B32" s="172" t="s">
        <v>28</v>
      </c>
      <c r="C32" s="167" t="s">
        <v>54</v>
      </c>
      <c r="D32" s="163" t="s">
        <v>40</v>
      </c>
      <c r="E32" s="164" t="s">
        <v>55</v>
      </c>
      <c r="F32" s="163" t="s">
        <v>68</v>
      </c>
      <c r="G32" s="165" t="str">
        <f>VLOOKUP(A32,Plano_V3!$A$27:$G$573,7,0)</f>
        <v>1. Concluído</v>
      </c>
      <c r="H32" s="165" t="s">
        <v>177</v>
      </c>
      <c r="I32" s="174"/>
      <c r="J32" s="186" t="str">
        <f>IF(VLOOKUP(A32,'Aux - pivots1'!$A:$E,3,0)=0, "",VLOOKUP(A32,'Aux - pivots1'!$A:$E,3,0))</f>
        <v/>
      </c>
      <c r="K32" s="186" t="str">
        <f>IF(VLOOKUP(A32,'Aux - pivots1'!$A:$E,4,0)=0, "",VLOOKUP(A32,'Aux - pivots1'!$A:$E,4,0))</f>
        <v/>
      </c>
      <c r="L32" s="186" t="str">
        <f>IF(VLOOKUP(A32,'Aux - pivots1'!$A:$E,5,0)=0, "",VLOOKUP(A32,'Aux - pivots1'!$A:$E,5,0))</f>
        <v/>
      </c>
    </row>
    <row r="33" spans="1:12" ht="16.2" hidden="1">
      <c r="A33" s="31" t="str">
        <f t="shared" si="0"/>
        <v>cd_imv_out_prcdata_vcmt</v>
      </c>
      <c r="B33" s="172" t="s">
        <v>28</v>
      </c>
      <c r="C33" s="167" t="s">
        <v>54</v>
      </c>
      <c r="D33" s="163" t="s">
        <v>40</v>
      </c>
      <c r="E33" s="164" t="s">
        <v>55</v>
      </c>
      <c r="F33" s="163" t="s">
        <v>69</v>
      </c>
      <c r="G33" s="165" t="str">
        <f>VLOOKUP(A33,Plano_V3!$A$27:$G$573,7,0)</f>
        <v>1. Concluído</v>
      </c>
      <c r="H33" s="165" t="s">
        <v>177</v>
      </c>
      <c r="I33" s="174"/>
      <c r="J33" s="186" t="str">
        <f>IF(VLOOKUP(A33,'Aux - pivots1'!$A:$E,3,0)=0, "",VLOOKUP(A33,'Aux - pivots1'!$A:$E,3,0))</f>
        <v/>
      </c>
      <c r="K33" s="186" t="str">
        <f>IF(VLOOKUP(A33,'Aux - pivots1'!$A:$E,4,0)=0, "",VLOOKUP(A33,'Aux - pivots1'!$A:$E,4,0))</f>
        <v/>
      </c>
      <c r="L33" s="186" t="str">
        <f>IF(VLOOKUP(A33,'Aux - pivots1'!$A:$E,5,0)=0, "",VLOOKUP(A33,'Aux - pivots1'!$A:$E,5,0))</f>
        <v/>
      </c>
    </row>
    <row r="34" spans="1:12" ht="16.2" hidden="1">
      <c r="A34" s="31" t="str">
        <f t="shared" si="0"/>
        <v>cd_imv_out_prcmontante_eur</v>
      </c>
      <c r="B34" s="172" t="s">
        <v>28</v>
      </c>
      <c r="C34" s="167" t="s">
        <v>54</v>
      </c>
      <c r="D34" s="163" t="s">
        <v>40</v>
      </c>
      <c r="E34" s="164" t="s">
        <v>55</v>
      </c>
      <c r="F34" s="163" t="s">
        <v>70</v>
      </c>
      <c r="G34" s="165" t="str">
        <f>VLOOKUP(A34,Plano_V3!$A$27:$G$573,7,0)</f>
        <v>0. Cancelado</v>
      </c>
      <c r="H34" s="165" t="s">
        <v>476</v>
      </c>
      <c r="I34" s="174" t="s">
        <v>499</v>
      </c>
      <c r="J34" s="186" t="str">
        <f>IF(VLOOKUP(A34,'Aux - pivots1'!$A:$E,3,0)=0, "",VLOOKUP(A34,'Aux - pivots1'!$A:$E,3,0))</f>
        <v/>
      </c>
      <c r="K34" s="186" t="str">
        <f>IF(VLOOKUP(A34,'Aux - pivots1'!$A:$E,4,0)=0, "",VLOOKUP(A34,'Aux - pivots1'!$A:$E,4,0))</f>
        <v/>
      </c>
      <c r="L34" s="186" t="str">
        <f>IF(VLOOKUP(A34,'Aux - pivots1'!$A:$E,5,0)=0, "",VLOOKUP(A34,'Aux - pivots1'!$A:$E,5,0))</f>
        <v/>
      </c>
    </row>
    <row r="35" spans="1:12" ht="16.2" hidden="1">
      <c r="A35" s="31" t="str">
        <f t="shared" si="0"/>
        <v>cd_imv_out_prcmontante_org</v>
      </c>
      <c r="B35" s="172" t="s">
        <v>28</v>
      </c>
      <c r="C35" s="167" t="s">
        <v>54</v>
      </c>
      <c r="D35" s="163" t="s">
        <v>40</v>
      </c>
      <c r="E35" s="164" t="s">
        <v>55</v>
      </c>
      <c r="F35" s="163" t="s">
        <v>71</v>
      </c>
      <c r="G35" s="165" t="str">
        <f>VLOOKUP(A35,Plano_V3!$A$27:$G$573,7,0)</f>
        <v>0. Cancelado</v>
      </c>
      <c r="H35" s="165" t="s">
        <v>476</v>
      </c>
      <c r="I35" s="174" t="s">
        <v>499</v>
      </c>
      <c r="J35" s="186" t="str">
        <f>IF(VLOOKUP(A35,'Aux - pivots1'!$A:$E,3,0)=0, "",VLOOKUP(A35,'Aux - pivots1'!$A:$E,3,0))</f>
        <v/>
      </c>
      <c r="K35" s="186" t="str">
        <f>IF(VLOOKUP(A35,'Aux - pivots1'!$A:$E,4,0)=0, "",VLOOKUP(A35,'Aux - pivots1'!$A:$E,4,0))</f>
        <v/>
      </c>
      <c r="L35" s="186" t="str">
        <f>IF(VLOOKUP(A35,'Aux - pivots1'!$A:$E,5,0)=0, "",VLOOKUP(A35,'Aux - pivots1'!$A:$E,5,0))</f>
        <v/>
      </c>
    </row>
    <row r="36" spans="1:12" ht="16.2">
      <c r="A36" s="31" t="str">
        <f t="shared" si="0"/>
        <v>cd_imv_out_prcorigem</v>
      </c>
      <c r="B36" s="172" t="s">
        <v>28</v>
      </c>
      <c r="C36" s="167" t="s">
        <v>54</v>
      </c>
      <c r="D36" s="163" t="s">
        <v>40</v>
      </c>
      <c r="E36" s="164" t="s">
        <v>55</v>
      </c>
      <c r="F36" s="163" t="s">
        <v>72</v>
      </c>
      <c r="G36" s="165" t="str">
        <f>VLOOKUP(A36,Plano_V3!$A$27:$G$573,7,0)</f>
        <v>0. Cancelado</v>
      </c>
      <c r="H36" s="165" t="s">
        <v>177</v>
      </c>
      <c r="I36" s="174" t="s">
        <v>1856</v>
      </c>
      <c r="J36" s="186" t="str">
        <f>IF(VLOOKUP(A36,'Aux - pivots1'!$A:$E,3,0)=0, "",VLOOKUP(A36,'Aux - pivots1'!$A:$E,3,0))</f>
        <v/>
      </c>
      <c r="K36" s="186" t="str">
        <f>IF(VLOOKUP(A36,'Aux - pivots1'!$A:$E,4,0)=0, "",VLOOKUP(A36,'Aux - pivots1'!$A:$E,4,0))</f>
        <v/>
      </c>
      <c r="L36" s="186" t="str">
        <f>IF(VLOOKUP(A36,'Aux - pivots1'!$A:$E,5,0)=0, "",VLOOKUP(A36,'Aux - pivots1'!$A:$E,5,0))</f>
        <v/>
      </c>
    </row>
    <row r="37" spans="1:12" ht="16.2" hidden="1">
      <c r="A37" s="31" t="str">
        <f t="shared" si="0"/>
        <v>cd_imv_out_prcref_date</v>
      </c>
      <c r="B37" s="172" t="s">
        <v>28</v>
      </c>
      <c r="C37" s="167" t="s">
        <v>54</v>
      </c>
      <c r="D37" s="163" t="s">
        <v>40</v>
      </c>
      <c r="E37" s="164" t="s">
        <v>55</v>
      </c>
      <c r="F37" s="163" t="s">
        <v>73</v>
      </c>
      <c r="G37" s="165" t="str">
        <f>VLOOKUP(A37,Plano_V3!$A$27:$G$573,7,0)</f>
        <v>1. Concluído</v>
      </c>
      <c r="H37" s="165" t="s">
        <v>177</v>
      </c>
      <c r="I37" s="174"/>
      <c r="J37" s="186" t="str">
        <f>IF(VLOOKUP(A37,'Aux - pivots1'!$A:$E,3,0)=0, "",VLOOKUP(A37,'Aux - pivots1'!$A:$E,3,0))</f>
        <v/>
      </c>
      <c r="K37" s="186" t="str">
        <f>IF(VLOOKUP(A37,'Aux - pivots1'!$A:$E,4,0)=0, "",VLOOKUP(A37,'Aux - pivots1'!$A:$E,4,0))</f>
        <v/>
      </c>
      <c r="L37" s="186" t="str">
        <f>IF(VLOOKUP(A37,'Aux - pivots1'!$A:$E,5,0)=0, "",VLOOKUP(A37,'Aux - pivots1'!$A:$E,5,0))</f>
        <v/>
      </c>
    </row>
    <row r="38" spans="1:12" ht="16.2" hidden="1">
      <c r="A38" s="31" t="str">
        <f t="shared" si="0"/>
        <v>cd_imv_out_trz_cred_prcn.a.</v>
      </c>
      <c r="B38" s="172" t="s">
        <v>28</v>
      </c>
      <c r="C38" s="167" t="s">
        <v>54</v>
      </c>
      <c r="D38" s="163" t="s">
        <v>36</v>
      </c>
      <c r="E38" s="164" t="s">
        <v>56</v>
      </c>
      <c r="F38" s="163" t="s">
        <v>38</v>
      </c>
      <c r="G38" s="165" t="str">
        <f>VLOOKUP(A38,Plano_V3!$A$27:$G$573,7,0)</f>
        <v>1. Concluído</v>
      </c>
      <c r="H38" s="165" t="s">
        <v>177</v>
      </c>
      <c r="I38" s="174"/>
      <c r="J38" s="186" t="str">
        <f>IF(VLOOKUP(A38,'Aux - pivots1'!$A:$E,3,0)=0, "",VLOOKUP(A38,'Aux - pivots1'!$A:$E,3,0))</f>
        <v/>
      </c>
      <c r="K38" s="186" t="str">
        <f>IF(VLOOKUP(A38,'Aux - pivots1'!$A:$E,4,0)=0, "",VLOOKUP(A38,'Aux - pivots1'!$A:$E,4,0))</f>
        <v/>
      </c>
      <c r="L38" s="186" t="str">
        <f>IF(VLOOKUP(A38,'Aux - pivots1'!$A:$E,5,0)=0, "",VLOOKUP(A38,'Aux - pivots1'!$A:$E,5,0))</f>
        <v/>
      </c>
    </row>
    <row r="39" spans="1:12" ht="16.2" hidden="1">
      <c r="A39" s="31" t="str">
        <f t="shared" si="0"/>
        <v>cd_imv_out_trz_cred_prccempresa</v>
      </c>
      <c r="B39" s="172" t="s">
        <v>28</v>
      </c>
      <c r="C39" s="167" t="s">
        <v>54</v>
      </c>
      <c r="D39" s="163" t="s">
        <v>40</v>
      </c>
      <c r="E39" s="164" t="s">
        <v>56</v>
      </c>
      <c r="F39" s="163" t="s">
        <v>57</v>
      </c>
      <c r="G39" s="165" t="str">
        <f>VLOOKUP(A39,Plano_V3!$A$27:$G$573,7,0)</f>
        <v>1. Concluído</v>
      </c>
      <c r="H39" s="165" t="s">
        <v>477</v>
      </c>
      <c r="I39" s="190" t="s">
        <v>498</v>
      </c>
      <c r="J39" s="186" t="str">
        <f>IF(VLOOKUP(A39,'Aux - pivots1'!$A:$E,3,0)=0, "",VLOOKUP(A39,'Aux - pivots1'!$A:$E,3,0))</f>
        <v/>
      </c>
      <c r="K39" s="186" t="str">
        <f>IF(VLOOKUP(A39,'Aux - pivots1'!$A:$E,4,0)=0, "",VLOOKUP(A39,'Aux - pivots1'!$A:$E,4,0))</f>
        <v/>
      </c>
      <c r="L39" s="186" t="str">
        <f>IF(VLOOKUP(A39,'Aux - pivots1'!$A:$E,5,0)=0, "",VLOOKUP(A39,'Aux - pivots1'!$A:$E,5,0))</f>
        <v/>
      </c>
    </row>
    <row r="40" spans="1:12" ht="16.2" hidden="1">
      <c r="A40" s="31" t="str">
        <f t="shared" si="0"/>
        <v>cd_imv_out_trz_cred_prccempresp</v>
      </c>
      <c r="B40" s="172" t="s">
        <v>28</v>
      </c>
      <c r="C40" s="167" t="s">
        <v>54</v>
      </c>
      <c r="D40" s="163" t="s">
        <v>40</v>
      </c>
      <c r="E40" s="164" t="s">
        <v>56</v>
      </c>
      <c r="F40" s="163" t="s">
        <v>74</v>
      </c>
      <c r="G40" s="165" t="str">
        <f>VLOOKUP(A40,Plano_V3!$A$27:$G$573,7,0)</f>
        <v>1. Concluído</v>
      </c>
      <c r="H40" s="165" t="s">
        <v>477</v>
      </c>
      <c r="I40" s="190" t="s">
        <v>498</v>
      </c>
      <c r="J40" s="186" t="str">
        <f>IF(VLOOKUP(A40,'Aux - pivots1'!$A:$E,3,0)=0, "",VLOOKUP(A40,'Aux - pivots1'!$A:$E,3,0))</f>
        <v/>
      </c>
      <c r="K40" s="186" t="str">
        <f>IF(VLOOKUP(A40,'Aux - pivots1'!$A:$E,4,0)=0, "",VLOOKUP(A40,'Aux - pivots1'!$A:$E,4,0))</f>
        <v/>
      </c>
      <c r="L40" s="186" t="str">
        <f>IF(VLOOKUP(A40,'Aux - pivots1'!$A:$E,5,0)=0, "",VLOOKUP(A40,'Aux - pivots1'!$A:$E,5,0))</f>
        <v/>
      </c>
    </row>
    <row r="41" spans="1:12" ht="16.2" hidden="1">
      <c r="A41" s="31" t="str">
        <f t="shared" si="0"/>
        <v>cd_imv_out_trz_cred_prcckbalcao</v>
      </c>
      <c r="B41" s="172" t="s">
        <v>28</v>
      </c>
      <c r="C41" s="167" t="s">
        <v>54</v>
      </c>
      <c r="D41" s="163" t="s">
        <v>40</v>
      </c>
      <c r="E41" s="164" t="s">
        <v>56</v>
      </c>
      <c r="F41" s="163" t="s">
        <v>58</v>
      </c>
      <c r="G41" s="165" t="str">
        <f>VLOOKUP(A41,Plano_V3!$A$27:$G$573,7,0)</f>
        <v>1. Concluído</v>
      </c>
      <c r="H41" s="165" t="s">
        <v>477</v>
      </c>
      <c r="I41" s="190" t="s">
        <v>498</v>
      </c>
      <c r="J41" s="186" t="str">
        <f>IF(VLOOKUP(A41,'Aux - pivots1'!$A:$E,3,0)=0, "",VLOOKUP(A41,'Aux - pivots1'!$A:$E,3,0))</f>
        <v/>
      </c>
      <c r="K41" s="186" t="str">
        <f>IF(VLOOKUP(A41,'Aux - pivots1'!$A:$E,4,0)=0, "",VLOOKUP(A41,'Aux - pivots1'!$A:$E,4,0))</f>
        <v/>
      </c>
      <c r="L41" s="186" t="str">
        <f>IF(VLOOKUP(A41,'Aux - pivots1'!$A:$E,5,0)=0, "",VLOOKUP(A41,'Aux - pivots1'!$A:$E,5,0))</f>
        <v/>
      </c>
    </row>
    <row r="42" spans="1:12" ht="16.2" hidden="1">
      <c r="A42" s="31" t="str">
        <f t="shared" si="0"/>
        <v>cd_imv_out_trz_cred_prcckbalres</v>
      </c>
      <c r="B42" s="172" t="s">
        <v>28</v>
      </c>
      <c r="C42" s="167" t="s">
        <v>54</v>
      </c>
      <c r="D42" s="163" t="s">
        <v>40</v>
      </c>
      <c r="E42" s="164" t="s">
        <v>56</v>
      </c>
      <c r="F42" s="163" t="s">
        <v>75</v>
      </c>
      <c r="G42" s="165" t="str">
        <f>VLOOKUP(A42,Plano_V3!$A$27:$G$573,7,0)</f>
        <v>1. Concluído</v>
      </c>
      <c r="H42" s="165" t="s">
        <v>477</v>
      </c>
      <c r="I42" s="190" t="s">
        <v>498</v>
      </c>
      <c r="J42" s="186" t="str">
        <f>IF(VLOOKUP(A42,'Aux - pivots1'!$A:$E,3,0)=0, "",VLOOKUP(A42,'Aux - pivots1'!$A:$E,3,0))</f>
        <v/>
      </c>
      <c r="K42" s="186" t="str">
        <f>IF(VLOOKUP(A42,'Aux - pivots1'!$A:$E,4,0)=0, "",VLOOKUP(A42,'Aux - pivots1'!$A:$E,4,0))</f>
        <v/>
      </c>
      <c r="L42" s="186" t="str">
        <f>IF(VLOOKUP(A42,'Aux - pivots1'!$A:$E,5,0)=0, "",VLOOKUP(A42,'Aux - pivots1'!$A:$E,5,0))</f>
        <v/>
      </c>
    </row>
    <row r="43" spans="1:12" ht="16.2" hidden="1">
      <c r="A43" s="31" t="str">
        <f t="shared" si="0"/>
        <v>cd_imv_out_trz_cred_prcckctares</v>
      </c>
      <c r="B43" s="172" t="s">
        <v>28</v>
      </c>
      <c r="C43" s="167" t="s">
        <v>54</v>
      </c>
      <c r="D43" s="163" t="s">
        <v>40</v>
      </c>
      <c r="E43" s="164" t="s">
        <v>56</v>
      </c>
      <c r="F43" s="163" t="s">
        <v>76</v>
      </c>
      <c r="G43" s="165" t="str">
        <f>VLOOKUP(A43,Plano_V3!$A$27:$G$573,7,0)</f>
        <v>1. Concluído</v>
      </c>
      <c r="H43" s="165" t="s">
        <v>477</v>
      </c>
      <c r="I43" s="190" t="s">
        <v>498</v>
      </c>
      <c r="J43" s="186" t="str">
        <f>IF(VLOOKUP(A43,'Aux - pivots1'!$A:$E,3,0)=0, "",VLOOKUP(A43,'Aux - pivots1'!$A:$E,3,0))</f>
        <v/>
      </c>
      <c r="K43" s="186" t="str">
        <f>IF(VLOOKUP(A43,'Aux - pivots1'!$A:$E,4,0)=0, "",VLOOKUP(A43,'Aux - pivots1'!$A:$E,4,0))</f>
        <v/>
      </c>
      <c r="L43" s="186" t="str">
        <f>IF(VLOOKUP(A43,'Aux - pivots1'!$A:$E,5,0)=0, "",VLOOKUP(A43,'Aux - pivots1'!$A:$E,5,0))</f>
        <v/>
      </c>
    </row>
    <row r="44" spans="1:12" ht="16.2" hidden="1">
      <c r="A44" s="31" t="str">
        <f t="shared" si="0"/>
        <v>cd_imv_out_trz_cred_prccknumcta</v>
      </c>
      <c r="B44" s="172" t="s">
        <v>28</v>
      </c>
      <c r="C44" s="167" t="s">
        <v>54</v>
      </c>
      <c r="D44" s="163" t="s">
        <v>40</v>
      </c>
      <c r="E44" s="164" t="s">
        <v>56</v>
      </c>
      <c r="F44" s="163" t="s">
        <v>59</v>
      </c>
      <c r="G44" s="165" t="str">
        <f>VLOOKUP(A44,Plano_V3!$A$27:$G$573,7,0)</f>
        <v>1. Concluído</v>
      </c>
      <c r="H44" s="165" t="s">
        <v>477</v>
      </c>
      <c r="I44" s="190" t="s">
        <v>498</v>
      </c>
      <c r="J44" s="186" t="str">
        <f>IF(VLOOKUP(A44,'Aux - pivots1'!$A:$E,3,0)=0, "",VLOOKUP(A44,'Aux - pivots1'!$A:$E,3,0))</f>
        <v/>
      </c>
      <c r="K44" s="186" t="str">
        <f>IF(VLOOKUP(A44,'Aux - pivots1'!$A:$E,4,0)=0, "",VLOOKUP(A44,'Aux - pivots1'!$A:$E,4,0))</f>
        <v/>
      </c>
      <c r="L44" s="186" t="str">
        <f>IF(VLOOKUP(A44,'Aux - pivots1'!$A:$E,5,0)=0, "",VLOOKUP(A44,'Aux - pivots1'!$A:$E,5,0))</f>
        <v/>
      </c>
    </row>
    <row r="45" spans="1:12" ht="16.2" hidden="1">
      <c r="A45" s="31" t="str">
        <f t="shared" si="0"/>
        <v>cd_imv_out_trz_cred_prcckrefresp</v>
      </c>
      <c r="B45" s="172" t="s">
        <v>28</v>
      </c>
      <c r="C45" s="167" t="s">
        <v>54</v>
      </c>
      <c r="D45" s="163" t="s">
        <v>40</v>
      </c>
      <c r="E45" s="164" t="s">
        <v>56</v>
      </c>
      <c r="F45" s="163" t="s">
        <v>77</v>
      </c>
      <c r="G45" s="165" t="str">
        <f>VLOOKUP(A45,Plano_V3!$A$27:$G$573,7,0)</f>
        <v>1. Concluído</v>
      </c>
      <c r="H45" s="165" t="s">
        <v>477</v>
      </c>
      <c r="I45" s="190" t="s">
        <v>498</v>
      </c>
      <c r="J45" s="186" t="str">
        <f>IF(VLOOKUP(A45,'Aux - pivots1'!$A:$E,3,0)=0, "",VLOOKUP(A45,'Aux - pivots1'!$A:$E,3,0))</f>
        <v/>
      </c>
      <c r="K45" s="186" t="str">
        <f>IF(VLOOKUP(A45,'Aux - pivots1'!$A:$E,4,0)=0, "",VLOOKUP(A45,'Aux - pivots1'!$A:$E,4,0))</f>
        <v/>
      </c>
      <c r="L45" s="186" t="str">
        <f>IF(VLOOKUP(A45,'Aux - pivots1'!$A:$E,5,0)=0, "",VLOOKUP(A45,'Aux - pivots1'!$A:$E,5,0))</f>
        <v/>
      </c>
    </row>
    <row r="46" spans="1:12" ht="16.2" hidden="1">
      <c r="A46" s="31" t="str">
        <f t="shared" si="0"/>
        <v>cd_imv_out_trz_cred_prccod_fnld</v>
      </c>
      <c r="B46" s="172" t="s">
        <v>28</v>
      </c>
      <c r="C46" s="167" t="s">
        <v>54</v>
      </c>
      <c r="D46" s="163" t="s">
        <v>40</v>
      </c>
      <c r="E46" s="164" t="s">
        <v>56</v>
      </c>
      <c r="F46" s="163" t="s">
        <v>78</v>
      </c>
      <c r="G46" s="165" t="str">
        <f>VLOOKUP(A46,Plano_V3!$A$27:$G$573,7,0)</f>
        <v>2. Em Teste</v>
      </c>
      <c r="H46" s="165" t="s">
        <v>177</v>
      </c>
      <c r="I46" s="174"/>
      <c r="J46" s="186" t="str">
        <f>IF(VLOOKUP(A46,'Aux - pivots1'!$A:$E,3,0)=0, "",VLOOKUP(A46,'Aux - pivots1'!$A:$E,3,0))</f>
        <v/>
      </c>
      <c r="K46" s="186" t="str">
        <f>IF(VLOOKUP(A46,'Aux - pivots1'!$A:$E,4,0)=0, "",VLOOKUP(A46,'Aux - pivots1'!$A:$E,4,0))</f>
        <v/>
      </c>
      <c r="L46" s="186" t="str">
        <f>IF(VLOOKUP(A46,'Aux - pivots1'!$A:$E,5,0)=0, "",VLOOKUP(A46,'Aux - pivots1'!$A:$E,5,0))</f>
        <v/>
      </c>
    </row>
    <row r="47" spans="1:12" ht="16.2" hidden="1">
      <c r="A47" s="31" t="str">
        <f t="shared" si="0"/>
        <v>cd_imv_out_trz_cred_prccod_ocupacao</v>
      </c>
      <c r="B47" s="172" t="s">
        <v>28</v>
      </c>
      <c r="C47" s="167" t="s">
        <v>54</v>
      </c>
      <c r="D47" s="163" t="s">
        <v>40</v>
      </c>
      <c r="E47" s="164" t="s">
        <v>56</v>
      </c>
      <c r="F47" s="163" t="s">
        <v>79</v>
      </c>
      <c r="G47" s="165" t="str">
        <f>VLOOKUP(A47,Plano_V3!$A$27:$G$573,7,0)</f>
        <v>2. Em Teste</v>
      </c>
      <c r="H47" s="165" t="s">
        <v>177</v>
      </c>
      <c r="I47" s="174"/>
      <c r="J47" s="186" t="str">
        <f>IF(VLOOKUP(A47,'Aux - pivots1'!$A:$E,3,0)=0, "",VLOOKUP(A47,'Aux - pivots1'!$A:$E,3,0))</f>
        <v/>
      </c>
      <c r="K47" s="186" t="str">
        <f>IF(VLOOKUP(A47,'Aux - pivots1'!$A:$E,4,0)=0, "",VLOOKUP(A47,'Aux - pivots1'!$A:$E,4,0))</f>
        <v/>
      </c>
      <c r="L47" s="186" t="str">
        <f>IF(VLOOKUP(A47,'Aux - pivots1'!$A:$E,5,0)=0, "",VLOOKUP(A47,'Aux - pivots1'!$A:$E,5,0))</f>
        <v/>
      </c>
    </row>
    <row r="48" spans="1:12" ht="16.2" hidden="1">
      <c r="A48" s="31" t="str">
        <f t="shared" si="0"/>
        <v>cd_imv_out_trz_cred_prccod_prd_resp</v>
      </c>
      <c r="B48" s="172" t="s">
        <v>28</v>
      </c>
      <c r="C48" s="167" t="s">
        <v>54</v>
      </c>
      <c r="D48" s="163" t="s">
        <v>40</v>
      </c>
      <c r="E48" s="164" t="s">
        <v>56</v>
      </c>
      <c r="F48" s="163" t="s">
        <v>80</v>
      </c>
      <c r="G48" s="165" t="str">
        <f>VLOOKUP(A48,Plano_V3!$A$27:$G$573,7,0)</f>
        <v>2. Em Teste</v>
      </c>
      <c r="H48" s="165" t="s">
        <v>177</v>
      </c>
      <c r="I48" s="174"/>
      <c r="J48" s="186" t="str">
        <f>IF(VLOOKUP(A48,'Aux - pivots1'!$A:$E,3,0)=0, "",VLOOKUP(A48,'Aux - pivots1'!$A:$E,3,0))</f>
        <v/>
      </c>
      <c r="K48" s="186" t="str">
        <f>IF(VLOOKUP(A48,'Aux - pivots1'!$A:$E,4,0)=0, "",VLOOKUP(A48,'Aux - pivots1'!$A:$E,4,0))</f>
        <v/>
      </c>
      <c r="L48" s="186" t="str">
        <f>IF(VLOOKUP(A48,'Aux - pivots1'!$A:$E,5,0)=0, "",VLOOKUP(A48,'Aux - pivots1'!$A:$E,5,0))</f>
        <v/>
      </c>
    </row>
    <row r="49" spans="1:12" ht="16.2" hidden="1">
      <c r="A49" s="31" t="str">
        <f t="shared" si="0"/>
        <v>cd_imv_out_trz_cred_prccod_sit</v>
      </c>
      <c r="B49" s="172" t="s">
        <v>28</v>
      </c>
      <c r="C49" s="167" t="s">
        <v>54</v>
      </c>
      <c r="D49" s="163" t="s">
        <v>40</v>
      </c>
      <c r="E49" s="164" t="s">
        <v>56</v>
      </c>
      <c r="F49" s="163" t="s">
        <v>81</v>
      </c>
      <c r="G49" s="165" t="str">
        <f>VLOOKUP(A49,Plano_V3!$A$27:$G$573,7,0)</f>
        <v>0. Cancelado</v>
      </c>
      <c r="H49" s="165" t="s">
        <v>476</v>
      </c>
      <c r="I49" s="174" t="s">
        <v>499</v>
      </c>
      <c r="J49" s="186" t="str">
        <f>IF(VLOOKUP(A49,'Aux - pivots1'!$A:$E,3,0)=0, "",VLOOKUP(A49,'Aux - pivots1'!$A:$E,3,0))</f>
        <v/>
      </c>
      <c r="K49" s="186" t="str">
        <f>IF(VLOOKUP(A49,'Aux - pivots1'!$A:$E,4,0)=0, "",VLOOKUP(A49,'Aux - pivots1'!$A:$E,4,0))</f>
        <v/>
      </c>
      <c r="L49" s="186" t="str">
        <f>IF(VLOOKUP(A49,'Aux - pivots1'!$A:$E,5,0)=0, "",VLOOKUP(A49,'Aux - pivots1'!$A:$E,5,0))</f>
        <v/>
      </c>
    </row>
    <row r="50" spans="1:12" ht="16.2" hidden="1">
      <c r="A50" s="31" t="str">
        <f t="shared" si="0"/>
        <v>cd_imv_out_trz_cred_prccod_sprd_resp</v>
      </c>
      <c r="B50" s="172" t="s">
        <v>28</v>
      </c>
      <c r="C50" s="167" t="s">
        <v>54</v>
      </c>
      <c r="D50" s="163" t="s">
        <v>40</v>
      </c>
      <c r="E50" s="164" t="s">
        <v>56</v>
      </c>
      <c r="F50" s="163" t="s">
        <v>82</v>
      </c>
      <c r="G50" s="165" t="str">
        <f>VLOOKUP(A50,Plano_V3!$A$27:$G$573,7,0)</f>
        <v>2. Em Teste</v>
      </c>
      <c r="H50" s="165" t="s">
        <v>177</v>
      </c>
      <c r="I50" s="174"/>
      <c r="J50" s="186" t="str">
        <f>IF(VLOOKUP(A50,'Aux - pivots1'!$A:$E,3,0)=0, "",VLOOKUP(A50,'Aux - pivots1'!$A:$E,3,0))</f>
        <v/>
      </c>
      <c r="K50" s="186" t="str">
        <f>IF(VLOOKUP(A50,'Aux - pivots1'!$A:$E,4,0)=0, "",VLOOKUP(A50,'Aux - pivots1'!$A:$E,4,0))</f>
        <v/>
      </c>
      <c r="L50" s="186" t="str">
        <f>IF(VLOOKUP(A50,'Aux - pivots1'!$A:$E,5,0)=0, "",VLOOKUP(A50,'Aux - pivots1'!$A:$E,5,0))</f>
        <v/>
      </c>
    </row>
    <row r="51" spans="1:12" ht="16.2" hidden="1">
      <c r="A51" s="31" t="str">
        <f t="shared" si="0"/>
        <v>cd_imv_out_trz_cred_prccomp_id_gar</v>
      </c>
      <c r="B51" s="172" t="s">
        <v>28</v>
      </c>
      <c r="C51" s="167" t="s">
        <v>54</v>
      </c>
      <c r="D51" s="163" t="s">
        <v>40</v>
      </c>
      <c r="E51" s="164" t="s">
        <v>56</v>
      </c>
      <c r="F51" s="163" t="s">
        <v>67</v>
      </c>
      <c r="G51" s="165" t="str">
        <f>VLOOKUP(A51,Plano_V3!$A$27:$G$573,7,0)</f>
        <v>1. Concluído</v>
      </c>
      <c r="H51" s="165" t="s">
        <v>177</v>
      </c>
      <c r="I51" s="174"/>
      <c r="J51" s="186" t="str">
        <f>IF(VLOOKUP(A51,'Aux - pivots1'!$A:$E,3,0)=0, "",VLOOKUP(A51,'Aux - pivots1'!$A:$E,3,0))</f>
        <v/>
      </c>
      <c r="K51" s="186" t="str">
        <f>IF(VLOOKUP(A51,'Aux - pivots1'!$A:$E,4,0)=0, "",VLOOKUP(A51,'Aux - pivots1'!$A:$E,4,0))</f>
        <v/>
      </c>
      <c r="L51" s="186" t="str">
        <f>IF(VLOOKUP(A51,'Aux - pivots1'!$A:$E,5,0)=0, "",VLOOKUP(A51,'Aux - pivots1'!$A:$E,5,0))</f>
        <v/>
      </c>
    </row>
    <row r="52" spans="1:12" ht="16.2" hidden="1">
      <c r="A52" s="31" t="str">
        <f t="shared" si="0"/>
        <v>cd_imv_out_trz_cred_prcdata_fim</v>
      </c>
      <c r="B52" s="172" t="s">
        <v>28</v>
      </c>
      <c r="C52" s="167" t="s">
        <v>54</v>
      </c>
      <c r="D52" s="163" t="s">
        <v>40</v>
      </c>
      <c r="E52" s="164" t="s">
        <v>56</v>
      </c>
      <c r="F52" s="163" t="s">
        <v>83</v>
      </c>
      <c r="G52" s="165" t="str">
        <f>VLOOKUP(A52,Plano_V3!$A$27:$G$573,7,0)</f>
        <v>2. Em Teste</v>
      </c>
      <c r="H52" s="165" t="s">
        <v>177</v>
      </c>
      <c r="I52" s="174"/>
      <c r="J52" s="186" t="str">
        <f>IF(VLOOKUP(A52,'Aux - pivots1'!$A:$E,3,0)=0, "",VLOOKUP(A52,'Aux - pivots1'!$A:$E,3,0))</f>
        <v/>
      </c>
      <c r="K52" s="186" t="str">
        <f>IF(VLOOKUP(A52,'Aux - pivots1'!$A:$E,4,0)=0, "",VLOOKUP(A52,'Aux - pivots1'!$A:$E,4,0))</f>
        <v/>
      </c>
      <c r="L52" s="186" t="str">
        <f>IF(VLOOKUP(A52,'Aux - pivots1'!$A:$E,5,0)=0, "",VLOOKUP(A52,'Aux - pivots1'!$A:$E,5,0))</f>
        <v/>
      </c>
    </row>
    <row r="53" spans="1:12" ht="16.2" hidden="1">
      <c r="A53" s="31" t="str">
        <f t="shared" si="0"/>
        <v>cd_imv_out_trz_cred_prcdata_inicio</v>
      </c>
      <c r="B53" s="172" t="s">
        <v>28</v>
      </c>
      <c r="C53" s="167" t="s">
        <v>54</v>
      </c>
      <c r="D53" s="163" t="s">
        <v>40</v>
      </c>
      <c r="E53" s="164" t="s">
        <v>56</v>
      </c>
      <c r="F53" s="163" t="s">
        <v>68</v>
      </c>
      <c r="G53" s="165" t="str">
        <f>VLOOKUP(A53,Plano_V3!$A$27:$G$573,7,0)</f>
        <v>2. Em Teste</v>
      </c>
      <c r="H53" s="165" t="s">
        <v>177</v>
      </c>
      <c r="I53" s="174"/>
      <c r="J53" s="186" t="str">
        <f>IF(VLOOKUP(A53,'Aux - pivots1'!$A:$E,3,0)=0, "",VLOOKUP(A53,'Aux - pivots1'!$A:$E,3,0))</f>
        <v/>
      </c>
      <c r="K53" s="186" t="str">
        <f>IF(VLOOKUP(A53,'Aux - pivots1'!$A:$E,4,0)=0, "",VLOOKUP(A53,'Aux - pivots1'!$A:$E,4,0))</f>
        <v/>
      </c>
      <c r="L53" s="186" t="str">
        <f>IF(VLOOKUP(A53,'Aux - pivots1'!$A:$E,5,0)=0, "",VLOOKUP(A53,'Aux - pivots1'!$A:$E,5,0))</f>
        <v/>
      </c>
    </row>
    <row r="54" spans="1:12" ht="16.2" hidden="1">
      <c r="A54" s="31" t="str">
        <f t="shared" si="0"/>
        <v>cd_imv_out_trz_cred_prcdata_vcmt</v>
      </c>
      <c r="B54" s="172" t="s">
        <v>28</v>
      </c>
      <c r="C54" s="167" t="s">
        <v>54</v>
      </c>
      <c r="D54" s="163" t="s">
        <v>40</v>
      </c>
      <c r="E54" s="164" t="s">
        <v>56</v>
      </c>
      <c r="F54" s="163" t="s">
        <v>69</v>
      </c>
      <c r="G54" s="165" t="str">
        <f>VLOOKUP(A54,Plano_V3!$A$27:$G$573,7,0)</f>
        <v>2. Em Teste</v>
      </c>
      <c r="H54" s="165" t="s">
        <v>177</v>
      </c>
      <c r="I54" s="174"/>
      <c r="J54" s="186" t="str">
        <f>IF(VLOOKUP(A54,'Aux - pivots1'!$A:$E,3,0)=0, "",VLOOKUP(A54,'Aux - pivots1'!$A:$E,3,0))</f>
        <v/>
      </c>
      <c r="K54" s="186" t="str">
        <f>IF(VLOOKUP(A54,'Aux - pivots1'!$A:$E,4,0)=0, "",VLOOKUP(A54,'Aux - pivots1'!$A:$E,4,0))</f>
        <v/>
      </c>
      <c r="L54" s="186" t="str">
        <f>IF(VLOOKUP(A54,'Aux - pivots1'!$A:$E,5,0)=0, "",VLOOKUP(A54,'Aux - pivots1'!$A:$E,5,0))</f>
        <v/>
      </c>
    </row>
    <row r="55" spans="1:12" ht="16.2" hidden="1">
      <c r="A55" s="31" t="str">
        <f t="shared" si="0"/>
        <v>cd_imv_out_trz_cred_prcidetgar</v>
      </c>
      <c r="B55" s="172" t="s">
        <v>28</v>
      </c>
      <c r="C55" s="167" t="s">
        <v>54</v>
      </c>
      <c r="D55" s="163" t="s">
        <v>40</v>
      </c>
      <c r="E55" s="164" t="s">
        <v>56</v>
      </c>
      <c r="F55" s="163" t="s">
        <v>84</v>
      </c>
      <c r="G55" s="165" t="str">
        <f>VLOOKUP(A55,Plano_V3!$A$27:$G$573,7,0)</f>
        <v>0. Cancelado</v>
      </c>
      <c r="H55" s="165" t="s">
        <v>476</v>
      </c>
      <c r="I55" s="174" t="s">
        <v>499</v>
      </c>
      <c r="J55" s="186" t="str">
        <f>IF(VLOOKUP(A55,'Aux - pivots1'!$A:$E,3,0)=0, "",VLOOKUP(A55,'Aux - pivots1'!$A:$E,3,0))</f>
        <v/>
      </c>
      <c r="K55" s="186" t="str">
        <f>IF(VLOOKUP(A55,'Aux - pivots1'!$A:$E,4,0)=0, "",VLOOKUP(A55,'Aux - pivots1'!$A:$E,4,0))</f>
        <v/>
      </c>
      <c r="L55" s="186" t="str">
        <f>IF(VLOOKUP(A55,'Aux - pivots1'!$A:$E,5,0)=0, "",VLOOKUP(A55,'Aux - pivots1'!$A:$E,5,0))</f>
        <v/>
      </c>
    </row>
    <row r="56" spans="1:12" ht="16.2" hidden="1">
      <c r="A56" s="31" t="str">
        <f t="shared" si="0"/>
        <v>cd_imv_out_trz_cred_prcnum_prop</v>
      </c>
      <c r="B56" s="172" t="s">
        <v>28</v>
      </c>
      <c r="C56" s="167" t="s">
        <v>54</v>
      </c>
      <c r="D56" s="163" t="s">
        <v>40</v>
      </c>
      <c r="E56" s="164" t="s">
        <v>56</v>
      </c>
      <c r="F56" s="163" t="s">
        <v>85</v>
      </c>
      <c r="G56" s="165" t="str">
        <f>VLOOKUP(A56,Plano_V3!$A$27:$G$573,7,0)</f>
        <v>0. Cancelado</v>
      </c>
      <c r="H56" s="165" t="s">
        <v>476</v>
      </c>
      <c r="I56" s="174" t="s">
        <v>499</v>
      </c>
      <c r="J56" s="186" t="str">
        <f>IF(VLOOKUP(A56,'Aux - pivots1'!$A:$E,3,0)=0, "",VLOOKUP(A56,'Aux - pivots1'!$A:$E,3,0))</f>
        <v/>
      </c>
      <c r="K56" s="186" t="str">
        <f>IF(VLOOKUP(A56,'Aux - pivots1'!$A:$E,4,0)=0, "",VLOOKUP(A56,'Aux - pivots1'!$A:$E,4,0))</f>
        <v/>
      </c>
      <c r="L56" s="186" t="str">
        <f>IF(VLOOKUP(A56,'Aux - pivots1'!$A:$E,5,0)=0, "",VLOOKUP(A56,'Aux - pivots1'!$A:$E,5,0))</f>
        <v/>
      </c>
    </row>
    <row r="57" spans="1:12" ht="16.2" hidden="1">
      <c r="A57" s="31" t="str">
        <f t="shared" si="0"/>
        <v>cd_imv_out_trz_cred_prcorigem</v>
      </c>
      <c r="B57" s="172" t="s">
        <v>28</v>
      </c>
      <c r="C57" s="167" t="s">
        <v>54</v>
      </c>
      <c r="D57" s="163" t="s">
        <v>40</v>
      </c>
      <c r="E57" s="164" t="s">
        <v>56</v>
      </c>
      <c r="F57" s="163" t="s">
        <v>72</v>
      </c>
      <c r="G57" s="165" t="str">
        <f>VLOOKUP(A57,Plano_V3!$A$27:$G$573,7,0)</f>
        <v>1. Concluído</v>
      </c>
      <c r="H57" s="165" t="s">
        <v>177</v>
      </c>
      <c r="I57" s="174"/>
      <c r="J57" s="186" t="str">
        <f>IF(VLOOKUP(A57,'Aux - pivots1'!$A:$E,3,0)=0, "",VLOOKUP(A57,'Aux - pivots1'!$A:$E,3,0))</f>
        <v/>
      </c>
      <c r="K57" s="186" t="str">
        <f>IF(VLOOKUP(A57,'Aux - pivots1'!$A:$E,4,0)=0, "",VLOOKUP(A57,'Aux - pivots1'!$A:$E,4,0))</f>
        <v/>
      </c>
      <c r="L57" s="186" t="str">
        <f>IF(VLOOKUP(A57,'Aux - pivots1'!$A:$E,5,0)=0, "",VLOOKUP(A57,'Aux - pivots1'!$A:$E,5,0))</f>
        <v/>
      </c>
    </row>
    <row r="58" spans="1:12" ht="16.2" hidden="1">
      <c r="A58" s="31" t="str">
        <f t="shared" si="0"/>
        <v>cd_imv_out_trz_cred_prcref_date</v>
      </c>
      <c r="B58" s="172" t="s">
        <v>28</v>
      </c>
      <c r="C58" s="167" t="s">
        <v>54</v>
      </c>
      <c r="D58" s="163" t="s">
        <v>40</v>
      </c>
      <c r="E58" s="164" t="s">
        <v>56</v>
      </c>
      <c r="F58" s="163" t="s">
        <v>73</v>
      </c>
      <c r="G58" s="165" t="str">
        <f>VLOOKUP(A58,Plano_V3!$A$27:$G$573,7,0)</f>
        <v>1. Concluído</v>
      </c>
      <c r="H58" s="165" t="s">
        <v>177</v>
      </c>
      <c r="I58" s="174"/>
      <c r="J58" s="186" t="str">
        <f>IF(VLOOKUP(A58,'Aux - pivots1'!$A:$E,3,0)=0, "",VLOOKUP(A58,'Aux - pivots1'!$A:$E,3,0))</f>
        <v/>
      </c>
      <c r="K58" s="186" t="str">
        <f>IF(VLOOKUP(A58,'Aux - pivots1'!$A:$E,4,0)=0, "",VLOOKUP(A58,'Aux - pivots1'!$A:$E,4,0))</f>
        <v/>
      </c>
      <c r="L58" s="186" t="str">
        <f>IF(VLOOKUP(A58,'Aux - pivots1'!$A:$E,5,0)=0, "",VLOOKUP(A58,'Aux - pivots1'!$A:$E,5,0))</f>
        <v/>
      </c>
    </row>
    <row r="59" spans="1:12" ht="16.2" hidden="1">
      <c r="A59" s="31" t="str">
        <f t="shared" si="0"/>
        <v>cd_imv_out_trz_prc_bens_imvn.a.</v>
      </c>
      <c r="B59" s="172" t="s">
        <v>28</v>
      </c>
      <c r="C59" s="167" t="s">
        <v>54</v>
      </c>
      <c r="D59" s="163" t="s">
        <v>36</v>
      </c>
      <c r="E59" s="164" t="s">
        <v>86</v>
      </c>
      <c r="F59" s="163" t="s">
        <v>38</v>
      </c>
      <c r="G59" s="165" t="str">
        <f>VLOOKUP(A59,Plano_V3!$A$27:$G$573,7,0)</f>
        <v>1. Concluído</v>
      </c>
      <c r="H59" s="165" t="s">
        <v>177</v>
      </c>
      <c r="I59" s="174"/>
      <c r="J59" s="186" t="str">
        <f>IF(VLOOKUP(A59,'Aux - pivots1'!$A:$E,3,0)=0, "",VLOOKUP(A59,'Aux - pivots1'!$A:$E,3,0))</f>
        <v/>
      </c>
      <c r="K59" s="186" t="str">
        <f>IF(VLOOKUP(A59,'Aux - pivots1'!$A:$E,4,0)=0, "",VLOOKUP(A59,'Aux - pivots1'!$A:$E,4,0))</f>
        <v/>
      </c>
      <c r="L59" s="186" t="str">
        <f>IF(VLOOKUP(A59,'Aux - pivots1'!$A:$E,5,0)=0, "",VLOOKUP(A59,'Aux - pivots1'!$A:$E,5,0))</f>
        <v/>
      </c>
    </row>
    <row r="60" spans="1:12" ht="16.2" hidden="1">
      <c r="A60" s="31" t="str">
        <f t="shared" si="0"/>
        <v>cd_imv_out_trz_prc_bens_imvcempbem</v>
      </c>
      <c r="B60" s="172" t="s">
        <v>28</v>
      </c>
      <c r="C60" s="167" t="s">
        <v>54</v>
      </c>
      <c r="D60" s="163" t="s">
        <v>40</v>
      </c>
      <c r="E60" s="164" t="s">
        <v>86</v>
      </c>
      <c r="F60" s="163" t="s">
        <v>41</v>
      </c>
      <c r="G60" s="165" t="str">
        <f>VLOOKUP(A60,Plano_V3!$A$27:$G$573,7,0)</f>
        <v>1. Concluído</v>
      </c>
      <c r="H60" s="165" t="s">
        <v>477</v>
      </c>
      <c r="I60" s="190"/>
      <c r="J60" s="186" t="str">
        <f>IF(VLOOKUP(A60,'Aux - pivots1'!$A:$E,3,0)=0, "",VLOOKUP(A60,'Aux - pivots1'!$A:$E,3,0))</f>
        <v/>
      </c>
      <c r="K60" s="186" t="str">
        <f>IF(VLOOKUP(A60,'Aux - pivots1'!$A:$E,4,0)=0, "",VLOOKUP(A60,'Aux - pivots1'!$A:$E,4,0))</f>
        <v/>
      </c>
      <c r="L60" s="186" t="str">
        <f>IF(VLOOKUP(A60,'Aux - pivots1'!$A:$E,5,0)=0, "",VLOOKUP(A60,'Aux - pivots1'!$A:$E,5,0))</f>
        <v/>
      </c>
    </row>
    <row r="61" spans="1:12" ht="16.2" hidden="1">
      <c r="A61" s="31" t="str">
        <f t="shared" si="0"/>
        <v>cd_imv_out_trz_prc_bens_imvcempresa</v>
      </c>
      <c r="B61" s="172" t="s">
        <v>28</v>
      </c>
      <c r="C61" s="167" t="s">
        <v>54</v>
      </c>
      <c r="D61" s="163" t="s">
        <v>40</v>
      </c>
      <c r="E61" s="164" t="s">
        <v>86</v>
      </c>
      <c r="F61" s="163" t="s">
        <v>57</v>
      </c>
      <c r="G61" s="165" t="str">
        <f>VLOOKUP(A61,Plano_V3!$A$27:$G$573,7,0)</f>
        <v>1. Concluído</v>
      </c>
      <c r="H61" s="165" t="s">
        <v>477</v>
      </c>
      <c r="I61" s="190" t="s">
        <v>498</v>
      </c>
      <c r="J61" s="186" t="str">
        <f>IF(VLOOKUP(A61,'Aux - pivots1'!$A:$E,3,0)=0, "",VLOOKUP(A61,'Aux - pivots1'!$A:$E,3,0))</f>
        <v/>
      </c>
      <c r="K61" s="186" t="str">
        <f>IF(VLOOKUP(A61,'Aux - pivots1'!$A:$E,4,0)=0, "",VLOOKUP(A61,'Aux - pivots1'!$A:$E,4,0))</f>
        <v/>
      </c>
      <c r="L61" s="186" t="str">
        <f>IF(VLOOKUP(A61,'Aux - pivots1'!$A:$E,5,0)=0, "",VLOOKUP(A61,'Aux - pivots1'!$A:$E,5,0))</f>
        <v/>
      </c>
    </row>
    <row r="62" spans="1:12" ht="16.2" hidden="1">
      <c r="A62" s="31" t="str">
        <f t="shared" si="0"/>
        <v>cd_imv_out_trz_prc_bens_imvckbalbem</v>
      </c>
      <c r="B62" s="172" t="s">
        <v>28</v>
      </c>
      <c r="C62" s="167" t="s">
        <v>54</v>
      </c>
      <c r="D62" s="163" t="s">
        <v>40</v>
      </c>
      <c r="E62" s="164" t="s">
        <v>86</v>
      </c>
      <c r="F62" s="163" t="s">
        <v>43</v>
      </c>
      <c r="G62" s="165" t="str">
        <f>VLOOKUP(A62,Plano_V3!$A$27:$G$573,7,0)</f>
        <v>1. Concluído</v>
      </c>
      <c r="H62" s="165" t="s">
        <v>477</v>
      </c>
      <c r="I62" s="190" t="s">
        <v>498</v>
      </c>
      <c r="J62" s="186" t="str">
        <f>IF(VLOOKUP(A62,'Aux - pivots1'!$A:$E,3,0)=0, "",VLOOKUP(A62,'Aux - pivots1'!$A:$E,3,0))</f>
        <v/>
      </c>
      <c r="K62" s="186" t="str">
        <f>IF(VLOOKUP(A62,'Aux - pivots1'!$A:$E,4,0)=0, "",VLOOKUP(A62,'Aux - pivots1'!$A:$E,4,0))</f>
        <v/>
      </c>
      <c r="L62" s="186" t="str">
        <f>IF(VLOOKUP(A62,'Aux - pivots1'!$A:$E,5,0)=0, "",VLOOKUP(A62,'Aux - pivots1'!$A:$E,5,0))</f>
        <v/>
      </c>
    </row>
    <row r="63" spans="1:12" ht="16.2" hidden="1">
      <c r="A63" s="31" t="str">
        <f t="shared" si="0"/>
        <v>cd_imv_out_trz_prc_bens_imvckbalcao</v>
      </c>
      <c r="B63" s="172" t="s">
        <v>28</v>
      </c>
      <c r="C63" s="167" t="s">
        <v>54</v>
      </c>
      <c r="D63" s="163" t="s">
        <v>40</v>
      </c>
      <c r="E63" s="164" t="s">
        <v>86</v>
      </c>
      <c r="F63" s="163" t="s">
        <v>58</v>
      </c>
      <c r="G63" s="165" t="str">
        <f>VLOOKUP(A63,Plano_V3!$A$27:$G$573,7,0)</f>
        <v>1. Concluído</v>
      </c>
      <c r="H63" s="165" t="s">
        <v>477</v>
      </c>
      <c r="I63" s="190" t="s">
        <v>498</v>
      </c>
      <c r="J63" s="186" t="str">
        <f>IF(VLOOKUP(A63,'Aux - pivots1'!$A:$E,3,0)=0, "",VLOOKUP(A63,'Aux - pivots1'!$A:$E,3,0))</f>
        <v/>
      </c>
      <c r="K63" s="186" t="str">
        <f>IF(VLOOKUP(A63,'Aux - pivots1'!$A:$E,4,0)=0, "",VLOOKUP(A63,'Aux - pivots1'!$A:$E,4,0))</f>
        <v/>
      </c>
      <c r="L63" s="186" t="str">
        <f>IF(VLOOKUP(A63,'Aux - pivots1'!$A:$E,5,0)=0, "",VLOOKUP(A63,'Aux - pivots1'!$A:$E,5,0))</f>
        <v/>
      </c>
    </row>
    <row r="64" spans="1:12" ht="16.2" hidden="1">
      <c r="A64" s="31" t="str">
        <f t="shared" si="0"/>
        <v>cd_imv_out_trz_prc_bens_imvckctabem</v>
      </c>
      <c r="B64" s="172" t="s">
        <v>28</v>
      </c>
      <c r="C64" s="167" t="s">
        <v>54</v>
      </c>
      <c r="D64" s="163" t="s">
        <v>40</v>
      </c>
      <c r="E64" s="164" t="s">
        <v>86</v>
      </c>
      <c r="F64" s="163" t="s">
        <v>44</v>
      </c>
      <c r="G64" s="165" t="str">
        <f>VLOOKUP(A64,Plano_V3!$A$27:$G$573,7,0)</f>
        <v>1. Concluído</v>
      </c>
      <c r="H64" s="165" t="s">
        <v>477</v>
      </c>
      <c r="I64" s="190" t="s">
        <v>498</v>
      </c>
      <c r="J64" s="186" t="str">
        <f>IF(VLOOKUP(A64,'Aux - pivots1'!$A:$E,3,0)=0, "",VLOOKUP(A64,'Aux - pivots1'!$A:$E,3,0))</f>
        <v/>
      </c>
      <c r="K64" s="186" t="str">
        <f>IF(VLOOKUP(A64,'Aux - pivots1'!$A:$E,4,0)=0, "",VLOOKUP(A64,'Aux - pivots1'!$A:$E,4,0))</f>
        <v/>
      </c>
      <c r="L64" s="186" t="str">
        <f>IF(VLOOKUP(A64,'Aux - pivots1'!$A:$E,5,0)=0, "",VLOOKUP(A64,'Aux - pivots1'!$A:$E,5,0))</f>
        <v/>
      </c>
    </row>
    <row r="65" spans="1:12" ht="16.2" hidden="1">
      <c r="A65" s="31" t="str">
        <f t="shared" si="0"/>
        <v>cd_imv_out_trz_prc_bens_imvcknumcta</v>
      </c>
      <c r="B65" s="172" t="s">
        <v>28</v>
      </c>
      <c r="C65" s="167" t="s">
        <v>54</v>
      </c>
      <c r="D65" s="163" t="s">
        <v>40</v>
      </c>
      <c r="E65" s="164" t="s">
        <v>86</v>
      </c>
      <c r="F65" s="163" t="s">
        <v>59</v>
      </c>
      <c r="G65" s="165" t="str">
        <f>VLOOKUP(A65,Plano_V3!$A$27:$G$573,7,0)</f>
        <v>1. Concluído</v>
      </c>
      <c r="H65" s="165" t="s">
        <v>477</v>
      </c>
      <c r="I65" s="190" t="s">
        <v>498</v>
      </c>
      <c r="J65" s="186" t="str">
        <f>IF(VLOOKUP(A65,'Aux - pivots1'!$A:$E,3,0)=0, "",VLOOKUP(A65,'Aux - pivots1'!$A:$E,3,0))</f>
        <v/>
      </c>
      <c r="K65" s="186" t="str">
        <f>IF(VLOOKUP(A65,'Aux - pivots1'!$A:$E,4,0)=0, "",VLOOKUP(A65,'Aux - pivots1'!$A:$E,4,0))</f>
        <v/>
      </c>
      <c r="L65" s="186" t="str">
        <f>IF(VLOOKUP(A65,'Aux - pivots1'!$A:$E,5,0)=0, "",VLOOKUP(A65,'Aux - pivots1'!$A:$E,5,0))</f>
        <v/>
      </c>
    </row>
    <row r="66" spans="1:12" ht="16.2" hidden="1">
      <c r="A66" s="31" t="str">
        <f t="shared" si="0"/>
        <v>cd_imv_out_trz_prc_bens_imvckrefbem</v>
      </c>
      <c r="B66" s="172" t="s">
        <v>28</v>
      </c>
      <c r="C66" s="167" t="s">
        <v>54</v>
      </c>
      <c r="D66" s="163" t="s">
        <v>40</v>
      </c>
      <c r="E66" s="164" t="s">
        <v>86</v>
      </c>
      <c r="F66" s="163" t="s">
        <v>45</v>
      </c>
      <c r="G66" s="165" t="str">
        <f>VLOOKUP(A66,Plano_V3!$A$27:$G$573,7,0)</f>
        <v>1. Concluído</v>
      </c>
      <c r="H66" s="165" t="s">
        <v>477</v>
      </c>
      <c r="I66" s="190"/>
      <c r="J66" s="186" t="str">
        <f>IF(VLOOKUP(A66,'Aux - pivots1'!$A:$E,3,0)=0, "",VLOOKUP(A66,'Aux - pivots1'!$A:$E,3,0))</f>
        <v/>
      </c>
      <c r="K66" s="186" t="str">
        <f>IF(VLOOKUP(A66,'Aux - pivots1'!$A:$E,4,0)=0, "",VLOOKUP(A66,'Aux - pivots1'!$A:$E,4,0))</f>
        <v/>
      </c>
      <c r="L66" s="186" t="str">
        <f>IF(VLOOKUP(A66,'Aux - pivots1'!$A:$E,5,0)=0, "",VLOOKUP(A66,'Aux - pivots1'!$A:$E,5,0))</f>
        <v/>
      </c>
    </row>
    <row r="67" spans="1:12" ht="16.2" hidden="1">
      <c r="A67" s="31" t="str">
        <f t="shared" si="0"/>
        <v>cd_imv_out_trz_prc_bens_imvcomp_id_gar</v>
      </c>
      <c r="B67" s="172" t="s">
        <v>28</v>
      </c>
      <c r="C67" s="167" t="s">
        <v>54</v>
      </c>
      <c r="D67" s="163" t="s">
        <v>40</v>
      </c>
      <c r="E67" s="164" t="s">
        <v>86</v>
      </c>
      <c r="F67" s="163" t="s">
        <v>67</v>
      </c>
      <c r="G67" s="165" t="str">
        <f>VLOOKUP(A67,Plano_V3!$A$27:$G$573,7,0)</f>
        <v>1. Concluído</v>
      </c>
      <c r="H67" s="165" t="s">
        <v>477</v>
      </c>
      <c r="I67" s="174"/>
      <c r="J67" s="186" t="str">
        <f>IF(VLOOKUP(A67,'Aux - pivots1'!$A:$E,3,0)=0, "",VLOOKUP(A67,'Aux - pivots1'!$A:$E,3,0))</f>
        <v/>
      </c>
      <c r="K67" s="186" t="str">
        <f>IF(VLOOKUP(A67,'Aux - pivots1'!$A:$E,4,0)=0, "",VLOOKUP(A67,'Aux - pivots1'!$A:$E,4,0))</f>
        <v/>
      </c>
      <c r="L67" s="186" t="str">
        <f>IF(VLOOKUP(A67,'Aux - pivots1'!$A:$E,5,0)=0, "",VLOOKUP(A67,'Aux - pivots1'!$A:$E,5,0))</f>
        <v/>
      </c>
    </row>
    <row r="68" spans="1:12" ht="16.2" hidden="1">
      <c r="A68" s="31" t="str">
        <f t="shared" si="0"/>
        <v>cd_imv_out_trz_prc_bens_imvdata_assc</v>
      </c>
      <c r="B68" s="172" t="s">
        <v>28</v>
      </c>
      <c r="C68" s="167" t="s">
        <v>54</v>
      </c>
      <c r="D68" s="163" t="s">
        <v>40</v>
      </c>
      <c r="E68" s="164" t="s">
        <v>86</v>
      </c>
      <c r="F68" s="163" t="s">
        <v>87</v>
      </c>
      <c r="G68" s="165" t="str">
        <f>VLOOKUP(A68,Plano_V3!$A$27:$G$573,7,0)</f>
        <v>0. Cancelado</v>
      </c>
      <c r="H68" s="165" t="s">
        <v>476</v>
      </c>
      <c r="I68" s="174" t="s">
        <v>499</v>
      </c>
      <c r="J68" s="186" t="str">
        <f>IF(VLOOKUP(A68,'Aux - pivots1'!$A:$E,3,0)=0, "",VLOOKUP(A68,'Aux - pivots1'!$A:$E,3,0))</f>
        <v/>
      </c>
      <c r="K68" s="186" t="str">
        <f>IF(VLOOKUP(A68,'Aux - pivots1'!$A:$E,4,0)=0, "",VLOOKUP(A68,'Aux - pivots1'!$A:$E,4,0))</f>
        <v/>
      </c>
      <c r="L68" s="186" t="str">
        <f>IF(VLOOKUP(A68,'Aux - pivots1'!$A:$E,5,0)=0, "",VLOOKUP(A68,'Aux - pivots1'!$A:$E,5,0))</f>
        <v/>
      </c>
    </row>
    <row r="69" spans="1:12" ht="16.2" hidden="1">
      <c r="A69" s="31" t="str">
        <f t="shared" si="0"/>
        <v>cd_imv_out_trz_prc_bens_imvflg_adj</v>
      </c>
      <c r="B69" s="172" t="s">
        <v>28</v>
      </c>
      <c r="C69" s="167" t="s">
        <v>54</v>
      </c>
      <c r="D69" s="163" t="s">
        <v>40</v>
      </c>
      <c r="E69" s="164" t="s">
        <v>86</v>
      </c>
      <c r="F69" s="163" t="s">
        <v>88</v>
      </c>
      <c r="G69" s="165" t="str">
        <f>VLOOKUP(A69,Plano_V3!$A$27:$G$573,7,0)</f>
        <v>1. Concluído</v>
      </c>
      <c r="H69" s="165" t="s">
        <v>477</v>
      </c>
      <c r="I69" s="190"/>
      <c r="J69" s="186" t="str">
        <f>IF(VLOOKUP(A69,'Aux - pivots1'!$A:$E,3,0)=0, "",VLOOKUP(A69,'Aux - pivots1'!$A:$E,3,0))</f>
        <v/>
      </c>
      <c r="K69" s="186" t="str">
        <f>IF(VLOOKUP(A69,'Aux - pivots1'!$A:$E,4,0)=0, "",VLOOKUP(A69,'Aux - pivots1'!$A:$E,4,0))</f>
        <v/>
      </c>
      <c r="L69" s="186" t="str">
        <f>IF(VLOOKUP(A69,'Aux - pivots1'!$A:$E,5,0)=0, "",VLOOKUP(A69,'Aux - pivots1'!$A:$E,5,0))</f>
        <v/>
      </c>
    </row>
    <row r="70" spans="1:12" ht="16.2" hidden="1">
      <c r="A70" s="31" t="str">
        <f t="shared" si="0"/>
        <v>cd_imv_out_trz_prc_bens_imvflg_col</v>
      </c>
      <c r="B70" s="172" t="s">
        <v>28</v>
      </c>
      <c r="C70" s="167" t="s">
        <v>54</v>
      </c>
      <c r="D70" s="163" t="s">
        <v>40</v>
      </c>
      <c r="E70" s="164" t="s">
        <v>86</v>
      </c>
      <c r="F70" s="163" t="s">
        <v>89</v>
      </c>
      <c r="G70" s="165" t="str">
        <f>VLOOKUP(A70,Plano_V3!$A$27:$G$573,7,0)</f>
        <v>1. Concluído</v>
      </c>
      <c r="H70" s="165" t="s">
        <v>477</v>
      </c>
      <c r="I70" s="190"/>
      <c r="J70" s="186" t="str">
        <f>IF(VLOOKUP(A70,'Aux - pivots1'!$A:$E,3,0)=0, "",VLOOKUP(A70,'Aux - pivots1'!$A:$E,3,0))</f>
        <v/>
      </c>
      <c r="K70" s="186" t="str">
        <f>IF(VLOOKUP(A70,'Aux - pivots1'!$A:$E,4,0)=0, "",VLOOKUP(A70,'Aux - pivots1'!$A:$E,4,0))</f>
        <v/>
      </c>
      <c r="L70" s="186" t="str">
        <f>IF(VLOOKUP(A70,'Aux - pivots1'!$A:$E,5,0)=0, "",VLOOKUP(A70,'Aux - pivots1'!$A:$E,5,0))</f>
        <v/>
      </c>
    </row>
    <row r="71" spans="1:12" ht="16.2" hidden="1">
      <c r="A71" s="31" t="str">
        <f t="shared" si="0"/>
        <v>cd_imv_out_trz_prc_bens_imvflg_fin</v>
      </c>
      <c r="B71" s="172" t="s">
        <v>28</v>
      </c>
      <c r="C71" s="167" t="s">
        <v>54</v>
      </c>
      <c r="D71" s="163" t="s">
        <v>40</v>
      </c>
      <c r="E71" s="164" t="s">
        <v>86</v>
      </c>
      <c r="F71" s="163" t="s">
        <v>90</v>
      </c>
      <c r="G71" s="165" t="str">
        <f>VLOOKUP(A71,Plano_V3!$A$27:$G$573,7,0)</f>
        <v>1. Concluído</v>
      </c>
      <c r="H71" s="165" t="s">
        <v>477</v>
      </c>
      <c r="I71" s="190"/>
      <c r="J71" s="186" t="str">
        <f>IF(VLOOKUP(A71,'Aux - pivots1'!$A:$E,3,0)=0, "",VLOOKUP(A71,'Aux - pivots1'!$A:$E,3,0))</f>
        <v/>
      </c>
      <c r="K71" s="186" t="str">
        <f>IF(VLOOKUP(A71,'Aux - pivots1'!$A:$E,4,0)=0, "",VLOOKUP(A71,'Aux - pivots1'!$A:$E,4,0))</f>
        <v/>
      </c>
      <c r="L71" s="186" t="str">
        <f>IF(VLOOKUP(A71,'Aux - pivots1'!$A:$E,5,0)=0, "",VLOOKUP(A71,'Aux - pivots1'!$A:$E,5,0))</f>
        <v/>
      </c>
    </row>
    <row r="72" spans="1:12" ht="16.2" hidden="1">
      <c r="A72" s="31" t="str">
        <f t="shared" ref="A72:A135" si="1">E72&amp;F72</f>
        <v>cd_imv_out_trz_prc_bens_imvflg_pro</v>
      </c>
      <c r="B72" s="172" t="s">
        <v>28</v>
      </c>
      <c r="C72" s="167" t="s">
        <v>54</v>
      </c>
      <c r="D72" s="163" t="s">
        <v>40</v>
      </c>
      <c r="E72" s="164" t="s">
        <v>86</v>
      </c>
      <c r="F72" s="163" t="s">
        <v>91</v>
      </c>
      <c r="G72" s="165" t="str">
        <f>VLOOKUP(A72,Plano_V3!$A$27:$G$573,7,0)</f>
        <v>1. Concluído</v>
      </c>
      <c r="H72" s="165" t="s">
        <v>477</v>
      </c>
      <c r="I72" s="190"/>
      <c r="J72" s="186" t="str">
        <f>IF(VLOOKUP(A72,'Aux - pivots1'!$A:$E,3,0)=0, "",VLOOKUP(A72,'Aux - pivots1'!$A:$E,3,0))</f>
        <v/>
      </c>
      <c r="K72" s="186" t="str">
        <f>IF(VLOOKUP(A72,'Aux - pivots1'!$A:$E,4,0)=0, "",VLOOKUP(A72,'Aux - pivots1'!$A:$E,4,0))</f>
        <v/>
      </c>
      <c r="L72" s="186" t="str">
        <f>IF(VLOOKUP(A72,'Aux - pivots1'!$A:$E,5,0)=0, "",VLOOKUP(A72,'Aux - pivots1'!$A:$E,5,0))</f>
        <v/>
      </c>
    </row>
    <row r="73" spans="1:12" ht="16.2" hidden="1">
      <c r="A73" s="31" t="str">
        <f t="shared" si="1"/>
        <v>cd_imv_out_trz_prc_bens_imvorigem</v>
      </c>
      <c r="B73" s="172" t="s">
        <v>28</v>
      </c>
      <c r="C73" s="167" t="s">
        <v>54</v>
      </c>
      <c r="D73" s="163" t="s">
        <v>40</v>
      </c>
      <c r="E73" s="164" t="s">
        <v>86</v>
      </c>
      <c r="F73" s="163" t="s">
        <v>72</v>
      </c>
      <c r="G73" s="165" t="str">
        <f>VLOOKUP(A73,Plano_V3!$A$27:$G$573,7,0)</f>
        <v>1. Concluído</v>
      </c>
      <c r="H73" s="165" t="s">
        <v>477</v>
      </c>
      <c r="I73" s="190"/>
      <c r="J73" s="186" t="str">
        <f>IF(VLOOKUP(A73,'Aux - pivots1'!$A:$E,3,0)=0, "",VLOOKUP(A73,'Aux - pivots1'!$A:$E,3,0))</f>
        <v/>
      </c>
      <c r="K73" s="186" t="str">
        <f>IF(VLOOKUP(A73,'Aux - pivots1'!$A:$E,4,0)=0, "",VLOOKUP(A73,'Aux - pivots1'!$A:$E,4,0))</f>
        <v/>
      </c>
      <c r="L73" s="186" t="str">
        <f>IF(VLOOKUP(A73,'Aux - pivots1'!$A:$E,5,0)=0, "",VLOOKUP(A73,'Aux - pivots1'!$A:$E,5,0))</f>
        <v/>
      </c>
    </row>
    <row r="74" spans="1:12" ht="16.2" hidden="1">
      <c r="A74" s="31" t="str">
        <f t="shared" si="1"/>
        <v>cd_imv_out_trz_prc_bens_imvref_date</v>
      </c>
      <c r="B74" s="172" t="s">
        <v>28</v>
      </c>
      <c r="C74" s="167" t="s">
        <v>54</v>
      </c>
      <c r="D74" s="163" t="s">
        <v>40</v>
      </c>
      <c r="E74" s="164" t="s">
        <v>86</v>
      </c>
      <c r="F74" s="163" t="s">
        <v>73</v>
      </c>
      <c r="G74" s="165" t="str">
        <f>VLOOKUP(A74,Plano_V3!$A$27:$G$573,7,0)</f>
        <v>1. Concluído</v>
      </c>
      <c r="H74" s="165" t="s">
        <v>477</v>
      </c>
      <c r="I74" s="190"/>
      <c r="J74" s="186" t="str">
        <f>IF(VLOOKUP(A74,'Aux - pivots1'!$A:$E,3,0)=0, "",VLOOKUP(A74,'Aux - pivots1'!$A:$E,3,0))</f>
        <v/>
      </c>
      <c r="K74" s="186" t="str">
        <f>IF(VLOOKUP(A74,'Aux - pivots1'!$A:$E,4,0)=0, "",VLOOKUP(A74,'Aux - pivots1'!$A:$E,4,0))</f>
        <v/>
      </c>
      <c r="L74" s="186" t="str">
        <f>IF(VLOOKUP(A74,'Aux - pivots1'!$A:$E,5,0)=0, "",VLOOKUP(A74,'Aux - pivots1'!$A:$E,5,0))</f>
        <v/>
      </c>
    </row>
    <row r="75" spans="1:12" ht="16.2" hidden="1">
      <c r="A75" s="31" t="str">
        <f t="shared" si="1"/>
        <v>cd_imv_out_bensn.a.</v>
      </c>
      <c r="B75" s="172" t="s">
        <v>28</v>
      </c>
      <c r="C75" s="167" t="s">
        <v>54</v>
      </c>
      <c r="D75" s="163" t="s">
        <v>36</v>
      </c>
      <c r="E75" s="164" t="s">
        <v>92</v>
      </c>
      <c r="F75" s="163" t="s">
        <v>38</v>
      </c>
      <c r="G75" s="165" t="str">
        <f>VLOOKUP(A75,Plano_V3!$A$27:$G$573,7,0)</f>
        <v>1. Concluído</v>
      </c>
      <c r="H75" s="165" t="s">
        <v>477</v>
      </c>
      <c r="I75" s="174"/>
      <c r="J75" s="186" t="str">
        <f>IF(VLOOKUP(A75,'Aux - pivots1'!$A:$E,3,0)=0, "",VLOOKUP(A75,'Aux - pivots1'!$A:$E,3,0))</f>
        <v/>
      </c>
      <c r="K75" s="186" t="str">
        <f>IF(VLOOKUP(A75,'Aux - pivots1'!$A:$E,4,0)=0, "",VLOOKUP(A75,'Aux - pivots1'!$A:$E,4,0))</f>
        <v/>
      </c>
      <c r="L75" s="186" t="str">
        <f>IF(VLOOKUP(A75,'Aux - pivots1'!$A:$E,5,0)=0, "",VLOOKUP(A75,'Aux - pivots1'!$A:$E,5,0))</f>
        <v/>
      </c>
    </row>
    <row r="76" spans="1:12" ht="16.2" hidden="1">
      <c r="A76" s="31" t="str">
        <f t="shared" si="1"/>
        <v>cd_imv_out_bensano_construcao</v>
      </c>
      <c r="B76" s="172" t="s">
        <v>28</v>
      </c>
      <c r="C76" s="167" t="s">
        <v>54</v>
      </c>
      <c r="D76" s="163" t="s">
        <v>40</v>
      </c>
      <c r="E76" s="164" t="s">
        <v>92</v>
      </c>
      <c r="F76" s="163" t="s">
        <v>94</v>
      </c>
      <c r="G76" s="165" t="str">
        <f>VLOOKUP(A76,Plano_V3!$A$27:$G$573,7,0)</f>
        <v>5. Em Correção</v>
      </c>
      <c r="H76" s="165" t="s">
        <v>480</v>
      </c>
      <c r="I76" s="174"/>
      <c r="J76" s="186" t="str">
        <f>IF(VLOOKUP(A76,'Aux - pivots1'!$A:$E,3,0)=0, "",VLOOKUP(A76,'Aux - pivots1'!$A:$E,3,0))</f>
        <v/>
      </c>
      <c r="K76" s="186" t="str">
        <f>IF(VLOOKUP(A76,'Aux - pivots1'!$A:$E,4,0)=0, "",VLOOKUP(A76,'Aux - pivots1'!$A:$E,4,0))</f>
        <v/>
      </c>
      <c r="L76" s="186" t="str">
        <f>IF(VLOOKUP(A76,'Aux - pivots1'!$A:$E,5,0)=0, "",VLOOKUP(A76,'Aux - pivots1'!$A:$E,5,0))</f>
        <v/>
      </c>
    </row>
    <row r="77" spans="1:12" ht="16.2" hidden="1">
      <c r="A77" s="31" t="str">
        <f t="shared" si="1"/>
        <v>cd_imv_out_bensarea_util</v>
      </c>
      <c r="B77" s="172" t="s">
        <v>28</v>
      </c>
      <c r="C77" s="167" t="s">
        <v>54</v>
      </c>
      <c r="D77" s="163" t="s">
        <v>40</v>
      </c>
      <c r="E77" s="164" t="s">
        <v>92</v>
      </c>
      <c r="F77" s="163" t="s">
        <v>95</v>
      </c>
      <c r="G77" s="165" t="str">
        <f>VLOOKUP(A77,Plano_V3!$A$27:$G$573,7,0)</f>
        <v>1. Concluído</v>
      </c>
      <c r="H77" s="165" t="s">
        <v>477</v>
      </c>
      <c r="I77" s="174"/>
      <c r="J77" s="186" t="str">
        <f>IF(VLOOKUP(A77,'Aux - pivots1'!$A:$E,3,0)=0, "",VLOOKUP(A77,'Aux - pivots1'!$A:$E,3,0))</f>
        <v/>
      </c>
      <c r="K77" s="186" t="str">
        <f>IF(VLOOKUP(A77,'Aux - pivots1'!$A:$E,4,0)=0, "",VLOOKUP(A77,'Aux - pivots1'!$A:$E,4,0))</f>
        <v/>
      </c>
      <c r="L77" s="186" t="str">
        <f>IF(VLOOKUP(A77,'Aux - pivots1'!$A:$E,5,0)=0, "",VLOOKUP(A77,'Aux - pivots1'!$A:$E,5,0))</f>
        <v/>
      </c>
    </row>
    <row r="78" spans="1:12" ht="16.2" hidden="1">
      <c r="A78" s="31" t="str">
        <f t="shared" si="1"/>
        <v>cd_imv_out_benscempbem</v>
      </c>
      <c r="B78" s="172" t="s">
        <v>28</v>
      </c>
      <c r="C78" s="167" t="s">
        <v>54</v>
      </c>
      <c r="D78" s="163" t="s">
        <v>40</v>
      </c>
      <c r="E78" s="164" t="s">
        <v>92</v>
      </c>
      <c r="F78" s="163" t="s">
        <v>41</v>
      </c>
      <c r="G78" s="165" t="str">
        <f>VLOOKUP(A78,Plano_V3!$A$27:$G$573,7,0)</f>
        <v>1. Concluído</v>
      </c>
      <c r="H78" s="165" t="s">
        <v>477</v>
      </c>
      <c r="I78" s="190"/>
      <c r="J78" s="186" t="str">
        <f>IF(VLOOKUP(A78,'Aux - pivots1'!$A:$E,3,0)=0, "",VLOOKUP(A78,'Aux - pivots1'!$A:$E,3,0))</f>
        <v/>
      </c>
      <c r="K78" s="186" t="str">
        <f>IF(VLOOKUP(A78,'Aux - pivots1'!$A:$E,4,0)=0, "",VLOOKUP(A78,'Aux - pivots1'!$A:$E,4,0))</f>
        <v/>
      </c>
      <c r="L78" s="186" t="str">
        <f>IF(VLOOKUP(A78,'Aux - pivots1'!$A:$E,5,0)=0, "",VLOOKUP(A78,'Aux - pivots1'!$A:$E,5,0))</f>
        <v/>
      </c>
    </row>
    <row r="79" spans="1:12" ht="16.2" hidden="1">
      <c r="A79" s="31" t="str">
        <f t="shared" si="1"/>
        <v>cd_imv_out_bensckbalbem</v>
      </c>
      <c r="B79" s="172" t="s">
        <v>28</v>
      </c>
      <c r="C79" s="167" t="s">
        <v>54</v>
      </c>
      <c r="D79" s="163" t="s">
        <v>40</v>
      </c>
      <c r="E79" s="164" t="s">
        <v>92</v>
      </c>
      <c r="F79" s="163" t="s">
        <v>43</v>
      </c>
      <c r="G79" s="165" t="str">
        <f>VLOOKUP(A79,Plano_V3!$A$27:$G$573,7,0)</f>
        <v>1. Concluído</v>
      </c>
      <c r="H79" s="165" t="s">
        <v>477</v>
      </c>
      <c r="I79" s="190"/>
      <c r="J79" s="186" t="str">
        <f>IF(VLOOKUP(A79,'Aux - pivots1'!$A:$E,3,0)=0, "",VLOOKUP(A79,'Aux - pivots1'!$A:$E,3,0))</f>
        <v/>
      </c>
      <c r="K79" s="186" t="str">
        <f>IF(VLOOKUP(A79,'Aux - pivots1'!$A:$E,4,0)=0, "",VLOOKUP(A79,'Aux - pivots1'!$A:$E,4,0))</f>
        <v/>
      </c>
      <c r="L79" s="186" t="str">
        <f>IF(VLOOKUP(A79,'Aux - pivots1'!$A:$E,5,0)=0, "",VLOOKUP(A79,'Aux - pivots1'!$A:$E,5,0))</f>
        <v/>
      </c>
    </row>
    <row r="80" spans="1:12" ht="16.2" hidden="1">
      <c r="A80" s="31" t="str">
        <f t="shared" si="1"/>
        <v>cd_imv_out_bensckctabem</v>
      </c>
      <c r="B80" s="172" t="s">
        <v>28</v>
      </c>
      <c r="C80" s="167" t="s">
        <v>54</v>
      </c>
      <c r="D80" s="163" t="s">
        <v>40</v>
      </c>
      <c r="E80" s="164" t="s">
        <v>92</v>
      </c>
      <c r="F80" s="163" t="s">
        <v>44</v>
      </c>
      <c r="G80" s="165" t="str">
        <f>VLOOKUP(A80,Plano_V3!$A$27:$G$573,7,0)</f>
        <v>1. Concluído</v>
      </c>
      <c r="H80" s="165" t="s">
        <v>477</v>
      </c>
      <c r="I80" s="190"/>
      <c r="J80" s="186" t="str">
        <f>IF(VLOOKUP(A80,'Aux - pivots1'!$A:$E,3,0)=0, "",VLOOKUP(A80,'Aux - pivots1'!$A:$E,3,0))</f>
        <v/>
      </c>
      <c r="K80" s="186" t="str">
        <f>IF(VLOOKUP(A80,'Aux - pivots1'!$A:$E,4,0)=0, "",VLOOKUP(A80,'Aux - pivots1'!$A:$E,4,0))</f>
        <v/>
      </c>
      <c r="L80" s="186" t="str">
        <f>IF(VLOOKUP(A80,'Aux - pivots1'!$A:$E,5,0)=0, "",VLOOKUP(A80,'Aux - pivots1'!$A:$E,5,0))</f>
        <v/>
      </c>
    </row>
    <row r="81" spans="1:12" ht="16.2" hidden="1">
      <c r="A81" s="31" t="str">
        <f t="shared" si="1"/>
        <v>cd_imv_out_bensckrefbem</v>
      </c>
      <c r="B81" s="172" t="s">
        <v>28</v>
      </c>
      <c r="C81" s="167" t="s">
        <v>54</v>
      </c>
      <c r="D81" s="163" t="s">
        <v>40</v>
      </c>
      <c r="E81" s="164" t="s">
        <v>92</v>
      </c>
      <c r="F81" s="163" t="s">
        <v>45</v>
      </c>
      <c r="G81" s="165" t="str">
        <f>VLOOKUP(A81,Plano_V3!$A$27:$G$573,7,0)</f>
        <v>1. Concluído</v>
      </c>
      <c r="H81" s="165" t="s">
        <v>477</v>
      </c>
      <c r="I81" s="190"/>
      <c r="J81" s="186" t="str">
        <f>IF(VLOOKUP(A81,'Aux - pivots1'!$A:$E,3,0)=0, "",VLOOKUP(A81,'Aux - pivots1'!$A:$E,3,0))</f>
        <v/>
      </c>
      <c r="K81" s="186" t="str">
        <f>IF(VLOOKUP(A81,'Aux - pivots1'!$A:$E,4,0)=0, "",VLOOKUP(A81,'Aux - pivots1'!$A:$E,4,0))</f>
        <v/>
      </c>
      <c r="L81" s="186" t="str">
        <f>IF(VLOOKUP(A81,'Aux - pivots1'!$A:$E,5,0)=0, "",VLOOKUP(A81,'Aux - pivots1'!$A:$E,5,0))</f>
        <v/>
      </c>
    </row>
    <row r="82" spans="1:12" ht="16.2" hidden="1">
      <c r="A82" s="31" t="str">
        <f t="shared" si="1"/>
        <v>cd_imv_out_benscod_art_matr</v>
      </c>
      <c r="B82" s="172" t="s">
        <v>28</v>
      </c>
      <c r="C82" s="167" t="s">
        <v>54</v>
      </c>
      <c r="D82" s="163" t="s">
        <v>40</v>
      </c>
      <c r="E82" s="164" t="s">
        <v>92</v>
      </c>
      <c r="F82" s="163" t="s">
        <v>96</v>
      </c>
      <c r="G82" s="165" t="str">
        <f>VLOOKUP(A82,Plano_V3!$A$27:$G$573,7,0)</f>
        <v>5. Em Correção</v>
      </c>
      <c r="H82" s="165" t="s">
        <v>480</v>
      </c>
      <c r="I82" s="190"/>
      <c r="J82" s="186" t="str">
        <f>IF(VLOOKUP(A82,'Aux - pivots1'!$A:$E,3,0)=0, "",VLOOKUP(A82,'Aux - pivots1'!$A:$E,3,0))</f>
        <v/>
      </c>
      <c r="K82" s="186" t="str">
        <f>IF(VLOOKUP(A82,'Aux - pivots1'!$A:$E,4,0)=0, "",VLOOKUP(A82,'Aux - pivots1'!$A:$E,4,0))</f>
        <v/>
      </c>
      <c r="L82" s="186" t="str">
        <f>IF(VLOOKUP(A82,'Aux - pivots1'!$A:$E,5,0)=0, "",VLOOKUP(A82,'Aux - pivots1'!$A:$E,5,0))</f>
        <v/>
      </c>
    </row>
    <row r="83" spans="1:12" ht="16.2" hidden="1">
      <c r="A83" s="31" t="str">
        <f t="shared" si="1"/>
        <v>cd_imv_out_benscod_avl</v>
      </c>
      <c r="B83" s="172" t="s">
        <v>28</v>
      </c>
      <c r="C83" s="167" t="s">
        <v>54</v>
      </c>
      <c r="D83" s="163" t="s">
        <v>40</v>
      </c>
      <c r="E83" s="164" t="s">
        <v>92</v>
      </c>
      <c r="F83" s="163" t="s">
        <v>97</v>
      </c>
      <c r="G83" s="165" t="str">
        <f>VLOOKUP(A83,Plano_V3!$A$27:$G$573,7,0)</f>
        <v>1. Concluído</v>
      </c>
      <c r="H83" s="165" t="s">
        <v>477</v>
      </c>
      <c r="I83" s="190"/>
      <c r="J83" s="186" t="str">
        <f>IF(VLOOKUP(A83,'Aux - pivots1'!$A:$E,3,0)=0, "",VLOOKUP(A83,'Aux - pivots1'!$A:$E,3,0))</f>
        <v/>
      </c>
      <c r="K83" s="186" t="str">
        <f>IF(VLOOKUP(A83,'Aux - pivots1'!$A:$E,4,0)=0, "",VLOOKUP(A83,'Aux - pivots1'!$A:$E,4,0))</f>
        <v/>
      </c>
      <c r="L83" s="186" t="str">
        <f>IF(VLOOKUP(A83,'Aux - pivots1'!$A:$E,5,0)=0, "",VLOOKUP(A83,'Aux - pivots1'!$A:$E,5,0))</f>
        <v/>
      </c>
    </row>
    <row r="84" spans="1:12" ht="16.2" hidden="1">
      <c r="A84" s="31" t="str">
        <f t="shared" si="1"/>
        <v>cd_imv_out_benscod_bem</v>
      </c>
      <c r="B84" s="172" t="s">
        <v>28</v>
      </c>
      <c r="C84" s="167" t="s">
        <v>54</v>
      </c>
      <c r="D84" s="163" t="s">
        <v>40</v>
      </c>
      <c r="E84" s="164" t="s">
        <v>92</v>
      </c>
      <c r="F84" s="163" t="s">
        <v>98</v>
      </c>
      <c r="G84" s="165" t="str">
        <f>VLOOKUP(A84,Plano_V3!$A$27:$G$573,7,0)</f>
        <v>0. Cancelado</v>
      </c>
      <c r="H84" s="165" t="s">
        <v>476</v>
      </c>
      <c r="I84" s="174" t="s">
        <v>499</v>
      </c>
      <c r="J84" s="186" t="str">
        <f>IF(VLOOKUP(A84,'Aux - pivots1'!$A:$E,3,0)=0, "",VLOOKUP(A84,'Aux - pivots1'!$A:$E,3,0))</f>
        <v/>
      </c>
      <c r="K84" s="186" t="str">
        <f>IF(VLOOKUP(A84,'Aux - pivots1'!$A:$E,4,0)=0, "",VLOOKUP(A84,'Aux - pivots1'!$A:$E,4,0))</f>
        <v/>
      </c>
      <c r="L84" s="186" t="str">
        <f>IF(VLOOKUP(A84,'Aux - pivots1'!$A:$E,5,0)=0, "",VLOOKUP(A84,'Aux - pivots1'!$A:$E,5,0))</f>
        <v/>
      </c>
    </row>
    <row r="85" spans="1:12" ht="16.2" hidden="1">
      <c r="A85" s="31" t="str">
        <f t="shared" si="1"/>
        <v>cd_imv_out_benscod_disconf</v>
      </c>
      <c r="B85" s="172" t="s">
        <v>28</v>
      </c>
      <c r="C85" s="167" t="s">
        <v>54</v>
      </c>
      <c r="D85" s="163" t="s">
        <v>40</v>
      </c>
      <c r="E85" s="164" t="s">
        <v>92</v>
      </c>
      <c r="F85" s="163" t="s">
        <v>99</v>
      </c>
      <c r="G85" s="165" t="str">
        <f>VLOOKUP(A85,Plano_V3!$A$27:$G$573,7,0)</f>
        <v>5. Em Correção</v>
      </c>
      <c r="H85" s="165" t="s">
        <v>480</v>
      </c>
      <c r="I85" s="190"/>
      <c r="J85" s="186" t="str">
        <f>IF(VLOOKUP(A85,'Aux - pivots1'!$A:$E,3,0)=0, "",VLOOKUP(A85,'Aux - pivots1'!$A:$E,3,0))</f>
        <v/>
      </c>
      <c r="K85" s="186" t="str">
        <f>IF(VLOOKUP(A85,'Aux - pivots1'!$A:$E,4,0)=0, "",VLOOKUP(A85,'Aux - pivots1'!$A:$E,4,0))</f>
        <v/>
      </c>
      <c r="L85" s="186" t="str">
        <f>IF(VLOOKUP(A85,'Aux - pivots1'!$A:$E,5,0)=0, "",VLOOKUP(A85,'Aux - pivots1'!$A:$E,5,0))</f>
        <v/>
      </c>
    </row>
    <row r="86" spans="1:12" ht="16.2" hidden="1">
      <c r="A86" s="31" t="str">
        <f t="shared" si="1"/>
        <v>cd_imv_out_benscod_fin_bem</v>
      </c>
      <c r="B86" s="172" t="s">
        <v>28</v>
      </c>
      <c r="C86" s="167" t="s">
        <v>54</v>
      </c>
      <c r="D86" s="163" t="s">
        <v>40</v>
      </c>
      <c r="E86" s="164" t="s">
        <v>92</v>
      </c>
      <c r="F86" s="163" t="s">
        <v>100</v>
      </c>
      <c r="G86" s="165" t="str">
        <f>VLOOKUP(A86,Plano_V3!$A$27:$G$573,7,0)</f>
        <v>5. Em Correção</v>
      </c>
      <c r="H86" s="165" t="s">
        <v>480</v>
      </c>
      <c r="I86" s="190"/>
      <c r="J86" s="186" t="str">
        <f>IF(VLOOKUP(A86,'Aux - pivots1'!$A:$E,3,0)=0, "",VLOOKUP(A86,'Aux - pivots1'!$A:$E,3,0))</f>
        <v/>
      </c>
      <c r="K86" s="186" t="str">
        <f>IF(VLOOKUP(A86,'Aux - pivots1'!$A:$E,4,0)=0, "",VLOOKUP(A86,'Aux - pivots1'!$A:$E,4,0))</f>
        <v/>
      </c>
      <c r="L86" s="186" t="str">
        <f>IF(VLOOKUP(A86,'Aux - pivots1'!$A:$E,5,0)=0, "",VLOOKUP(A86,'Aux - pivots1'!$A:$E,5,0))</f>
        <v/>
      </c>
    </row>
    <row r="87" spans="1:12" ht="16.2" hidden="1">
      <c r="A87" s="31" t="str">
        <f t="shared" si="1"/>
        <v>cd_imv_out_benscod_idd_pred</v>
      </c>
      <c r="B87" s="172" t="s">
        <v>28</v>
      </c>
      <c r="C87" s="167" t="s">
        <v>54</v>
      </c>
      <c r="D87" s="163" t="s">
        <v>40</v>
      </c>
      <c r="E87" s="164" t="s">
        <v>92</v>
      </c>
      <c r="F87" s="163" t="s">
        <v>101</v>
      </c>
      <c r="G87" s="165" t="str">
        <f>VLOOKUP(A87,Plano_V3!$A$27:$G$573,7,0)</f>
        <v>1. Concluído</v>
      </c>
      <c r="H87" s="165" t="s">
        <v>477</v>
      </c>
      <c r="I87" s="190"/>
      <c r="J87" s="186" t="str">
        <f>IF(VLOOKUP(A87,'Aux - pivots1'!$A:$E,3,0)=0, "",VLOOKUP(A87,'Aux - pivots1'!$A:$E,3,0))</f>
        <v/>
      </c>
      <c r="K87" s="186" t="str">
        <f>IF(VLOOKUP(A87,'Aux - pivots1'!$A:$E,4,0)=0, "",VLOOKUP(A87,'Aux - pivots1'!$A:$E,4,0))</f>
        <v/>
      </c>
      <c r="L87" s="186" t="str">
        <f>IF(VLOOKUP(A87,'Aux - pivots1'!$A:$E,5,0)=0, "",VLOOKUP(A87,'Aux - pivots1'!$A:$E,5,0))</f>
        <v/>
      </c>
    </row>
    <row r="88" spans="1:12" ht="16.2" hidden="1">
      <c r="A88" s="31" t="str">
        <f t="shared" si="1"/>
        <v>cd_imv_out_benscod_morada</v>
      </c>
      <c r="B88" s="172" t="s">
        <v>28</v>
      </c>
      <c r="C88" s="167" t="s">
        <v>54</v>
      </c>
      <c r="D88" s="163" t="s">
        <v>40</v>
      </c>
      <c r="E88" s="164" t="s">
        <v>92</v>
      </c>
      <c r="F88" s="163" t="s">
        <v>102</v>
      </c>
      <c r="G88" s="165" t="str">
        <f>VLOOKUP(A88,Plano_V3!$A$27:$G$573,7,0)</f>
        <v>1. Concluído</v>
      </c>
      <c r="H88" s="165" t="s">
        <v>477</v>
      </c>
      <c r="I88" s="190"/>
      <c r="J88" s="186" t="str">
        <f>IF(VLOOKUP(A88,'Aux - pivots1'!$A:$E,3,0)=0, "",VLOOKUP(A88,'Aux - pivots1'!$A:$E,3,0))</f>
        <v/>
      </c>
      <c r="K88" s="186" t="str">
        <f>IF(VLOOKUP(A88,'Aux - pivots1'!$A:$E,4,0)=0, "",VLOOKUP(A88,'Aux - pivots1'!$A:$E,4,0))</f>
        <v/>
      </c>
      <c r="L88" s="186" t="str">
        <f>IF(VLOOKUP(A88,'Aux - pivots1'!$A:$E,5,0)=0, "",VLOOKUP(A88,'Aux - pivots1'!$A:$E,5,0))</f>
        <v/>
      </c>
    </row>
    <row r="89" spans="1:12" ht="16.2" hidden="1">
      <c r="A89" s="31" t="str">
        <f t="shared" si="1"/>
        <v>cd_imv_out_benscod_pais</v>
      </c>
      <c r="B89" s="172" t="s">
        <v>28</v>
      </c>
      <c r="C89" s="167" t="s">
        <v>54</v>
      </c>
      <c r="D89" s="163" t="s">
        <v>40</v>
      </c>
      <c r="E89" s="164" t="s">
        <v>92</v>
      </c>
      <c r="F89" s="163" t="s">
        <v>103</v>
      </c>
      <c r="G89" s="165" t="str">
        <f>VLOOKUP(A89,Plano_V3!$A$27:$G$573,7,0)</f>
        <v>1. Concluído</v>
      </c>
      <c r="H89" s="165" t="s">
        <v>477</v>
      </c>
      <c r="I89" s="190"/>
      <c r="J89" s="186" t="str">
        <f>IF(VLOOKUP(A89,'Aux - pivots1'!$A:$E,3,0)=0, "",VLOOKUP(A89,'Aux - pivots1'!$A:$E,3,0))</f>
        <v/>
      </c>
      <c r="K89" s="186" t="str">
        <f>IF(VLOOKUP(A89,'Aux - pivots1'!$A:$E,4,0)=0, "",VLOOKUP(A89,'Aux - pivots1'!$A:$E,4,0))</f>
        <v/>
      </c>
      <c r="L89" s="186" t="str">
        <f>IF(VLOOKUP(A89,'Aux - pivots1'!$A:$E,5,0)=0, "",VLOOKUP(A89,'Aux - pivots1'!$A:$E,5,0))</f>
        <v/>
      </c>
    </row>
    <row r="90" spans="1:12" ht="16.2" hidden="1">
      <c r="A90" s="31" t="str">
        <f t="shared" si="1"/>
        <v>cd_imv_out_benscod_post</v>
      </c>
      <c r="B90" s="172" t="s">
        <v>28</v>
      </c>
      <c r="C90" s="167" t="s">
        <v>54</v>
      </c>
      <c r="D90" s="163" t="s">
        <v>40</v>
      </c>
      <c r="E90" s="164" t="s">
        <v>92</v>
      </c>
      <c r="F90" s="163" t="s">
        <v>104</v>
      </c>
      <c r="G90" s="165" t="str">
        <f>VLOOKUP(A90,Plano_V3!$A$27:$G$573,7,0)</f>
        <v>5. Em Correção</v>
      </c>
      <c r="H90" s="165" t="s">
        <v>480</v>
      </c>
      <c r="I90" s="190"/>
      <c r="J90" s="186" t="str">
        <f>IF(VLOOKUP(A90,'Aux - pivots1'!$A:$E,3,0)=0, "",VLOOKUP(A90,'Aux - pivots1'!$A:$E,3,0))</f>
        <v/>
      </c>
      <c r="K90" s="186" t="str">
        <f>IF(VLOOKUP(A90,'Aux - pivots1'!$A:$E,4,0)=0, "",VLOOKUP(A90,'Aux - pivots1'!$A:$E,4,0))</f>
        <v/>
      </c>
      <c r="L90" s="186" t="str">
        <f>IF(VLOOKUP(A90,'Aux - pivots1'!$A:$E,5,0)=0, "",VLOOKUP(A90,'Aux - pivots1'!$A:$E,5,0))</f>
        <v/>
      </c>
    </row>
    <row r="91" spans="1:12" ht="16.2" hidden="1">
      <c r="A91" s="31" t="str">
        <f t="shared" si="1"/>
        <v>cd_imv_out_benscod_tp_bem</v>
      </c>
      <c r="B91" s="172" t="s">
        <v>28</v>
      </c>
      <c r="C91" s="167" t="s">
        <v>54</v>
      </c>
      <c r="D91" s="163" t="s">
        <v>40</v>
      </c>
      <c r="E91" s="164" t="s">
        <v>92</v>
      </c>
      <c r="F91" s="163" t="s">
        <v>105</v>
      </c>
      <c r="G91" s="165" t="str">
        <f>VLOOKUP(A91,Plano_V3!$A$27:$G$573,7,0)</f>
        <v>5. Em Correção</v>
      </c>
      <c r="H91" s="165" t="s">
        <v>480</v>
      </c>
      <c r="I91" s="190"/>
      <c r="J91" s="186" t="str">
        <f>IF(VLOOKUP(A91,'Aux - pivots1'!$A:$E,3,0)=0, "",VLOOKUP(A91,'Aux - pivots1'!$A:$E,3,0))</f>
        <v/>
      </c>
      <c r="K91" s="186" t="str">
        <f>IF(VLOOKUP(A91,'Aux - pivots1'!$A:$E,4,0)=0, "",VLOOKUP(A91,'Aux - pivots1'!$A:$E,4,0))</f>
        <v/>
      </c>
      <c r="L91" s="186" t="str">
        <f>IF(VLOOKUP(A91,'Aux - pivots1'!$A:$E,5,0)=0, "",VLOOKUP(A91,'Aux - pivots1'!$A:$E,5,0))</f>
        <v/>
      </c>
    </row>
    <row r="92" spans="1:12" ht="16.2" hidden="1">
      <c r="A92" s="31" t="str">
        <f t="shared" si="1"/>
        <v>cd_imv_out_bensdata_avl</v>
      </c>
      <c r="B92" s="172" t="s">
        <v>28</v>
      </c>
      <c r="C92" s="167" t="s">
        <v>54</v>
      </c>
      <c r="D92" s="163" t="s">
        <v>40</v>
      </c>
      <c r="E92" s="164" t="s">
        <v>92</v>
      </c>
      <c r="F92" s="163" t="s">
        <v>106</v>
      </c>
      <c r="G92" s="165" t="str">
        <f>VLOOKUP(A92,Plano_V3!$A$27:$G$573,7,0)</f>
        <v>1. Concluído</v>
      </c>
      <c r="H92" s="165" t="s">
        <v>477</v>
      </c>
      <c r="I92" s="190"/>
      <c r="J92" s="186" t="str">
        <f>IF(VLOOKUP(A92,'Aux - pivots1'!$A:$E,3,0)=0, "",VLOOKUP(A92,'Aux - pivots1'!$A:$E,3,0))</f>
        <v/>
      </c>
      <c r="K92" s="186" t="str">
        <f>IF(VLOOKUP(A92,'Aux - pivots1'!$A:$E,4,0)=0, "",VLOOKUP(A92,'Aux - pivots1'!$A:$E,4,0))</f>
        <v/>
      </c>
      <c r="L92" s="186" t="str">
        <f>IF(VLOOKUP(A92,'Aux - pivots1'!$A:$E,5,0)=0, "",VLOOKUP(A92,'Aux - pivots1'!$A:$E,5,0))</f>
        <v/>
      </c>
    </row>
    <row r="93" spans="1:12" ht="16.2" hidden="1">
      <c r="A93" s="31" t="str">
        <f t="shared" si="1"/>
        <v>cd_imv_out_bensdata_lic_util</v>
      </c>
      <c r="B93" s="172" t="s">
        <v>28</v>
      </c>
      <c r="C93" s="167" t="s">
        <v>54</v>
      </c>
      <c r="D93" s="163" t="s">
        <v>40</v>
      </c>
      <c r="E93" s="164" t="s">
        <v>92</v>
      </c>
      <c r="F93" s="163" t="s">
        <v>107</v>
      </c>
      <c r="G93" s="165" t="str">
        <f>VLOOKUP(A93,Plano_V3!$A$27:$G$573,7,0)</f>
        <v>1. Concluído</v>
      </c>
      <c r="H93" s="165" t="s">
        <v>477</v>
      </c>
      <c r="I93" s="190"/>
      <c r="J93" s="186" t="str">
        <f>IF(VLOOKUP(A93,'Aux - pivots1'!$A:$E,3,0)=0, "",VLOOKUP(A93,'Aux - pivots1'!$A:$E,3,0))</f>
        <v/>
      </c>
      <c r="K93" s="186" t="str">
        <f>IF(VLOOKUP(A93,'Aux - pivots1'!$A:$E,4,0)=0, "",VLOOKUP(A93,'Aux - pivots1'!$A:$E,4,0))</f>
        <v/>
      </c>
      <c r="L93" s="186" t="str">
        <f>IF(VLOOKUP(A93,'Aux - pivots1'!$A:$E,5,0)=0, "",VLOOKUP(A93,'Aux - pivots1'!$A:$E,5,0))</f>
        <v/>
      </c>
    </row>
    <row r="94" spans="1:12" ht="16.2" hidden="1">
      <c r="A94" s="31" t="str">
        <f t="shared" si="1"/>
        <v>cd_imv_out_bensficha</v>
      </c>
      <c r="B94" s="172" t="s">
        <v>28</v>
      </c>
      <c r="C94" s="167" t="s">
        <v>54</v>
      </c>
      <c r="D94" s="163" t="s">
        <v>40</v>
      </c>
      <c r="E94" s="164" t="s">
        <v>92</v>
      </c>
      <c r="F94" s="163" t="s">
        <v>108</v>
      </c>
      <c r="G94" s="165" t="str">
        <f>VLOOKUP(A94,Plano_V3!$A$27:$G$573,7,0)</f>
        <v>1. Concluído</v>
      </c>
      <c r="H94" s="165" t="s">
        <v>477</v>
      </c>
      <c r="I94" s="190"/>
      <c r="J94" s="186" t="str">
        <f>IF(VLOOKUP(A94,'Aux - pivots1'!$A:$E,3,0)=0, "",VLOOKUP(A94,'Aux - pivots1'!$A:$E,3,0))</f>
        <v/>
      </c>
      <c r="K94" s="186" t="str">
        <f>IF(VLOOKUP(A94,'Aux - pivots1'!$A:$E,4,0)=0, "",VLOOKUP(A94,'Aux - pivots1'!$A:$E,4,0))</f>
        <v/>
      </c>
      <c r="L94" s="186" t="str">
        <f>IF(VLOOKUP(A94,'Aux - pivots1'!$A:$E,5,0)=0, "",VLOOKUP(A94,'Aux - pivots1'!$A:$E,5,0))</f>
        <v/>
      </c>
    </row>
    <row r="95" spans="1:12" ht="16.2" hidden="1">
      <c r="A95" s="31" t="str">
        <f t="shared" si="1"/>
        <v>cd_imv_out_bensid_frac</v>
      </c>
      <c r="B95" s="172" t="s">
        <v>28</v>
      </c>
      <c r="C95" s="167" t="s">
        <v>54</v>
      </c>
      <c r="D95" s="163" t="s">
        <v>40</v>
      </c>
      <c r="E95" s="164" t="s">
        <v>92</v>
      </c>
      <c r="F95" s="163" t="s">
        <v>109</v>
      </c>
      <c r="G95" s="165" t="str">
        <f>VLOOKUP(A95,Plano_V3!$A$27:$G$573,7,0)</f>
        <v>1. Concluído</v>
      </c>
      <c r="H95" s="165" t="s">
        <v>477</v>
      </c>
      <c r="I95" s="190"/>
      <c r="J95" s="186" t="str">
        <f>IF(VLOOKUP(A95,'Aux - pivots1'!$A:$E,3,0)=0, "",VLOOKUP(A95,'Aux - pivots1'!$A:$E,3,0))</f>
        <v/>
      </c>
      <c r="K95" s="186" t="str">
        <f>IF(VLOOKUP(A95,'Aux - pivots1'!$A:$E,4,0)=0, "",VLOOKUP(A95,'Aux - pivots1'!$A:$E,4,0))</f>
        <v/>
      </c>
      <c r="L95" s="186" t="str">
        <f>IF(VLOOKUP(A95,'Aux - pivots1'!$A:$E,5,0)=0, "",VLOOKUP(A95,'Aux - pivots1'!$A:$E,5,0))</f>
        <v/>
      </c>
    </row>
    <row r="96" spans="1:12" ht="16.2" hidden="1">
      <c r="A96" s="31" t="str">
        <f t="shared" si="1"/>
        <v>cd_imv_out_benslocalid</v>
      </c>
      <c r="B96" s="172" t="s">
        <v>28</v>
      </c>
      <c r="C96" s="167" t="s">
        <v>54</v>
      </c>
      <c r="D96" s="163" t="s">
        <v>40</v>
      </c>
      <c r="E96" s="164" t="s">
        <v>92</v>
      </c>
      <c r="F96" s="163" t="s">
        <v>110</v>
      </c>
      <c r="G96" s="165" t="str">
        <f>VLOOKUP(A96,Plano_V3!$A$27:$G$573,7,0)</f>
        <v>1. Concluído</v>
      </c>
      <c r="H96" s="165" t="s">
        <v>477</v>
      </c>
      <c r="I96" s="190"/>
      <c r="J96" s="186" t="str">
        <f>IF(VLOOKUP(A96,'Aux - pivots1'!$A:$E,3,0)=0, "",VLOOKUP(A96,'Aux - pivots1'!$A:$E,3,0))</f>
        <v/>
      </c>
      <c r="K96" s="186" t="str">
        <f>IF(VLOOKUP(A96,'Aux - pivots1'!$A:$E,4,0)=0, "",VLOOKUP(A96,'Aux - pivots1'!$A:$E,4,0))</f>
        <v/>
      </c>
      <c r="L96" s="186" t="str">
        <f>IF(VLOOKUP(A96,'Aux - pivots1'!$A:$E,5,0)=0, "",VLOOKUP(A96,'Aux - pivots1'!$A:$E,5,0))</f>
        <v/>
      </c>
    </row>
    <row r="97" spans="1:12" ht="16.2" hidden="1">
      <c r="A97" s="31" t="str">
        <f t="shared" si="1"/>
        <v>cd_imv_out_benslote</v>
      </c>
      <c r="B97" s="172" t="s">
        <v>28</v>
      </c>
      <c r="C97" s="167" t="s">
        <v>54</v>
      </c>
      <c r="D97" s="163" t="s">
        <v>40</v>
      </c>
      <c r="E97" s="164" t="s">
        <v>92</v>
      </c>
      <c r="F97" s="163" t="s">
        <v>111</v>
      </c>
      <c r="G97" s="165" t="str">
        <f>VLOOKUP(A97,Plano_V3!$A$27:$G$573,7,0)</f>
        <v>1. Concluído</v>
      </c>
      <c r="H97" s="165" t="s">
        <v>477</v>
      </c>
      <c r="I97" s="190"/>
      <c r="J97" s="186" t="str">
        <f>IF(VLOOKUP(A97,'Aux - pivots1'!$A:$E,3,0)=0, "",VLOOKUP(A97,'Aux - pivots1'!$A:$E,3,0))</f>
        <v/>
      </c>
      <c r="K97" s="186" t="str">
        <f>IF(VLOOKUP(A97,'Aux - pivots1'!$A:$E,4,0)=0, "",VLOOKUP(A97,'Aux - pivots1'!$A:$E,4,0))</f>
        <v/>
      </c>
      <c r="L97" s="186" t="str">
        <f>IF(VLOOKUP(A97,'Aux - pivots1'!$A:$E,5,0)=0, "",VLOOKUP(A97,'Aux - pivots1'!$A:$E,5,0))</f>
        <v/>
      </c>
    </row>
    <row r="98" spans="1:12" ht="16.2" hidden="1">
      <c r="A98" s="31" t="str">
        <f t="shared" si="1"/>
        <v>cd_imv_out_bensmontante_avl</v>
      </c>
      <c r="B98" s="172" t="s">
        <v>28</v>
      </c>
      <c r="C98" s="167" t="s">
        <v>54</v>
      </c>
      <c r="D98" s="163" t="s">
        <v>40</v>
      </c>
      <c r="E98" s="164" t="s">
        <v>92</v>
      </c>
      <c r="F98" s="163" t="s">
        <v>112</v>
      </c>
      <c r="G98" s="165" t="str">
        <f>VLOOKUP(A98,Plano_V3!$A$27:$G$573,7,0)</f>
        <v>1. Concluído</v>
      </c>
      <c r="H98" s="165" t="s">
        <v>477</v>
      </c>
      <c r="I98" s="190"/>
      <c r="J98" s="186" t="str">
        <f>IF(VLOOKUP(A98,'Aux - pivots1'!$A:$E,3,0)=0, "",VLOOKUP(A98,'Aux - pivots1'!$A:$E,3,0))</f>
        <v/>
      </c>
      <c r="K98" s="186" t="str">
        <f>IF(VLOOKUP(A98,'Aux - pivots1'!$A:$E,4,0)=0, "",VLOOKUP(A98,'Aux - pivots1'!$A:$E,4,0))</f>
        <v/>
      </c>
      <c r="L98" s="186" t="str">
        <f>IF(VLOOKUP(A98,'Aux - pivots1'!$A:$E,5,0)=0, "",VLOOKUP(A98,'Aux - pivots1'!$A:$E,5,0))</f>
        <v/>
      </c>
    </row>
    <row r="99" spans="1:12" ht="16.2" hidden="1">
      <c r="A99" s="31" t="str">
        <f t="shared" si="1"/>
        <v>cd_imv_out_bensmontante_avl_dist</v>
      </c>
      <c r="B99" s="172" t="s">
        <v>28</v>
      </c>
      <c r="C99" s="167" t="s">
        <v>54</v>
      </c>
      <c r="D99" s="163" t="s">
        <v>40</v>
      </c>
      <c r="E99" s="164" t="s">
        <v>92</v>
      </c>
      <c r="F99" s="163" t="s">
        <v>113</v>
      </c>
      <c r="G99" s="165" t="str">
        <f>VLOOKUP(A99,Plano_V3!$A$27:$G$573,7,0)</f>
        <v>1. Concluído</v>
      </c>
      <c r="H99" s="165" t="s">
        <v>477</v>
      </c>
      <c r="I99" s="190"/>
      <c r="J99" s="186" t="str">
        <f>IF(VLOOKUP(A99,'Aux - pivots1'!$A:$E,3,0)=0, "",VLOOKUP(A99,'Aux - pivots1'!$A:$E,3,0))</f>
        <v/>
      </c>
      <c r="K99" s="186" t="str">
        <f>IF(VLOOKUP(A99,'Aux - pivots1'!$A:$E,4,0)=0, "",VLOOKUP(A99,'Aux - pivots1'!$A:$E,4,0))</f>
        <v/>
      </c>
      <c r="L99" s="186" t="str">
        <f>IF(VLOOKUP(A99,'Aux - pivots1'!$A:$E,5,0)=0, "",VLOOKUP(A99,'Aux - pivots1'!$A:$E,5,0))</f>
        <v/>
      </c>
    </row>
    <row r="100" spans="1:12" ht="16.2" hidden="1">
      <c r="A100" s="31" t="str">
        <f t="shared" si="1"/>
        <v>cd_imv_out_bensmontante_vnd_rap</v>
      </c>
      <c r="B100" s="172" t="s">
        <v>28</v>
      </c>
      <c r="C100" s="167" t="s">
        <v>54</v>
      </c>
      <c r="D100" s="163" t="s">
        <v>40</v>
      </c>
      <c r="E100" s="164" t="s">
        <v>92</v>
      </c>
      <c r="F100" s="163" t="s">
        <v>114</v>
      </c>
      <c r="G100" s="165" t="str">
        <f>VLOOKUP(A100,Plano_V3!$A$27:$G$573,7,0)</f>
        <v>1. Concluído</v>
      </c>
      <c r="H100" s="165" t="s">
        <v>477</v>
      </c>
      <c r="I100" s="190"/>
      <c r="J100" s="186" t="str">
        <f>IF(VLOOKUP(A100,'Aux - pivots1'!$A:$E,3,0)=0, "",VLOOKUP(A100,'Aux - pivots1'!$A:$E,3,0))</f>
        <v/>
      </c>
      <c r="K100" s="186" t="str">
        <f>IF(VLOOKUP(A100,'Aux - pivots1'!$A:$E,4,0)=0, "",VLOOKUP(A100,'Aux - pivots1'!$A:$E,4,0))</f>
        <v/>
      </c>
      <c r="L100" s="186" t="str">
        <f>IF(VLOOKUP(A100,'Aux - pivots1'!$A:$E,5,0)=0, "",VLOOKUP(A100,'Aux - pivots1'!$A:$E,5,0))</f>
        <v/>
      </c>
    </row>
    <row r="101" spans="1:12" ht="16.2" hidden="1">
      <c r="A101" s="31" t="str">
        <f t="shared" si="1"/>
        <v>cd_imv_out_bensmorada</v>
      </c>
      <c r="B101" s="172" t="s">
        <v>28</v>
      </c>
      <c r="C101" s="167" t="s">
        <v>54</v>
      </c>
      <c r="D101" s="163" t="s">
        <v>40</v>
      </c>
      <c r="E101" s="164" t="s">
        <v>92</v>
      </c>
      <c r="F101" s="163" t="s">
        <v>115</v>
      </c>
      <c r="G101" s="165" t="str">
        <f>VLOOKUP(A101,Plano_V3!$A$27:$G$573,7,0)</f>
        <v>1. Concluído</v>
      </c>
      <c r="H101" s="165" t="s">
        <v>477</v>
      </c>
      <c r="I101" s="190"/>
      <c r="J101" s="186" t="str">
        <f>IF(VLOOKUP(A101,'Aux - pivots1'!$A:$E,3,0)=0, "",VLOOKUP(A101,'Aux - pivots1'!$A:$E,3,0))</f>
        <v/>
      </c>
      <c r="K101" s="186" t="str">
        <f>IF(VLOOKUP(A101,'Aux - pivots1'!$A:$E,4,0)=0, "",VLOOKUP(A101,'Aux - pivots1'!$A:$E,4,0))</f>
        <v/>
      </c>
      <c r="L101" s="186" t="str">
        <f>IF(VLOOKUP(A101,'Aux - pivots1'!$A:$E,5,0)=0, "",VLOOKUP(A101,'Aux - pivots1'!$A:$E,5,0))</f>
        <v/>
      </c>
    </row>
    <row r="102" spans="1:12" ht="16.2" hidden="1">
      <c r="A102" s="31" t="str">
        <f t="shared" si="1"/>
        <v>cd_imv_out_bensnum</v>
      </c>
      <c r="B102" s="172" t="s">
        <v>28</v>
      </c>
      <c r="C102" s="167" t="s">
        <v>54</v>
      </c>
      <c r="D102" s="163" t="s">
        <v>40</v>
      </c>
      <c r="E102" s="164" t="s">
        <v>92</v>
      </c>
      <c r="F102" s="163" t="s">
        <v>116</v>
      </c>
      <c r="G102" s="165" t="str">
        <f>VLOOKUP(A102,Plano_V3!$A$27:$G$573,7,0)</f>
        <v>1. Concluído</v>
      </c>
      <c r="H102" s="165" t="s">
        <v>477</v>
      </c>
      <c r="I102" s="190"/>
      <c r="J102" s="186" t="str">
        <f>IF(VLOOKUP(A102,'Aux - pivots1'!$A:$E,3,0)=0, "",VLOOKUP(A102,'Aux - pivots1'!$A:$E,3,0))</f>
        <v/>
      </c>
      <c r="K102" s="186" t="str">
        <f>IF(VLOOKUP(A102,'Aux - pivots1'!$A:$E,4,0)=0, "",VLOOKUP(A102,'Aux - pivots1'!$A:$E,4,0))</f>
        <v/>
      </c>
      <c r="L102" s="186" t="str">
        <f>IF(VLOOKUP(A102,'Aux - pivots1'!$A:$E,5,0)=0, "",VLOOKUP(A102,'Aux - pivots1'!$A:$E,5,0))</f>
        <v/>
      </c>
    </row>
    <row r="103" spans="1:12" ht="16.2">
      <c r="A103" s="31" t="str">
        <f t="shared" si="1"/>
        <v>cd_imv_out_bensorigem</v>
      </c>
      <c r="B103" s="172" t="s">
        <v>28</v>
      </c>
      <c r="C103" s="167" t="s">
        <v>54</v>
      </c>
      <c r="D103" s="163" t="s">
        <v>40</v>
      </c>
      <c r="E103" s="164" t="s">
        <v>92</v>
      </c>
      <c r="F103" s="163" t="s">
        <v>72</v>
      </c>
      <c r="G103" s="165" t="str">
        <f>VLOOKUP(A103,Plano_V3!$A$27:$G$573,7,0)</f>
        <v>0. Cancelado</v>
      </c>
      <c r="H103" s="165" t="s">
        <v>477</v>
      </c>
      <c r="I103" s="174" t="s">
        <v>1856</v>
      </c>
      <c r="J103" s="186" t="str">
        <f>IF(VLOOKUP(A103,'Aux - pivots1'!$A:$E,3,0)=0, "",VLOOKUP(A103,'Aux - pivots1'!$A:$E,3,0))</f>
        <v/>
      </c>
      <c r="K103" s="186" t="str">
        <f>IF(VLOOKUP(A103,'Aux - pivots1'!$A:$E,4,0)=0, "",VLOOKUP(A103,'Aux - pivots1'!$A:$E,4,0))</f>
        <v/>
      </c>
      <c r="L103" s="186" t="str">
        <f>IF(VLOOKUP(A103,'Aux - pivots1'!$A:$E,5,0)=0, "",VLOOKUP(A103,'Aux - pivots1'!$A:$E,5,0))</f>
        <v/>
      </c>
    </row>
    <row r="104" spans="1:12" ht="16.2" hidden="1">
      <c r="A104" s="31" t="str">
        <f t="shared" si="1"/>
        <v>cd_imv_out_bensperc_obra</v>
      </c>
      <c r="B104" s="172" t="s">
        <v>28</v>
      </c>
      <c r="C104" s="167" t="s">
        <v>54</v>
      </c>
      <c r="D104" s="163" t="s">
        <v>40</v>
      </c>
      <c r="E104" s="164" t="s">
        <v>92</v>
      </c>
      <c r="F104" s="163" t="s">
        <v>117</v>
      </c>
      <c r="G104" s="165" t="str">
        <f>VLOOKUP(A104,Plano_V3!$A$27:$G$573,7,0)</f>
        <v>1. Concluído</v>
      </c>
      <c r="H104" s="165" t="s">
        <v>477</v>
      </c>
      <c r="I104" s="174" t="s">
        <v>500</v>
      </c>
      <c r="J104" s="186">
        <f>IF(VLOOKUP(A104,'Aux - pivots1'!$A:$E,3,0)=0, "",VLOOKUP(A104,'Aux - pivots1'!$A:$E,3,0))</f>
        <v>45491</v>
      </c>
      <c r="K104" s="186">
        <f>IF(VLOOKUP(A104,'Aux - pivots1'!$A:$E,4,0)=0, "",VLOOKUP(A104,'Aux - pivots1'!$A:$E,4,0))</f>
        <v>45495</v>
      </c>
      <c r="L104" s="186">
        <f>IF(VLOOKUP(A104,'Aux - pivots1'!$A:$E,5,0)=0, "",VLOOKUP(A104,'Aux - pivots1'!$A:$E,5,0))</f>
        <v>45495</v>
      </c>
    </row>
    <row r="105" spans="1:12" ht="16.2" hidden="1">
      <c r="A105" s="31" t="str">
        <f t="shared" si="1"/>
        <v>cd_imv_out_bensprealcons</v>
      </c>
      <c r="B105" s="172" t="s">
        <v>28</v>
      </c>
      <c r="C105" s="167" t="s">
        <v>54</v>
      </c>
      <c r="D105" s="163" t="s">
        <v>40</v>
      </c>
      <c r="E105" s="164" t="s">
        <v>92</v>
      </c>
      <c r="F105" s="163" t="s">
        <v>118</v>
      </c>
      <c r="G105" s="165" t="str">
        <f>VLOOKUP(A105,Plano_V3!$A$27:$G$573,7,0)</f>
        <v>1. Concluído</v>
      </c>
      <c r="H105" s="165" t="s">
        <v>477</v>
      </c>
      <c r="I105" s="174" t="s">
        <v>500</v>
      </c>
      <c r="J105" s="186">
        <f>IF(VLOOKUP(A105,'Aux - pivots1'!$A:$E,3,0)=0, "",VLOOKUP(A105,'Aux - pivots1'!$A:$E,3,0))</f>
        <v>45491</v>
      </c>
      <c r="K105" s="186">
        <f>IF(VLOOKUP(A105,'Aux - pivots1'!$A:$E,4,0)=0, "",VLOOKUP(A105,'Aux - pivots1'!$A:$E,4,0))</f>
        <v>45495</v>
      </c>
      <c r="L105" s="186">
        <f>IF(VLOOKUP(A105,'Aux - pivots1'!$A:$E,5,0)=0, "",VLOOKUP(A105,'Aux - pivots1'!$A:$E,5,0))</f>
        <v>45495</v>
      </c>
    </row>
    <row r="106" spans="1:12" ht="16.2" hidden="1">
      <c r="A106" s="31" t="str">
        <f t="shared" si="1"/>
        <v>cd_imv_out_bensref_date</v>
      </c>
      <c r="B106" s="172" t="s">
        <v>28</v>
      </c>
      <c r="C106" s="167" t="s">
        <v>54</v>
      </c>
      <c r="D106" s="163" t="s">
        <v>40</v>
      </c>
      <c r="E106" s="164" t="s">
        <v>92</v>
      </c>
      <c r="F106" s="163" t="s">
        <v>73</v>
      </c>
      <c r="G106" s="165" t="str">
        <f>VLOOKUP(A106,Plano_V3!$A$27:$G$573,7,0)</f>
        <v>1. Concluído</v>
      </c>
      <c r="H106" s="165" t="s">
        <v>477</v>
      </c>
      <c r="I106" s="190"/>
      <c r="J106" s="186" t="str">
        <f>IF(VLOOKUP(A106,'Aux - pivots1'!$A:$E,3,0)=0, "",VLOOKUP(A106,'Aux - pivots1'!$A:$E,3,0))</f>
        <v/>
      </c>
      <c r="K106" s="186" t="str">
        <f>IF(VLOOKUP(A106,'Aux - pivots1'!$A:$E,4,0)=0, "",VLOOKUP(A106,'Aux - pivots1'!$A:$E,4,0))</f>
        <v/>
      </c>
      <c r="L106" s="186" t="str">
        <f>IF(VLOOKUP(A106,'Aux - pivots1'!$A:$E,5,0)=0, "",VLOOKUP(A106,'Aux - pivots1'!$A:$E,5,0))</f>
        <v/>
      </c>
    </row>
    <row r="107" spans="1:12" ht="16.2" hidden="1">
      <c r="A107" s="31" t="str">
        <f t="shared" si="1"/>
        <v>cd_imv_out_bensurbaniz</v>
      </c>
      <c r="B107" s="172" t="s">
        <v>28</v>
      </c>
      <c r="C107" s="167" t="s">
        <v>54</v>
      </c>
      <c r="D107" s="163" t="s">
        <v>40</v>
      </c>
      <c r="E107" s="164" t="s">
        <v>92</v>
      </c>
      <c r="F107" s="163" t="s">
        <v>119</v>
      </c>
      <c r="G107" s="165" t="str">
        <f>VLOOKUP(A107,Plano_V3!$A$27:$G$573,7,0)</f>
        <v>1. Concluído</v>
      </c>
      <c r="H107" s="165" t="s">
        <v>477</v>
      </c>
      <c r="I107" s="190"/>
      <c r="J107" s="186" t="str">
        <f>IF(VLOOKUP(A107,'Aux - pivots1'!$A:$E,3,0)=0, "",VLOOKUP(A107,'Aux - pivots1'!$A:$E,3,0))</f>
        <v/>
      </c>
      <c r="K107" s="186" t="str">
        <f>IF(VLOOKUP(A107,'Aux - pivots1'!$A:$E,4,0)=0, "",VLOOKUP(A107,'Aux - pivots1'!$A:$E,4,0))</f>
        <v/>
      </c>
      <c r="L107" s="186" t="str">
        <f>IF(VLOOKUP(A107,'Aux - pivots1'!$A:$E,5,0)=0, "",VLOOKUP(A107,'Aux - pivots1'!$A:$E,5,0))</f>
        <v/>
      </c>
    </row>
    <row r="108" spans="1:12" ht="16.2" hidden="1">
      <c r="A108" s="31" t="str">
        <f t="shared" si="1"/>
        <v>cd_imv_out_certifn.a.</v>
      </c>
      <c r="B108" s="172" t="s">
        <v>28</v>
      </c>
      <c r="C108" s="167" t="s">
        <v>54</v>
      </c>
      <c r="D108" s="163" t="s">
        <v>36</v>
      </c>
      <c r="E108" s="164" t="s">
        <v>120</v>
      </c>
      <c r="F108" s="163" t="s">
        <v>38</v>
      </c>
      <c r="G108" s="165" t="str">
        <f>VLOOKUP(A108,Plano_V3!$A$27:$G$573,7,0)</f>
        <v>1. Concluído</v>
      </c>
      <c r="H108" s="165" t="s">
        <v>477</v>
      </c>
      <c r="I108" s="174"/>
      <c r="J108" s="186" t="str">
        <f>IF(VLOOKUP(A108,'Aux - pivots1'!$A:$E,3,0)=0, "",VLOOKUP(A108,'Aux - pivots1'!$A:$E,3,0))</f>
        <v/>
      </c>
      <c r="K108" s="186" t="str">
        <f>IF(VLOOKUP(A108,'Aux - pivots1'!$A:$E,4,0)=0, "",VLOOKUP(A108,'Aux - pivots1'!$A:$E,4,0))</f>
        <v/>
      </c>
      <c r="L108" s="186" t="str">
        <f>IF(VLOOKUP(A108,'Aux - pivots1'!$A:$E,5,0)=0, "",VLOOKUP(A108,'Aux - pivots1'!$A:$E,5,0))</f>
        <v/>
      </c>
    </row>
    <row r="109" spans="1:12" ht="16.2" hidden="1">
      <c r="A109" s="31" t="str">
        <f t="shared" si="1"/>
        <v>cd_imv_out_certifcempbem</v>
      </c>
      <c r="B109" s="172" t="s">
        <v>28</v>
      </c>
      <c r="C109" s="167" t="s">
        <v>54</v>
      </c>
      <c r="D109" s="163" t="s">
        <v>40</v>
      </c>
      <c r="E109" s="164" t="s">
        <v>120</v>
      </c>
      <c r="F109" s="163" t="s">
        <v>41</v>
      </c>
      <c r="G109" s="165" t="str">
        <f>VLOOKUP(A109,Plano_V3!$A$27:$G$573,7,0)</f>
        <v>1. Concluído</v>
      </c>
      <c r="H109" s="165" t="s">
        <v>477</v>
      </c>
      <c r="I109" s="174"/>
      <c r="J109" s="186" t="str">
        <f>IF(VLOOKUP(A109,'Aux - pivots1'!$A:$E,3,0)=0, "",VLOOKUP(A109,'Aux - pivots1'!$A:$E,3,0))</f>
        <v/>
      </c>
      <c r="K109" s="186" t="str">
        <f>IF(VLOOKUP(A109,'Aux - pivots1'!$A:$E,4,0)=0, "",VLOOKUP(A109,'Aux - pivots1'!$A:$E,4,0))</f>
        <v/>
      </c>
      <c r="L109" s="186" t="str">
        <f>IF(VLOOKUP(A109,'Aux - pivots1'!$A:$E,5,0)=0, "",VLOOKUP(A109,'Aux - pivots1'!$A:$E,5,0))</f>
        <v/>
      </c>
    </row>
    <row r="110" spans="1:12" ht="16.2" hidden="1">
      <c r="A110" s="31" t="str">
        <f t="shared" si="1"/>
        <v>cd_imv_out_certifckbalbem</v>
      </c>
      <c r="B110" s="172" t="s">
        <v>28</v>
      </c>
      <c r="C110" s="167" t="s">
        <v>54</v>
      </c>
      <c r="D110" s="163" t="s">
        <v>40</v>
      </c>
      <c r="E110" s="164" t="s">
        <v>120</v>
      </c>
      <c r="F110" s="163" t="s">
        <v>43</v>
      </c>
      <c r="G110" s="165" t="str">
        <f>VLOOKUP(A110,Plano_V3!$A$27:$G$573,7,0)</f>
        <v>1. Concluído</v>
      </c>
      <c r="H110" s="165" t="s">
        <v>477</v>
      </c>
      <c r="I110" s="174"/>
      <c r="J110" s="186" t="str">
        <f>IF(VLOOKUP(A110,'Aux - pivots1'!$A:$E,3,0)=0, "",VLOOKUP(A110,'Aux - pivots1'!$A:$E,3,0))</f>
        <v/>
      </c>
      <c r="K110" s="186" t="str">
        <f>IF(VLOOKUP(A110,'Aux - pivots1'!$A:$E,4,0)=0, "",VLOOKUP(A110,'Aux - pivots1'!$A:$E,4,0))</f>
        <v/>
      </c>
      <c r="L110" s="186" t="str">
        <f>IF(VLOOKUP(A110,'Aux - pivots1'!$A:$E,5,0)=0, "",VLOOKUP(A110,'Aux - pivots1'!$A:$E,5,0))</f>
        <v/>
      </c>
    </row>
    <row r="111" spans="1:12" ht="16.2" hidden="1">
      <c r="A111" s="31" t="str">
        <f t="shared" si="1"/>
        <v>cd_imv_out_certifckctabem</v>
      </c>
      <c r="B111" s="172" t="s">
        <v>28</v>
      </c>
      <c r="C111" s="167" t="s">
        <v>54</v>
      </c>
      <c r="D111" s="163" t="s">
        <v>40</v>
      </c>
      <c r="E111" s="164" t="s">
        <v>120</v>
      </c>
      <c r="F111" s="163" t="s">
        <v>44</v>
      </c>
      <c r="G111" s="165" t="str">
        <f>VLOOKUP(A111,Plano_V3!$A$27:$G$573,7,0)</f>
        <v>1. Concluído</v>
      </c>
      <c r="H111" s="165" t="s">
        <v>477</v>
      </c>
      <c r="I111" s="174"/>
      <c r="J111" s="186" t="str">
        <f>IF(VLOOKUP(A111,'Aux - pivots1'!$A:$E,3,0)=0, "",VLOOKUP(A111,'Aux - pivots1'!$A:$E,3,0))</f>
        <v/>
      </c>
      <c r="K111" s="186" t="str">
        <f>IF(VLOOKUP(A111,'Aux - pivots1'!$A:$E,4,0)=0, "",VLOOKUP(A111,'Aux - pivots1'!$A:$E,4,0))</f>
        <v/>
      </c>
      <c r="L111" s="186" t="str">
        <f>IF(VLOOKUP(A111,'Aux - pivots1'!$A:$E,5,0)=0, "",VLOOKUP(A111,'Aux - pivots1'!$A:$E,5,0))</f>
        <v/>
      </c>
    </row>
    <row r="112" spans="1:12" ht="16.2" hidden="1">
      <c r="A112" s="31" t="str">
        <f t="shared" si="1"/>
        <v>cd_imv_out_certifckrefbem</v>
      </c>
      <c r="B112" s="172" t="s">
        <v>28</v>
      </c>
      <c r="C112" s="167" t="s">
        <v>54</v>
      </c>
      <c r="D112" s="163" t="s">
        <v>40</v>
      </c>
      <c r="E112" s="164" t="s">
        <v>120</v>
      </c>
      <c r="F112" s="163" t="s">
        <v>45</v>
      </c>
      <c r="G112" s="165" t="str">
        <f>VLOOKUP(A112,Plano_V3!$A$27:$G$573,7,0)</f>
        <v>1. Concluído</v>
      </c>
      <c r="H112" s="165" t="s">
        <v>477</v>
      </c>
      <c r="I112" s="174"/>
      <c r="J112" s="186" t="str">
        <f>IF(VLOOKUP(A112,'Aux - pivots1'!$A:$E,3,0)=0, "",VLOOKUP(A112,'Aux - pivots1'!$A:$E,3,0))</f>
        <v/>
      </c>
      <c r="K112" s="186" t="str">
        <f>IF(VLOOKUP(A112,'Aux - pivots1'!$A:$E,4,0)=0, "",VLOOKUP(A112,'Aux - pivots1'!$A:$E,4,0))</f>
        <v/>
      </c>
      <c r="L112" s="186" t="str">
        <f>IF(VLOOKUP(A112,'Aux - pivots1'!$A:$E,5,0)=0, "",VLOOKUP(A112,'Aux - pivots1'!$A:$E,5,0))</f>
        <v/>
      </c>
    </row>
    <row r="113" spans="1:12" ht="16.2" hidden="1">
      <c r="A113" s="31" t="str">
        <f t="shared" si="1"/>
        <v>cd_imv_out_certifcod_cnsrvtr_rgst_prdl</v>
      </c>
      <c r="B113" s="172" t="s">
        <v>28</v>
      </c>
      <c r="C113" s="167" t="s">
        <v>54</v>
      </c>
      <c r="D113" s="163" t="s">
        <v>40</v>
      </c>
      <c r="E113" s="164" t="s">
        <v>120</v>
      </c>
      <c r="F113" s="163" t="s">
        <v>122</v>
      </c>
      <c r="G113" s="165" t="str">
        <f>VLOOKUP(A113,Plano_V3!$A$27:$G$573,7,0)</f>
        <v>4. Validação EF</v>
      </c>
      <c r="H113" s="165" t="s">
        <v>177</v>
      </c>
      <c r="I113" s="174"/>
      <c r="J113" s="186" t="str">
        <f>IF(VLOOKUP(A113,'Aux - pivots1'!$A:$E,3,0)=0, "",VLOOKUP(A113,'Aux - pivots1'!$A:$E,3,0))</f>
        <v/>
      </c>
      <c r="K113" s="186" t="str">
        <f>IF(VLOOKUP(A113,'Aux - pivots1'!$A:$E,4,0)=0, "",VLOOKUP(A113,'Aux - pivots1'!$A:$E,4,0))</f>
        <v/>
      </c>
      <c r="L113" s="186" t="str">
        <f>IF(VLOOKUP(A113,'Aux - pivots1'!$A:$E,5,0)=0, "",VLOOKUP(A113,'Aux - pivots1'!$A:$E,5,0))</f>
        <v/>
      </c>
    </row>
    <row r="114" spans="1:12" ht="16.2" hidden="1">
      <c r="A114" s="31" t="str">
        <f t="shared" si="1"/>
        <v>cd_imv_out_certifcod_inscrc</v>
      </c>
      <c r="B114" s="172" t="s">
        <v>28</v>
      </c>
      <c r="C114" s="167" t="s">
        <v>54</v>
      </c>
      <c r="D114" s="163" t="s">
        <v>40</v>
      </c>
      <c r="E114" s="164" t="s">
        <v>120</v>
      </c>
      <c r="F114" s="163" t="s">
        <v>123</v>
      </c>
      <c r="G114" s="165" t="str">
        <f>VLOOKUP(A114,Plano_V3!$A$27:$G$573,7,0)</f>
        <v>4. Validação EF</v>
      </c>
      <c r="H114" s="165" t="s">
        <v>177</v>
      </c>
      <c r="I114" s="174"/>
      <c r="J114" s="186" t="str">
        <f>IF(VLOOKUP(A114,'Aux - pivots1'!$A:$E,3,0)=0, "",VLOOKUP(A114,'Aux - pivots1'!$A:$E,3,0))</f>
        <v/>
      </c>
      <c r="K114" s="186" t="str">
        <f>IF(VLOOKUP(A114,'Aux - pivots1'!$A:$E,4,0)=0, "",VLOOKUP(A114,'Aux - pivots1'!$A:$E,4,0))</f>
        <v/>
      </c>
      <c r="L114" s="186" t="str">
        <f>IF(VLOOKUP(A114,'Aux - pivots1'!$A:$E,5,0)=0, "",VLOOKUP(A114,'Aux - pivots1'!$A:$E,5,0))</f>
        <v/>
      </c>
    </row>
    <row r="115" spans="1:12" ht="16.2" hidden="1">
      <c r="A115" s="31" t="str">
        <f t="shared" si="1"/>
        <v>cd_imv_out_certifcod_sce</v>
      </c>
      <c r="B115" s="172" t="s">
        <v>28</v>
      </c>
      <c r="C115" s="167" t="s">
        <v>54</v>
      </c>
      <c r="D115" s="163" t="s">
        <v>40</v>
      </c>
      <c r="E115" s="164" t="s">
        <v>120</v>
      </c>
      <c r="F115" s="163" t="s">
        <v>124</v>
      </c>
      <c r="G115" s="165" t="str">
        <f>VLOOKUP(A115,Plano_V3!$A$27:$G$573,7,0)</f>
        <v>4. Validação EF</v>
      </c>
      <c r="H115" s="165" t="s">
        <v>177</v>
      </c>
      <c r="I115" s="174"/>
      <c r="J115" s="186" t="str">
        <f>IF(VLOOKUP(A115,'Aux - pivots1'!$A:$E,3,0)=0, "",VLOOKUP(A115,'Aux - pivots1'!$A:$E,3,0))</f>
        <v/>
      </c>
      <c r="K115" s="186" t="str">
        <f>IF(VLOOKUP(A115,'Aux - pivots1'!$A:$E,4,0)=0, "",VLOOKUP(A115,'Aux - pivots1'!$A:$E,4,0))</f>
        <v/>
      </c>
      <c r="L115" s="186" t="str">
        <f>IF(VLOOKUP(A115,'Aux - pivots1'!$A:$E,5,0)=0, "",VLOOKUP(A115,'Aux - pivots1'!$A:$E,5,0))</f>
        <v/>
      </c>
    </row>
    <row r="116" spans="1:12" ht="16.2" hidden="1">
      <c r="A116" s="31" t="str">
        <f t="shared" si="1"/>
        <v>cd_imv_out_certifdata_epc</v>
      </c>
      <c r="B116" s="172" t="s">
        <v>28</v>
      </c>
      <c r="C116" s="167" t="s">
        <v>54</v>
      </c>
      <c r="D116" s="163" t="s">
        <v>40</v>
      </c>
      <c r="E116" s="164" t="s">
        <v>120</v>
      </c>
      <c r="F116" s="163" t="s">
        <v>125</v>
      </c>
      <c r="G116" s="165" t="str">
        <f>VLOOKUP(A116,Plano_V3!$A$27:$G$573,7,0)</f>
        <v>4. Validação EF</v>
      </c>
      <c r="H116" s="165" t="s">
        <v>177</v>
      </c>
      <c r="I116" s="174"/>
      <c r="J116" s="186" t="str">
        <f>IF(VLOOKUP(A116,'Aux - pivots1'!$A:$E,3,0)=0, "",VLOOKUP(A116,'Aux - pivots1'!$A:$E,3,0))</f>
        <v/>
      </c>
      <c r="K116" s="186" t="str">
        <f>IF(VLOOKUP(A116,'Aux - pivots1'!$A:$E,4,0)=0, "",VLOOKUP(A116,'Aux - pivots1'!$A:$E,4,0))</f>
        <v/>
      </c>
      <c r="L116" s="186" t="str">
        <f>IF(VLOOKUP(A116,'Aux - pivots1'!$A:$E,5,0)=0, "",VLOOKUP(A116,'Aux - pivots1'!$A:$E,5,0))</f>
        <v/>
      </c>
    </row>
    <row r="117" spans="1:12" ht="16.2" hidden="1">
      <c r="A117" s="31" t="str">
        <f t="shared" si="1"/>
        <v>cd_imv_out_certifdata_exprc_epc</v>
      </c>
      <c r="B117" s="172" t="s">
        <v>28</v>
      </c>
      <c r="C117" s="167" t="s">
        <v>54</v>
      </c>
      <c r="D117" s="163" t="s">
        <v>40</v>
      </c>
      <c r="E117" s="164" t="s">
        <v>120</v>
      </c>
      <c r="F117" s="163" t="s">
        <v>126</v>
      </c>
      <c r="G117" s="165" t="str">
        <f>VLOOKUP(A117,Plano_V3!$A$27:$G$573,7,0)</f>
        <v>4. Validação EF</v>
      </c>
      <c r="H117" s="165" t="s">
        <v>177</v>
      </c>
      <c r="I117" s="174"/>
      <c r="J117" s="186" t="str">
        <f>IF(VLOOKUP(A117,'Aux - pivots1'!$A:$E,3,0)=0, "",VLOOKUP(A117,'Aux - pivots1'!$A:$E,3,0))</f>
        <v/>
      </c>
      <c r="K117" s="186" t="str">
        <f>IF(VLOOKUP(A117,'Aux - pivots1'!$A:$E,4,0)=0, "",VLOOKUP(A117,'Aux - pivots1'!$A:$E,4,0))</f>
        <v/>
      </c>
      <c r="L117" s="186" t="str">
        <f>IF(VLOOKUP(A117,'Aux - pivots1'!$A:$E,5,0)=0, "",VLOOKUP(A117,'Aux - pivots1'!$A:$E,5,0))</f>
        <v/>
      </c>
    </row>
    <row r="118" spans="1:12" ht="16.2" hidden="1">
      <c r="A118" s="31" t="str">
        <f t="shared" si="1"/>
        <v>cd_imv_out_certifepc</v>
      </c>
      <c r="B118" s="172" t="s">
        <v>28</v>
      </c>
      <c r="C118" s="167" t="s">
        <v>54</v>
      </c>
      <c r="D118" s="163" t="s">
        <v>40</v>
      </c>
      <c r="E118" s="164" t="s">
        <v>120</v>
      </c>
      <c r="F118" s="163" t="s">
        <v>47</v>
      </c>
      <c r="G118" s="165" t="str">
        <f>VLOOKUP(A118,Plano_V3!$A$27:$G$573,7,0)</f>
        <v>2. Em Teste</v>
      </c>
      <c r="H118" s="165" t="s">
        <v>177</v>
      </c>
      <c r="I118" s="174"/>
      <c r="J118" s="186" t="str">
        <f>IF(VLOOKUP(A118,'Aux - pivots1'!$A:$E,3,0)=0, "",VLOOKUP(A118,'Aux - pivots1'!$A:$E,3,0))</f>
        <v/>
      </c>
      <c r="K118" s="186" t="str">
        <f>IF(VLOOKUP(A118,'Aux - pivots1'!$A:$E,4,0)=0, "",VLOOKUP(A118,'Aux - pivots1'!$A:$E,4,0))</f>
        <v/>
      </c>
      <c r="L118" s="186" t="str">
        <f>IF(VLOOKUP(A118,'Aux - pivots1'!$A:$E,5,0)=0, "",VLOOKUP(A118,'Aux - pivots1'!$A:$E,5,0))</f>
        <v/>
      </c>
    </row>
    <row r="119" spans="1:12" ht="16.2" hidden="1">
      <c r="A119" s="31" t="str">
        <f t="shared" si="1"/>
        <v>cd_imv_out_certifflg_efcc_enrg_cnsm_tp_s</v>
      </c>
      <c r="B119" s="172" t="s">
        <v>28</v>
      </c>
      <c r="C119" s="167" t="s">
        <v>54</v>
      </c>
      <c r="D119" s="163" t="s">
        <v>40</v>
      </c>
      <c r="E119" s="164" t="s">
        <v>120</v>
      </c>
      <c r="F119" s="163" t="s">
        <v>127</v>
      </c>
      <c r="G119" s="165" t="str">
        <f>VLOOKUP(A119,Plano_V3!$A$27:$G$573,7,0)</f>
        <v>4. Validação EF</v>
      </c>
      <c r="H119" s="165" t="s">
        <v>177</v>
      </c>
      <c r="I119" s="174"/>
      <c r="J119" s="186" t="str">
        <f>IF(VLOOKUP(A119,'Aux - pivots1'!$A:$E,3,0)=0, "",VLOOKUP(A119,'Aux - pivots1'!$A:$E,3,0))</f>
        <v/>
      </c>
      <c r="K119" s="186" t="str">
        <f>IF(VLOOKUP(A119,'Aux - pivots1'!$A:$E,4,0)=0, "",VLOOKUP(A119,'Aux - pivots1'!$A:$E,4,0))</f>
        <v/>
      </c>
      <c r="L119" s="186" t="str">
        <f>IF(VLOOKUP(A119,'Aux - pivots1'!$A:$E,5,0)=0, "",VLOOKUP(A119,'Aux - pivots1'!$A:$E,5,0))</f>
        <v/>
      </c>
    </row>
    <row r="120" spans="1:12" ht="16.2" hidden="1">
      <c r="A120" s="31" t="str">
        <f t="shared" si="1"/>
        <v>cd_imv_out_certifflg_efcnc_enrg_cnsm_tp_t</v>
      </c>
      <c r="B120" s="172" t="s">
        <v>28</v>
      </c>
      <c r="C120" s="167" t="s">
        <v>54</v>
      </c>
      <c r="D120" s="163" t="s">
        <v>40</v>
      </c>
      <c r="E120" s="164" t="s">
        <v>120</v>
      </c>
      <c r="F120" s="163" t="s">
        <v>128</v>
      </c>
      <c r="G120" s="165" t="str">
        <f>VLOOKUP(A120,Plano_V3!$A$27:$G$573,7,0)</f>
        <v>4. Validação EF</v>
      </c>
      <c r="H120" s="165" t="s">
        <v>177</v>
      </c>
      <c r="I120" s="174"/>
      <c r="J120" s="186" t="str">
        <f>IF(VLOOKUP(A120,'Aux - pivots1'!$A:$E,3,0)=0, "",VLOOKUP(A120,'Aux - pivots1'!$A:$E,3,0))</f>
        <v/>
      </c>
      <c r="K120" s="186" t="str">
        <f>IF(VLOOKUP(A120,'Aux - pivots1'!$A:$E,4,0)=0, "",VLOOKUP(A120,'Aux - pivots1'!$A:$E,4,0))</f>
        <v/>
      </c>
      <c r="L120" s="186" t="str">
        <f>IF(VLOOKUP(A120,'Aux - pivots1'!$A:$E,5,0)=0, "",VLOOKUP(A120,'Aux - pivots1'!$A:$E,5,0))</f>
        <v/>
      </c>
    </row>
    <row r="121" spans="1:12" ht="16.2" hidden="1">
      <c r="A121" s="31" t="str">
        <f t="shared" si="1"/>
        <v>cd_imv_out_certifflg_efcnc_enrgtc</v>
      </c>
      <c r="B121" s="172" t="s">
        <v>28</v>
      </c>
      <c r="C121" s="167" t="s">
        <v>54</v>
      </c>
      <c r="D121" s="163" t="s">
        <v>40</v>
      </c>
      <c r="E121" s="164" t="s">
        <v>120</v>
      </c>
      <c r="F121" s="163" t="s">
        <v>129</v>
      </c>
      <c r="G121" s="165" t="str">
        <f>VLOOKUP(A121,Plano_V3!$A$27:$G$573,7,0)</f>
        <v>4. Validação EF</v>
      </c>
      <c r="H121" s="165" t="s">
        <v>177</v>
      </c>
      <c r="I121" s="174"/>
      <c r="J121" s="186" t="str">
        <f>IF(VLOOKUP(A121,'Aux - pivots1'!$A:$E,3,0)=0, "",VLOOKUP(A121,'Aux - pivots1'!$A:$E,3,0))</f>
        <v/>
      </c>
      <c r="K121" s="186" t="str">
        <f>IF(VLOOKUP(A121,'Aux - pivots1'!$A:$E,4,0)=0, "",VLOOKUP(A121,'Aux - pivots1'!$A:$E,4,0))</f>
        <v/>
      </c>
      <c r="L121" s="186" t="str">
        <f>IF(VLOOKUP(A121,'Aux - pivots1'!$A:$E,5,0)=0, "",VLOOKUP(A121,'Aux - pivots1'!$A:$E,5,0))</f>
        <v/>
      </c>
    </row>
    <row r="122" spans="1:12" ht="16.2" hidden="1">
      <c r="A122" s="31" t="str">
        <f t="shared" si="1"/>
        <v>cd_imv_out_certifflg_efcnc_enrgtc_rnvv</v>
      </c>
      <c r="B122" s="172" t="s">
        <v>28</v>
      </c>
      <c r="C122" s="167" t="s">
        <v>54</v>
      </c>
      <c r="D122" s="163" t="s">
        <v>40</v>
      </c>
      <c r="E122" s="164" t="s">
        <v>120</v>
      </c>
      <c r="F122" s="163" t="s">
        <v>130</v>
      </c>
      <c r="G122" s="165" t="str">
        <f>VLOOKUP(A122,Plano_V3!$A$27:$G$573,7,0)</f>
        <v>4. Validação EF</v>
      </c>
      <c r="H122" s="165" t="s">
        <v>177</v>
      </c>
      <c r="I122" s="174"/>
      <c r="J122" s="186" t="str">
        <f>IF(VLOOKUP(A122,'Aux - pivots1'!$A:$E,3,0)=0, "",VLOOKUP(A122,'Aux - pivots1'!$A:$E,3,0))</f>
        <v/>
      </c>
      <c r="K122" s="186" t="str">
        <f>IF(VLOOKUP(A122,'Aux - pivots1'!$A:$E,4,0)=0, "",VLOOKUP(A122,'Aux - pivots1'!$A:$E,4,0))</f>
        <v/>
      </c>
      <c r="L122" s="186" t="str">
        <f>IF(VLOOKUP(A122,'Aux - pivots1'!$A:$E,5,0)=0, "",VLOOKUP(A122,'Aux - pivots1'!$A:$E,5,0))</f>
        <v/>
      </c>
    </row>
    <row r="123" spans="1:12" ht="16.2" hidden="1">
      <c r="A123" s="31" t="str">
        <f t="shared" si="1"/>
        <v>cd_imv_out_certifflg_nzeb</v>
      </c>
      <c r="B123" s="172" t="s">
        <v>28</v>
      </c>
      <c r="C123" s="167" t="s">
        <v>54</v>
      </c>
      <c r="D123" s="163" t="s">
        <v>40</v>
      </c>
      <c r="E123" s="164" t="s">
        <v>120</v>
      </c>
      <c r="F123" s="163" t="s">
        <v>131</v>
      </c>
      <c r="G123" s="165" t="str">
        <f>VLOOKUP(A123,Plano_V3!$A$27:$G$573,7,0)</f>
        <v>4. Validação EF</v>
      </c>
      <c r="H123" s="165" t="s">
        <v>177</v>
      </c>
      <c r="I123" s="174"/>
      <c r="J123" s="186" t="str">
        <f>IF(VLOOKUP(A123,'Aux - pivots1'!$A:$E,3,0)=0, "",VLOOKUP(A123,'Aux - pivots1'!$A:$E,3,0))</f>
        <v/>
      </c>
      <c r="K123" s="186" t="str">
        <f>IF(VLOOKUP(A123,'Aux - pivots1'!$A:$E,4,0)=0, "",VLOOKUP(A123,'Aux - pivots1'!$A:$E,4,0))</f>
        <v/>
      </c>
      <c r="L123" s="186" t="str">
        <f>IF(VLOOKUP(A123,'Aux - pivots1'!$A:$E,5,0)=0, "",VLOOKUP(A123,'Aux - pivots1'!$A:$E,5,0))</f>
        <v/>
      </c>
    </row>
    <row r="124" spans="1:12" ht="16.2" hidden="1">
      <c r="A124" s="31" t="str">
        <f t="shared" si="1"/>
        <v>cd_imv_out_certifmetodo_info</v>
      </c>
      <c r="B124" s="172" t="s">
        <v>28</v>
      </c>
      <c r="C124" s="167" t="s">
        <v>54</v>
      </c>
      <c r="D124" s="163" t="s">
        <v>40</v>
      </c>
      <c r="E124" s="164" t="s">
        <v>120</v>
      </c>
      <c r="F124" s="163" t="s">
        <v>49</v>
      </c>
      <c r="G124" s="165" t="str">
        <f>VLOOKUP(A124,Plano_V3!$A$27:$G$573,7,0)</f>
        <v>2. Em Teste</v>
      </c>
      <c r="H124" s="165" t="s">
        <v>177</v>
      </c>
      <c r="I124" s="174"/>
      <c r="J124" s="186" t="str">
        <f>IF(VLOOKUP(A124,'Aux - pivots1'!$A:$E,3,0)=0, "",VLOOKUP(A124,'Aux - pivots1'!$A:$E,3,0))</f>
        <v/>
      </c>
      <c r="K124" s="186" t="str">
        <f>IF(VLOOKUP(A124,'Aux - pivots1'!$A:$E,4,0)=0, "",VLOOKUP(A124,'Aux - pivots1'!$A:$E,4,0))</f>
        <v/>
      </c>
      <c r="L124" s="186" t="str">
        <f>IF(VLOOKUP(A124,'Aux - pivots1'!$A:$E,5,0)=0, "",VLOOKUP(A124,'Aux - pivots1'!$A:$E,5,0))</f>
        <v/>
      </c>
    </row>
    <row r="125" spans="1:12" ht="16.2" hidden="1">
      <c r="A125" s="31" t="str">
        <f t="shared" si="1"/>
        <v>cd_imv_out_certifnvl_efcc_enrg</v>
      </c>
      <c r="B125" s="172" t="s">
        <v>28</v>
      </c>
      <c r="C125" s="167" t="s">
        <v>54</v>
      </c>
      <c r="D125" s="163" t="s">
        <v>40</v>
      </c>
      <c r="E125" s="164" t="s">
        <v>120</v>
      </c>
      <c r="F125" s="163" t="s">
        <v>132</v>
      </c>
      <c r="G125" s="165" t="str">
        <f>VLOOKUP(A125,Plano_V3!$A$27:$G$573,7,0)</f>
        <v>4. Validação EF</v>
      </c>
      <c r="H125" s="165" t="s">
        <v>177</v>
      </c>
      <c r="I125" s="174"/>
      <c r="J125" s="186" t="str">
        <f>IF(VLOOKUP(A125,'Aux - pivots1'!$A:$E,3,0)=0, "",VLOOKUP(A125,'Aux - pivots1'!$A:$E,3,0))</f>
        <v/>
      </c>
      <c r="K125" s="186" t="str">
        <f>IF(VLOOKUP(A125,'Aux - pivots1'!$A:$E,4,0)=0, "",VLOOKUP(A125,'Aux - pivots1'!$A:$E,4,0))</f>
        <v/>
      </c>
      <c r="L125" s="186" t="str">
        <f>IF(VLOOKUP(A125,'Aux - pivots1'!$A:$E,5,0)=0, "",VLOOKUP(A125,'Aux - pivots1'!$A:$E,5,0))</f>
        <v/>
      </c>
    </row>
    <row r="126" spans="1:12" ht="16.2" hidden="1">
      <c r="A126" s="31" t="str">
        <f t="shared" si="1"/>
        <v>cd_imv_out_certiforigem</v>
      </c>
      <c r="B126" s="172" t="s">
        <v>28</v>
      </c>
      <c r="C126" s="167" t="s">
        <v>54</v>
      </c>
      <c r="D126" s="163" t="s">
        <v>40</v>
      </c>
      <c r="E126" s="164" t="s">
        <v>120</v>
      </c>
      <c r="F126" s="163" t="s">
        <v>72</v>
      </c>
      <c r="G126" s="165" t="str">
        <f>VLOOKUP(A126,Plano_V3!$A$27:$G$573,7,0)</f>
        <v>2. Em Teste</v>
      </c>
      <c r="H126" s="165" t="s">
        <v>177</v>
      </c>
      <c r="I126" s="174"/>
      <c r="J126" s="186" t="str">
        <f>IF(VLOOKUP(A126,'Aux - pivots1'!$A:$E,3,0)=0, "",VLOOKUP(A126,'Aux - pivots1'!$A:$E,3,0))</f>
        <v/>
      </c>
      <c r="K126" s="186" t="str">
        <f>IF(VLOOKUP(A126,'Aux - pivots1'!$A:$E,4,0)=0, "",VLOOKUP(A126,'Aux - pivots1'!$A:$E,4,0))</f>
        <v/>
      </c>
      <c r="L126" s="186" t="str">
        <f>IF(VLOOKUP(A126,'Aux - pivots1'!$A:$E,5,0)=0, "",VLOOKUP(A126,'Aux - pivots1'!$A:$E,5,0))</f>
        <v/>
      </c>
    </row>
    <row r="127" spans="1:12" ht="16.2" hidden="1">
      <c r="A127" s="31" t="str">
        <f t="shared" si="1"/>
        <v>cd_imv_out_certifref_date</v>
      </c>
      <c r="B127" s="172" t="s">
        <v>28</v>
      </c>
      <c r="C127" s="167" t="s">
        <v>54</v>
      </c>
      <c r="D127" s="163" t="s">
        <v>40</v>
      </c>
      <c r="E127" s="164" t="s">
        <v>120</v>
      </c>
      <c r="F127" s="163" t="s">
        <v>73</v>
      </c>
      <c r="G127" s="165" t="str">
        <f>VLOOKUP(A127,Plano_V3!$A$27:$G$573,7,0)</f>
        <v>2. Em Teste</v>
      </c>
      <c r="H127" s="165" t="s">
        <v>177</v>
      </c>
      <c r="I127" s="174"/>
      <c r="J127" s="186" t="str">
        <f>IF(VLOOKUP(A127,'Aux - pivots1'!$A:$E,3,0)=0, "",VLOOKUP(A127,'Aux - pivots1'!$A:$E,3,0))</f>
        <v/>
      </c>
      <c r="K127" s="186" t="str">
        <f>IF(VLOOKUP(A127,'Aux - pivots1'!$A:$E,4,0)=0, "",VLOOKUP(A127,'Aux - pivots1'!$A:$E,4,0))</f>
        <v/>
      </c>
      <c r="L127" s="186" t="str">
        <f>IF(VLOOKUP(A127,'Aux - pivots1'!$A:$E,5,0)=0, "",VLOOKUP(A127,'Aux - pivots1'!$A:$E,5,0))</f>
        <v/>
      </c>
    </row>
    <row r="128" spans="1:12" ht="16.2" hidden="1">
      <c r="A128" s="31" t="str">
        <f t="shared" si="1"/>
        <v>cd_imv_out_certiftp_crtfcd</v>
      </c>
      <c r="B128" s="172" t="s">
        <v>28</v>
      </c>
      <c r="C128" s="167" t="s">
        <v>54</v>
      </c>
      <c r="D128" s="163" t="s">
        <v>40</v>
      </c>
      <c r="E128" s="164" t="s">
        <v>120</v>
      </c>
      <c r="F128" s="163" t="s">
        <v>133</v>
      </c>
      <c r="G128" s="165" t="str">
        <f>VLOOKUP(A128,Plano_V3!$A$27:$G$573,7,0)</f>
        <v>4. Validação EF</v>
      </c>
      <c r="H128" s="165" t="s">
        <v>177</v>
      </c>
      <c r="I128" s="174"/>
      <c r="J128" s="186" t="str">
        <f>IF(VLOOKUP(A128,'Aux - pivots1'!$A:$E,3,0)=0, "",VLOOKUP(A128,'Aux - pivots1'!$A:$E,3,0))</f>
        <v/>
      </c>
      <c r="K128" s="186" t="str">
        <f>IF(VLOOKUP(A128,'Aux - pivots1'!$A:$E,4,0)=0, "",VLOOKUP(A128,'Aux - pivots1'!$A:$E,4,0))</f>
        <v/>
      </c>
      <c r="L128" s="186" t="str">
        <f>IF(VLOOKUP(A128,'Aux - pivots1'!$A:$E,5,0)=0, "",VLOOKUP(A128,'Aux - pivots1'!$A:$E,5,0))</f>
        <v/>
      </c>
    </row>
    <row r="129" spans="1:12" ht="16.2" hidden="1">
      <c r="A129" s="31" t="str">
        <f t="shared" si="1"/>
        <v>cd_imv_out_certifvlr_agua_qnt_sant_edfc</v>
      </c>
      <c r="B129" s="172" t="s">
        <v>28</v>
      </c>
      <c r="C129" s="167" t="s">
        <v>54</v>
      </c>
      <c r="D129" s="163" t="s">
        <v>40</v>
      </c>
      <c r="E129" s="164" t="s">
        <v>120</v>
      </c>
      <c r="F129" s="163" t="s">
        <v>134</v>
      </c>
      <c r="G129" s="165" t="str">
        <f>VLOOKUP(A129,Plano_V3!$A$27:$G$573,7,0)</f>
        <v>4. Validação EF</v>
      </c>
      <c r="H129" s="165" t="s">
        <v>177</v>
      </c>
      <c r="I129" s="174"/>
      <c r="J129" s="186" t="str">
        <f>IF(VLOOKUP(A129,'Aux - pivots1'!$A:$E,3,0)=0, "",VLOOKUP(A129,'Aux - pivots1'!$A:$E,3,0))</f>
        <v/>
      </c>
      <c r="K129" s="186" t="str">
        <f>IF(VLOOKUP(A129,'Aux - pivots1'!$A:$E,4,0)=0, "",VLOOKUP(A129,'Aux - pivots1'!$A:$E,4,0))</f>
        <v/>
      </c>
      <c r="L129" s="186" t="str">
        <f>IF(VLOOKUP(A129,'Aux - pivots1'!$A:$E,5,0)=0, "",VLOOKUP(A129,'Aux - pivots1'!$A:$E,5,0))</f>
        <v/>
      </c>
    </row>
    <row r="130" spans="1:12" ht="16.2" hidden="1">
      <c r="A130" s="31" t="str">
        <f t="shared" si="1"/>
        <v>cd_imv_out_certifvlr_agua_qnt_snt_rnvv</v>
      </c>
      <c r="B130" s="172" t="s">
        <v>28</v>
      </c>
      <c r="C130" s="167" t="s">
        <v>54</v>
      </c>
      <c r="D130" s="163" t="s">
        <v>40</v>
      </c>
      <c r="E130" s="164" t="s">
        <v>120</v>
      </c>
      <c r="F130" s="163" t="s">
        <v>135</v>
      </c>
      <c r="G130" s="165" t="str">
        <f>VLOOKUP(A130,Plano_V3!$A$27:$G$573,7,0)</f>
        <v>4. Validação EF</v>
      </c>
      <c r="H130" s="165" t="s">
        <v>177</v>
      </c>
      <c r="I130" s="174"/>
      <c r="J130" s="186" t="str">
        <f>IF(VLOOKUP(A130,'Aux - pivots1'!$A:$E,3,0)=0, "",VLOOKUP(A130,'Aux - pivots1'!$A:$E,3,0))</f>
        <v/>
      </c>
      <c r="K130" s="186" t="str">
        <f>IF(VLOOKUP(A130,'Aux - pivots1'!$A:$E,4,0)=0, "",VLOOKUP(A130,'Aux - pivots1'!$A:$E,4,0))</f>
        <v/>
      </c>
      <c r="L130" s="186" t="str">
        <f>IF(VLOOKUP(A130,'Aux - pivots1'!$A:$E,5,0)=0, "",VLOOKUP(A130,'Aux - pivots1'!$A:$E,5,0))</f>
        <v/>
      </c>
    </row>
    <row r="131" spans="1:12" ht="16.2" hidden="1">
      <c r="A131" s="31" t="str">
        <f t="shared" si="1"/>
        <v>cd_imv_out_certifvlr_agua_qnt_sntr_rfrc</v>
      </c>
      <c r="B131" s="172" t="s">
        <v>28</v>
      </c>
      <c r="C131" s="167" t="s">
        <v>54</v>
      </c>
      <c r="D131" s="163" t="s">
        <v>40</v>
      </c>
      <c r="E131" s="164" t="s">
        <v>120</v>
      </c>
      <c r="F131" s="163" t="s">
        <v>136</v>
      </c>
      <c r="G131" s="165" t="str">
        <f>VLOOKUP(A131,Plano_V3!$A$27:$G$573,7,0)</f>
        <v>4. Validação EF</v>
      </c>
      <c r="H131" s="165" t="s">
        <v>177</v>
      </c>
      <c r="I131" s="174"/>
      <c r="J131" s="186" t="str">
        <f>IF(VLOOKUP(A131,'Aux - pivots1'!$A:$E,3,0)=0, "",VLOOKUP(A131,'Aux - pivots1'!$A:$E,3,0))</f>
        <v/>
      </c>
      <c r="K131" s="186" t="str">
        <f>IF(VLOOKUP(A131,'Aux - pivots1'!$A:$E,4,0)=0, "",VLOOKUP(A131,'Aux - pivots1'!$A:$E,4,0))</f>
        <v/>
      </c>
      <c r="L131" s="186" t="str">
        <f>IF(VLOOKUP(A131,'Aux - pivots1'!$A:$E,5,0)=0, "",VLOOKUP(A131,'Aux - pivots1'!$A:$E,5,0))</f>
        <v/>
      </c>
    </row>
    <row r="132" spans="1:12" ht="16.2" hidden="1">
      <c r="A132" s="31" t="str">
        <f t="shared" si="1"/>
        <v>cd_imv_out_certifvlr_alttt</v>
      </c>
      <c r="B132" s="172" t="s">
        <v>28</v>
      </c>
      <c r="C132" s="167" t="s">
        <v>54</v>
      </c>
      <c r="D132" s="163" t="s">
        <v>40</v>
      </c>
      <c r="E132" s="164" t="s">
        <v>120</v>
      </c>
      <c r="F132" s="163" t="s">
        <v>137</v>
      </c>
      <c r="G132" s="165" t="str">
        <f>VLOOKUP(A132,Plano_V3!$A$27:$G$573,7,0)</f>
        <v>4. Validação EF</v>
      </c>
      <c r="H132" s="165" t="s">
        <v>177</v>
      </c>
      <c r="I132" s="174"/>
      <c r="J132" s="186" t="str">
        <f>IF(VLOOKUP(A132,'Aux - pivots1'!$A:$E,3,0)=0, "",VLOOKUP(A132,'Aux - pivots1'!$A:$E,3,0))</f>
        <v/>
      </c>
      <c r="K132" s="186" t="str">
        <f>IF(VLOOKUP(A132,'Aux - pivots1'!$A:$E,4,0)=0, "",VLOOKUP(A132,'Aux - pivots1'!$A:$E,4,0))</f>
        <v/>
      </c>
      <c r="L132" s="186" t="str">
        <f>IF(VLOOKUP(A132,'Aux - pivots1'!$A:$E,5,0)=0, "",VLOOKUP(A132,'Aux - pivots1'!$A:$E,5,0))</f>
        <v/>
      </c>
    </row>
    <row r="133" spans="1:12" ht="16.2" hidden="1">
      <c r="A133" s="31" t="str">
        <f t="shared" si="1"/>
        <v>cd_imv_out_certifvlr_aqcmnt_ambnt_edfc</v>
      </c>
      <c r="B133" s="172" t="s">
        <v>28</v>
      </c>
      <c r="C133" s="167" t="s">
        <v>54</v>
      </c>
      <c r="D133" s="163" t="s">
        <v>40</v>
      </c>
      <c r="E133" s="164" t="s">
        <v>120</v>
      </c>
      <c r="F133" s="163" t="s">
        <v>138</v>
      </c>
      <c r="G133" s="165" t="str">
        <f>VLOOKUP(A133,Plano_V3!$A$27:$G$573,7,0)</f>
        <v>4. Validação EF</v>
      </c>
      <c r="H133" s="165" t="s">
        <v>177</v>
      </c>
      <c r="I133" s="174"/>
      <c r="J133" s="186" t="str">
        <f>IF(VLOOKUP(A133,'Aux - pivots1'!$A:$E,3,0)=0, "",VLOOKUP(A133,'Aux - pivots1'!$A:$E,3,0))</f>
        <v/>
      </c>
      <c r="K133" s="186" t="str">
        <f>IF(VLOOKUP(A133,'Aux - pivots1'!$A:$E,4,0)=0, "",VLOOKUP(A133,'Aux - pivots1'!$A:$E,4,0))</f>
        <v/>
      </c>
      <c r="L133" s="186" t="str">
        <f>IF(VLOOKUP(A133,'Aux - pivots1'!$A:$E,5,0)=0, "",VLOOKUP(A133,'Aux - pivots1'!$A:$E,5,0))</f>
        <v/>
      </c>
    </row>
    <row r="134" spans="1:12" ht="16.2" hidden="1">
      <c r="A134" s="31" t="str">
        <f t="shared" si="1"/>
        <v>cd_imv_out_certifvlr_aqcmnt_ambnt_rfrc</v>
      </c>
      <c r="B134" s="172" t="s">
        <v>28</v>
      </c>
      <c r="C134" s="167" t="s">
        <v>54</v>
      </c>
      <c r="D134" s="163" t="s">
        <v>40</v>
      </c>
      <c r="E134" s="164" t="s">
        <v>120</v>
      </c>
      <c r="F134" s="163" t="s">
        <v>139</v>
      </c>
      <c r="G134" s="165" t="str">
        <f>VLOOKUP(A134,Plano_V3!$A$27:$G$573,7,0)</f>
        <v>4. Validação EF</v>
      </c>
      <c r="H134" s="165" t="s">
        <v>177</v>
      </c>
      <c r="I134" s="174"/>
      <c r="J134" s="186" t="str">
        <f>IF(VLOOKUP(A134,'Aux - pivots1'!$A:$E,3,0)=0, "",VLOOKUP(A134,'Aux - pivots1'!$A:$E,3,0))</f>
        <v/>
      </c>
      <c r="K134" s="186" t="str">
        <f>IF(VLOOKUP(A134,'Aux - pivots1'!$A:$E,4,0)=0, "",VLOOKUP(A134,'Aux - pivots1'!$A:$E,4,0))</f>
        <v/>
      </c>
      <c r="L134" s="186" t="str">
        <f>IF(VLOOKUP(A134,'Aux - pivots1'!$A:$E,5,0)=0, "",VLOOKUP(A134,'Aux - pivots1'!$A:$E,5,0))</f>
        <v/>
      </c>
    </row>
    <row r="135" spans="1:12" ht="16.2" hidden="1">
      <c r="A135" s="31" t="str">
        <f t="shared" si="1"/>
        <v>cd_imv_out_certifvlr_aqcmnt_ambnt_rnvv</v>
      </c>
      <c r="B135" s="172" t="s">
        <v>28</v>
      </c>
      <c r="C135" s="167" t="s">
        <v>54</v>
      </c>
      <c r="D135" s="163" t="s">
        <v>40</v>
      </c>
      <c r="E135" s="164" t="s">
        <v>120</v>
      </c>
      <c r="F135" s="163" t="s">
        <v>140</v>
      </c>
      <c r="G135" s="165" t="str">
        <f>VLOOKUP(A135,Plano_V3!$A$27:$G$573,7,0)</f>
        <v>4. Validação EF</v>
      </c>
      <c r="H135" s="165" t="s">
        <v>177</v>
      </c>
      <c r="I135" s="174"/>
      <c r="J135" s="186" t="str">
        <f>IF(VLOOKUP(A135,'Aux - pivots1'!$A:$E,3,0)=0, "",VLOOKUP(A135,'Aux - pivots1'!$A:$E,3,0))</f>
        <v/>
      </c>
      <c r="K135" s="186" t="str">
        <f>IF(VLOOKUP(A135,'Aux - pivots1'!$A:$E,4,0)=0, "",VLOOKUP(A135,'Aux - pivots1'!$A:$E,4,0))</f>
        <v/>
      </c>
      <c r="L135" s="186" t="str">
        <f>IF(VLOOKUP(A135,'Aux - pivots1'!$A:$E,5,0)=0, "",VLOOKUP(A135,'Aux - pivots1'!$A:$E,5,0))</f>
        <v/>
      </c>
    </row>
    <row r="136" spans="1:12" ht="16.2" hidden="1">
      <c r="A136" s="31" t="str">
        <f t="shared" ref="A136:A199" si="2">E136&amp;F136</f>
        <v>cd_imv_out_certifvlr_arrfcmnt_ambnt_edfc</v>
      </c>
      <c r="B136" s="172" t="s">
        <v>28</v>
      </c>
      <c r="C136" s="167" t="s">
        <v>54</v>
      </c>
      <c r="D136" s="163" t="s">
        <v>40</v>
      </c>
      <c r="E136" s="164" t="s">
        <v>120</v>
      </c>
      <c r="F136" s="163" t="s">
        <v>141</v>
      </c>
      <c r="G136" s="165" t="str">
        <f>VLOOKUP(A136,Plano_V3!$A$27:$G$573,7,0)</f>
        <v>4. Validação EF</v>
      </c>
      <c r="H136" s="165" t="s">
        <v>177</v>
      </c>
      <c r="I136" s="174"/>
      <c r="J136" s="186" t="str">
        <f>IF(VLOOKUP(A136,'Aux - pivots1'!$A:$E,3,0)=0, "",VLOOKUP(A136,'Aux - pivots1'!$A:$E,3,0))</f>
        <v/>
      </c>
      <c r="K136" s="186" t="str">
        <f>IF(VLOOKUP(A136,'Aux - pivots1'!$A:$E,4,0)=0, "",VLOOKUP(A136,'Aux - pivots1'!$A:$E,4,0))</f>
        <v/>
      </c>
      <c r="L136" s="186" t="str">
        <f>IF(VLOOKUP(A136,'Aux - pivots1'!$A:$E,5,0)=0, "",VLOOKUP(A136,'Aux - pivots1'!$A:$E,5,0))</f>
        <v/>
      </c>
    </row>
    <row r="137" spans="1:12" ht="16.2" hidden="1">
      <c r="A137" s="31" t="str">
        <f t="shared" si="2"/>
        <v>cd_imv_out_certifvlr_arrfcmnt_ambnt_renvv</v>
      </c>
      <c r="B137" s="172" t="s">
        <v>28</v>
      </c>
      <c r="C137" s="167" t="s">
        <v>54</v>
      </c>
      <c r="D137" s="163" t="s">
        <v>40</v>
      </c>
      <c r="E137" s="164" t="s">
        <v>120</v>
      </c>
      <c r="F137" s="163" t="s">
        <v>142</v>
      </c>
      <c r="G137" s="165" t="str">
        <f>VLOOKUP(A137,Plano_V3!$A$27:$G$573,7,0)</f>
        <v>4. Validação EF</v>
      </c>
      <c r="H137" s="165" t="s">
        <v>177</v>
      </c>
      <c r="I137" s="174"/>
      <c r="J137" s="186" t="str">
        <f>IF(VLOOKUP(A137,'Aux - pivots1'!$A:$E,3,0)=0, "",VLOOKUP(A137,'Aux - pivots1'!$A:$E,3,0))</f>
        <v/>
      </c>
      <c r="K137" s="186" t="str">
        <f>IF(VLOOKUP(A137,'Aux - pivots1'!$A:$E,4,0)=0, "",VLOOKUP(A137,'Aux - pivots1'!$A:$E,4,0))</f>
        <v/>
      </c>
      <c r="L137" s="186" t="str">
        <f>IF(VLOOKUP(A137,'Aux - pivots1'!$A:$E,5,0)=0, "",VLOOKUP(A137,'Aux - pivots1'!$A:$E,5,0))</f>
        <v/>
      </c>
    </row>
    <row r="138" spans="1:12" ht="16.2" hidden="1">
      <c r="A138" s="31" t="str">
        <f t="shared" si="2"/>
        <v>cd_imv_out_certifvlr_arrfcmnt_ambnt_rfrc</v>
      </c>
      <c r="B138" s="172" t="s">
        <v>28</v>
      </c>
      <c r="C138" s="167" t="s">
        <v>54</v>
      </c>
      <c r="D138" s="163" t="s">
        <v>40</v>
      </c>
      <c r="E138" s="164" t="s">
        <v>120</v>
      </c>
      <c r="F138" s="163" t="s">
        <v>143</v>
      </c>
      <c r="G138" s="165" t="str">
        <f>VLOOKUP(A138,Plano_V3!$A$27:$G$573,7,0)</f>
        <v>4. Validação EF</v>
      </c>
      <c r="H138" s="165" t="s">
        <v>177</v>
      </c>
      <c r="I138" s="174"/>
      <c r="J138" s="186" t="str">
        <f>IF(VLOOKUP(A138,'Aux - pivots1'!$A:$E,3,0)=0, "",VLOOKUP(A138,'Aux - pivots1'!$A:$E,3,0))</f>
        <v/>
      </c>
      <c r="K138" s="186" t="str">
        <f>IF(VLOOKUP(A138,'Aux - pivots1'!$A:$E,4,0)=0, "",VLOOKUP(A138,'Aux - pivots1'!$A:$E,4,0))</f>
        <v/>
      </c>
      <c r="L138" s="186" t="str">
        <f>IF(VLOOKUP(A138,'Aux - pivots1'!$A:$E,5,0)=0, "",VLOOKUP(A138,'Aux - pivots1'!$A:$E,5,0))</f>
        <v/>
      </c>
    </row>
    <row r="139" spans="1:12" ht="16.2" hidden="1">
      <c r="A139" s="31" t="str">
        <f t="shared" si="2"/>
        <v>cd_imv_out_certifvlr_class_enrg_aps_mdd</v>
      </c>
      <c r="B139" s="172" t="s">
        <v>28</v>
      </c>
      <c r="C139" s="167" t="s">
        <v>54</v>
      </c>
      <c r="D139" s="163" t="s">
        <v>40</v>
      </c>
      <c r="E139" s="164" t="s">
        <v>120</v>
      </c>
      <c r="F139" s="163" t="s">
        <v>144</v>
      </c>
      <c r="G139" s="165" t="str">
        <f>VLOOKUP(A139,Plano_V3!$A$27:$G$573,7,0)</f>
        <v>4. Validação EF</v>
      </c>
      <c r="H139" s="165" t="s">
        <v>177</v>
      </c>
      <c r="I139" s="174"/>
      <c r="J139" s="186" t="str">
        <f>IF(VLOOKUP(A139,'Aux - pivots1'!$A:$E,3,0)=0, "",VLOOKUP(A139,'Aux - pivots1'!$A:$E,3,0))</f>
        <v/>
      </c>
      <c r="K139" s="186" t="str">
        <f>IF(VLOOKUP(A139,'Aux - pivots1'!$A:$E,4,0)=0, "",VLOOKUP(A139,'Aux - pivots1'!$A:$E,4,0))</f>
        <v/>
      </c>
      <c r="L139" s="186" t="str">
        <f>IF(VLOOKUP(A139,'Aux - pivots1'!$A:$E,5,0)=0, "",VLOOKUP(A139,'Aux - pivots1'!$A:$E,5,0))</f>
        <v/>
      </c>
    </row>
    <row r="140" spans="1:12" ht="16.2" hidden="1">
      <c r="A140" s="31" t="str">
        <f t="shared" si="2"/>
        <v>cd_imv_out_certifvlr_cnsm_ano</v>
      </c>
      <c r="B140" s="172" t="s">
        <v>28</v>
      </c>
      <c r="C140" s="167" t="s">
        <v>54</v>
      </c>
      <c r="D140" s="163" t="s">
        <v>40</v>
      </c>
      <c r="E140" s="164" t="s">
        <v>120</v>
      </c>
      <c r="F140" s="163" t="s">
        <v>51</v>
      </c>
      <c r="G140" s="165" t="str">
        <f>VLOOKUP(A140,Plano_V3!$A$27:$G$573,7,0)</f>
        <v>2. Em Teste</v>
      </c>
      <c r="H140" s="165" t="s">
        <v>177</v>
      </c>
      <c r="I140" s="174"/>
      <c r="J140" s="186" t="str">
        <f>IF(VLOOKUP(A140,'Aux - pivots1'!$A:$E,3,0)=0, "",VLOOKUP(A140,'Aux - pivots1'!$A:$E,3,0))</f>
        <v/>
      </c>
      <c r="K140" s="186" t="str">
        <f>IF(VLOOKUP(A140,'Aux - pivots1'!$A:$E,4,0)=0, "",VLOOKUP(A140,'Aux - pivots1'!$A:$E,4,0))</f>
        <v/>
      </c>
      <c r="L140" s="186" t="str">
        <f>IF(VLOOKUP(A140,'Aux - pivots1'!$A:$E,5,0)=0, "",VLOOKUP(A140,'Aux - pivots1'!$A:$E,5,0))</f>
        <v/>
      </c>
    </row>
    <row r="141" spans="1:12" ht="16.2" hidden="1">
      <c r="A141" s="31" t="str">
        <f t="shared" si="2"/>
        <v>cd_imv_out_certifvlr_comp_trmc_cbrtrs</v>
      </c>
      <c r="B141" s="172" t="s">
        <v>28</v>
      </c>
      <c r="C141" s="167" t="s">
        <v>54</v>
      </c>
      <c r="D141" s="163" t="s">
        <v>40</v>
      </c>
      <c r="E141" s="164" t="s">
        <v>120</v>
      </c>
      <c r="F141" s="163" t="s">
        <v>145</v>
      </c>
      <c r="G141" s="165" t="str">
        <f>VLOOKUP(A141,Plano_V3!$A$27:$G$573,7,0)</f>
        <v>4. Validação EF</v>
      </c>
      <c r="H141" s="165" t="s">
        <v>177</v>
      </c>
      <c r="I141" s="174"/>
      <c r="J141" s="186" t="str">
        <f>IF(VLOOKUP(A141,'Aux - pivots1'!$A:$E,3,0)=0, "",VLOOKUP(A141,'Aux - pivots1'!$A:$E,3,0))</f>
        <v/>
      </c>
      <c r="K141" s="186" t="str">
        <f>IF(VLOOKUP(A141,'Aux - pivots1'!$A:$E,4,0)=0, "",VLOOKUP(A141,'Aux - pivots1'!$A:$E,4,0))</f>
        <v/>
      </c>
      <c r="L141" s="186" t="str">
        <f>IF(VLOOKUP(A141,'Aux - pivots1'!$A:$E,5,0)=0, "",VLOOKUP(A141,'Aux - pivots1'!$A:$E,5,0))</f>
        <v/>
      </c>
    </row>
    <row r="142" spans="1:12" ht="16.2" hidden="1">
      <c r="A142" s="31" t="str">
        <f t="shared" si="2"/>
        <v>cd_imv_out_certifvlr_comp_trmc_jnls</v>
      </c>
      <c r="B142" s="172" t="s">
        <v>28</v>
      </c>
      <c r="C142" s="167" t="s">
        <v>54</v>
      </c>
      <c r="D142" s="163" t="s">
        <v>40</v>
      </c>
      <c r="E142" s="164" t="s">
        <v>120</v>
      </c>
      <c r="F142" s="163" t="s">
        <v>146</v>
      </c>
      <c r="G142" s="165" t="str">
        <f>VLOOKUP(A142,Plano_V3!$A$27:$G$573,7,0)</f>
        <v>4. Validação EF</v>
      </c>
      <c r="H142" s="165" t="s">
        <v>177</v>
      </c>
      <c r="I142" s="174"/>
      <c r="J142" s="186" t="str">
        <f>IF(VLOOKUP(A142,'Aux - pivots1'!$A:$E,3,0)=0, "",VLOOKUP(A142,'Aux - pivots1'!$A:$E,3,0))</f>
        <v/>
      </c>
      <c r="K142" s="186" t="str">
        <f>IF(VLOOKUP(A142,'Aux - pivots1'!$A:$E,4,0)=0, "",VLOOKUP(A142,'Aux - pivots1'!$A:$E,4,0))</f>
        <v/>
      </c>
      <c r="L142" s="186" t="str">
        <f>IF(VLOOKUP(A142,'Aux - pivots1'!$A:$E,5,0)=0, "",VLOOKUP(A142,'Aux - pivots1'!$A:$E,5,0))</f>
        <v/>
      </c>
    </row>
    <row r="143" spans="1:12" ht="16.2" hidden="1">
      <c r="A143" s="31" t="str">
        <f t="shared" si="2"/>
        <v>cd_imv_out_certifvlr_comp_trmc_prds</v>
      </c>
      <c r="B143" s="172" t="s">
        <v>28</v>
      </c>
      <c r="C143" s="167" t="s">
        <v>54</v>
      </c>
      <c r="D143" s="163" t="s">
        <v>40</v>
      </c>
      <c r="E143" s="164" t="s">
        <v>120</v>
      </c>
      <c r="F143" s="163" t="s">
        <v>147</v>
      </c>
      <c r="G143" s="165" t="str">
        <f>VLOOKUP(A143,Plano_V3!$A$27:$G$573,7,0)</f>
        <v>4. Validação EF</v>
      </c>
      <c r="H143" s="165" t="s">
        <v>177</v>
      </c>
      <c r="I143" s="174"/>
      <c r="J143" s="186" t="str">
        <f>IF(VLOOKUP(A143,'Aux - pivots1'!$A:$E,3,0)=0, "",VLOOKUP(A143,'Aux - pivots1'!$A:$E,3,0))</f>
        <v/>
      </c>
      <c r="K143" s="186" t="str">
        <f>IF(VLOOKUP(A143,'Aux - pivots1'!$A:$E,4,0)=0, "",VLOOKUP(A143,'Aux - pivots1'!$A:$E,4,0))</f>
        <v/>
      </c>
      <c r="L143" s="186" t="str">
        <f>IF(VLOOKUP(A143,'Aux - pivots1'!$A:$E,5,0)=0, "",VLOOKUP(A143,'Aux - pivots1'!$A:$E,5,0))</f>
        <v/>
      </c>
    </row>
    <row r="144" spans="1:12" ht="16.2" hidden="1">
      <c r="A144" s="31" t="str">
        <f t="shared" si="2"/>
        <v>cd_imv_out_certifvlr_comp_trmc_pvmnts</v>
      </c>
      <c r="B144" s="172" t="s">
        <v>28</v>
      </c>
      <c r="C144" s="167" t="s">
        <v>54</v>
      </c>
      <c r="D144" s="163" t="s">
        <v>40</v>
      </c>
      <c r="E144" s="164" t="s">
        <v>120</v>
      </c>
      <c r="F144" s="163" t="s">
        <v>148</v>
      </c>
      <c r="G144" s="165" t="str">
        <f>VLOOKUP(A144,Plano_V3!$A$27:$G$573,7,0)</f>
        <v>4. Validação EF</v>
      </c>
      <c r="H144" s="165" t="s">
        <v>177</v>
      </c>
      <c r="I144" s="174"/>
      <c r="J144" s="186" t="str">
        <f>IF(VLOOKUP(A144,'Aux - pivots1'!$A:$E,3,0)=0, "",VLOOKUP(A144,'Aux - pivots1'!$A:$E,3,0))</f>
        <v/>
      </c>
      <c r="K144" s="186" t="str">
        <f>IF(VLOOKUP(A144,'Aux - pivots1'!$A:$E,4,0)=0, "",VLOOKUP(A144,'Aux - pivots1'!$A:$E,4,0))</f>
        <v/>
      </c>
      <c r="L144" s="186" t="str">
        <f>IF(VLOOKUP(A144,'Aux - pivots1'!$A:$E,5,0)=0, "",VLOOKUP(A144,'Aux - pivots1'!$A:$E,5,0))</f>
        <v/>
      </c>
    </row>
    <row r="145" spans="1:12" ht="16.2" hidden="1">
      <c r="A145" s="31" t="str">
        <f t="shared" si="2"/>
        <v>cd_imv_out_certifvlr_comp_trmc_sstmtcn_vntld</v>
      </c>
      <c r="B145" s="172" t="s">
        <v>28</v>
      </c>
      <c r="C145" s="167" t="s">
        <v>54</v>
      </c>
      <c r="D145" s="163" t="s">
        <v>40</v>
      </c>
      <c r="E145" s="164" t="s">
        <v>120</v>
      </c>
      <c r="F145" s="163" t="s">
        <v>149</v>
      </c>
      <c r="G145" s="165" t="str">
        <f>VLOOKUP(A145,Plano_V3!$A$27:$G$573,7,0)</f>
        <v>4. Validação EF</v>
      </c>
      <c r="H145" s="165" t="s">
        <v>177</v>
      </c>
      <c r="I145" s="174"/>
      <c r="J145" s="186" t="str">
        <f>IF(VLOOKUP(A145,'Aux - pivots1'!$A:$E,3,0)=0, "",VLOOKUP(A145,'Aux - pivots1'!$A:$E,3,0))</f>
        <v/>
      </c>
      <c r="K145" s="186" t="str">
        <f>IF(VLOOKUP(A145,'Aux - pivots1'!$A:$E,4,0)=0, "",VLOOKUP(A145,'Aux - pivots1'!$A:$E,4,0))</f>
        <v/>
      </c>
      <c r="L145" s="186" t="str">
        <f>IF(VLOOKUP(A145,'Aux - pivots1'!$A:$E,5,0)=0, "",VLOOKUP(A145,'Aux - pivots1'!$A:$E,5,0))</f>
        <v/>
      </c>
    </row>
    <row r="146" spans="1:12" ht="16.2" hidden="1">
      <c r="A146" s="31" t="str">
        <f t="shared" si="2"/>
        <v>cd_imv_out_certifvlr_cst_ttl_invstmnt_estmd</v>
      </c>
      <c r="B146" s="172" t="s">
        <v>28</v>
      </c>
      <c r="C146" s="167" t="s">
        <v>54</v>
      </c>
      <c r="D146" s="163" t="s">
        <v>40</v>
      </c>
      <c r="E146" s="164" t="s">
        <v>120</v>
      </c>
      <c r="F146" s="163" t="s">
        <v>150</v>
      </c>
      <c r="G146" s="165" t="str">
        <f>VLOOKUP(A146,Plano_V3!$A$27:$G$573,7,0)</f>
        <v>4. Validação EF</v>
      </c>
      <c r="H146" s="165" t="s">
        <v>177</v>
      </c>
      <c r="I146" s="174"/>
      <c r="J146" s="186" t="str">
        <f>IF(VLOOKUP(A146,'Aux - pivots1'!$A:$E,3,0)=0, "",VLOOKUP(A146,'Aux - pivots1'!$A:$E,3,0))</f>
        <v/>
      </c>
      <c r="K146" s="186" t="str">
        <f>IF(VLOOKUP(A146,'Aux - pivots1'!$A:$E,4,0)=0, "",VLOOKUP(A146,'Aux - pivots1'!$A:$E,4,0))</f>
        <v/>
      </c>
      <c r="L146" s="186" t="str">
        <f>IF(VLOOKUP(A146,'Aux - pivots1'!$A:$E,5,0)=0, "",VLOOKUP(A146,'Aux - pivots1'!$A:$E,5,0))</f>
        <v/>
      </c>
    </row>
    <row r="147" spans="1:12" ht="16.2" hidden="1">
      <c r="A147" s="31" t="str">
        <f t="shared" si="2"/>
        <v>cd_imv_out_certifvlr_drc_estc_aqcmnt</v>
      </c>
      <c r="B147" s="172" t="s">
        <v>28</v>
      </c>
      <c r="C147" s="167" t="s">
        <v>54</v>
      </c>
      <c r="D147" s="163" t="s">
        <v>40</v>
      </c>
      <c r="E147" s="164" t="s">
        <v>120</v>
      </c>
      <c r="F147" s="163" t="s">
        <v>151</v>
      </c>
      <c r="G147" s="165" t="str">
        <f>VLOOKUP(A147,Plano_V3!$A$27:$G$573,7,0)</f>
        <v>4. Validação EF</v>
      </c>
      <c r="H147" s="165" t="s">
        <v>177</v>
      </c>
      <c r="I147" s="174"/>
      <c r="J147" s="186" t="str">
        <f>IF(VLOOKUP(A147,'Aux - pivots1'!$A:$E,3,0)=0, "",VLOOKUP(A147,'Aux - pivots1'!$A:$E,3,0))</f>
        <v/>
      </c>
      <c r="K147" s="186" t="str">
        <f>IF(VLOOKUP(A147,'Aux - pivots1'!$A:$E,4,0)=0, "",VLOOKUP(A147,'Aux - pivots1'!$A:$E,4,0))</f>
        <v/>
      </c>
      <c r="L147" s="186" t="str">
        <f>IF(VLOOKUP(A147,'Aux - pivots1'!$A:$E,5,0)=0, "",VLOOKUP(A147,'Aux - pivots1'!$A:$E,5,0))</f>
        <v/>
      </c>
    </row>
    <row r="148" spans="1:12" ht="16.2" hidden="1">
      <c r="A148" s="31" t="str">
        <f t="shared" si="2"/>
        <v>cd_imv_out_certifvlr_drc_estc_arrfcmnt</v>
      </c>
      <c r="B148" s="172" t="s">
        <v>28</v>
      </c>
      <c r="C148" s="167" t="s">
        <v>54</v>
      </c>
      <c r="D148" s="163" t="s">
        <v>40</v>
      </c>
      <c r="E148" s="164" t="s">
        <v>120</v>
      </c>
      <c r="F148" s="163" t="s">
        <v>152</v>
      </c>
      <c r="G148" s="165" t="str">
        <f>VLOOKUP(A148,Plano_V3!$A$27:$G$573,7,0)</f>
        <v>4. Validação EF</v>
      </c>
      <c r="H148" s="165" t="s">
        <v>177</v>
      </c>
      <c r="I148" s="174"/>
      <c r="J148" s="186" t="str">
        <f>IF(VLOOKUP(A148,'Aux - pivots1'!$A:$E,3,0)=0, "",VLOOKUP(A148,'Aux - pivots1'!$A:$E,3,0))</f>
        <v/>
      </c>
      <c r="K148" s="186" t="str">
        <f>IF(VLOOKUP(A148,'Aux - pivots1'!$A:$E,4,0)=0, "",VLOOKUP(A148,'Aux - pivots1'!$A:$E,4,0))</f>
        <v/>
      </c>
      <c r="L148" s="186" t="str">
        <f>IF(VLOOKUP(A148,'Aux - pivots1'!$A:$E,5,0)=0, "",VLOOKUP(A148,'Aux - pivots1'!$A:$E,5,0))</f>
        <v/>
      </c>
    </row>
    <row r="149" spans="1:12" ht="16.2" hidden="1">
      <c r="A149" s="31" t="str">
        <f t="shared" si="2"/>
        <v>cd_imv_out_certifvlr_emss_ano</v>
      </c>
      <c r="B149" s="172" t="s">
        <v>28</v>
      </c>
      <c r="C149" s="167" t="s">
        <v>54</v>
      </c>
      <c r="D149" s="163" t="s">
        <v>40</v>
      </c>
      <c r="E149" s="164" t="s">
        <v>120</v>
      </c>
      <c r="F149" s="163" t="s">
        <v>52</v>
      </c>
      <c r="G149" s="165" t="str">
        <f>VLOOKUP(A149,Plano_V3!$A$27:$G$573,7,0)</f>
        <v>2. Em Teste</v>
      </c>
      <c r="H149" s="165" t="s">
        <v>177</v>
      </c>
      <c r="I149" s="174"/>
      <c r="J149" s="186" t="str">
        <f>IF(VLOOKUP(A149,'Aux - pivots1'!$A:$E,3,0)=0, "",VLOOKUP(A149,'Aux - pivots1'!$A:$E,3,0))</f>
        <v/>
      </c>
      <c r="K149" s="186" t="str">
        <f>IF(VLOOKUP(A149,'Aux - pivots1'!$A:$E,4,0)=0, "",VLOOKUP(A149,'Aux - pivots1'!$A:$E,4,0))</f>
        <v/>
      </c>
      <c r="L149" s="186" t="str">
        <f>IF(VLOOKUP(A149,'Aux - pivots1'!$A:$E,5,0)=0, "",VLOOKUP(A149,'Aux - pivots1'!$A:$E,5,0))</f>
        <v/>
      </c>
    </row>
    <row r="150" spans="1:12" ht="16.2" hidden="1">
      <c r="A150" s="31" t="str">
        <f t="shared" si="2"/>
        <v>cd_imv_out_certifvlr_emss_co2</v>
      </c>
      <c r="B150" s="172" t="s">
        <v>28</v>
      </c>
      <c r="C150" s="167" t="s">
        <v>54</v>
      </c>
      <c r="D150" s="163" t="s">
        <v>40</v>
      </c>
      <c r="E150" s="164" t="s">
        <v>120</v>
      </c>
      <c r="F150" s="163" t="s">
        <v>153</v>
      </c>
      <c r="G150" s="165" t="str">
        <f>VLOOKUP(A150,Plano_V3!$A$27:$G$573,7,0)</f>
        <v>4. Validação EF</v>
      </c>
      <c r="H150" s="165" t="s">
        <v>177</v>
      </c>
      <c r="I150" s="174"/>
      <c r="J150" s="186" t="str">
        <f>IF(VLOOKUP(A150,'Aux - pivots1'!$A:$E,3,0)=0, "",VLOOKUP(A150,'Aux - pivots1'!$A:$E,3,0))</f>
        <v/>
      </c>
      <c r="K150" s="186" t="str">
        <f>IF(VLOOKUP(A150,'Aux - pivots1'!$A:$E,4,0)=0, "",VLOOKUP(A150,'Aux - pivots1'!$A:$E,4,0))</f>
        <v/>
      </c>
      <c r="L150" s="186" t="str">
        <f>IF(VLOOKUP(A150,'Aux - pivots1'!$A:$E,5,0)=0, "",VLOOKUP(A150,'Aux - pivots1'!$A:$E,5,0))</f>
        <v/>
      </c>
    </row>
    <row r="151" spans="1:12" ht="16.2" hidden="1">
      <c r="A151" s="31" t="str">
        <f t="shared" si="2"/>
        <v>cd_imv_out_certifvlr_enrg_eltc_vntldr</v>
      </c>
      <c r="B151" s="172" t="s">
        <v>28</v>
      </c>
      <c r="C151" s="167" t="s">
        <v>54</v>
      </c>
      <c r="D151" s="163" t="s">
        <v>40</v>
      </c>
      <c r="E151" s="164" t="s">
        <v>120</v>
      </c>
      <c r="F151" s="163" t="s">
        <v>154</v>
      </c>
      <c r="G151" s="165" t="str">
        <f>VLOOKUP(A151,Plano_V3!$A$27:$G$573,7,0)</f>
        <v>4. Validação EF</v>
      </c>
      <c r="H151" s="165" t="s">
        <v>177</v>
      </c>
      <c r="I151" s="174"/>
      <c r="J151" s="186" t="str">
        <f>IF(VLOOKUP(A151,'Aux - pivots1'!$A:$E,3,0)=0, "",VLOOKUP(A151,'Aux - pivots1'!$A:$E,3,0))</f>
        <v/>
      </c>
      <c r="K151" s="186" t="str">
        <f>IF(VLOOKUP(A151,'Aux - pivots1'!$A:$E,4,0)=0, "",VLOOKUP(A151,'Aux - pivots1'!$A:$E,4,0))</f>
        <v/>
      </c>
      <c r="L151" s="186" t="str">
        <f>IF(VLOOKUP(A151,'Aux - pivots1'!$A:$E,5,0)=0, "",VLOOKUP(A151,'Aux - pivots1'!$A:$E,5,0))</f>
        <v/>
      </c>
    </row>
    <row r="152" spans="1:12" ht="16.2" hidden="1">
      <c r="A152" s="31" t="str">
        <f t="shared" si="2"/>
        <v>cd_imv_out_certifvlr_enrg_fnts_rnvv_otr_uso</v>
      </c>
      <c r="B152" s="172" t="s">
        <v>28</v>
      </c>
      <c r="C152" s="167" t="s">
        <v>54</v>
      </c>
      <c r="D152" s="163" t="s">
        <v>40</v>
      </c>
      <c r="E152" s="164" t="s">
        <v>120</v>
      </c>
      <c r="F152" s="163" t="s">
        <v>155</v>
      </c>
      <c r="G152" s="165" t="str">
        <f>VLOOKUP(A152,Plano_V3!$A$27:$G$573,7,0)</f>
        <v>4. Validação EF</v>
      </c>
      <c r="H152" s="165" t="s">
        <v>177</v>
      </c>
      <c r="I152" s="174"/>
      <c r="J152" s="186" t="str">
        <f>IF(VLOOKUP(A152,'Aux - pivots1'!$A:$E,3,0)=0, "",VLOOKUP(A152,'Aux - pivots1'!$A:$E,3,0))</f>
        <v/>
      </c>
      <c r="K152" s="186" t="str">
        <f>IF(VLOOKUP(A152,'Aux - pivots1'!$A:$E,4,0)=0, "",VLOOKUP(A152,'Aux - pivots1'!$A:$E,4,0))</f>
        <v/>
      </c>
      <c r="L152" s="186" t="str">
        <f>IF(VLOOKUP(A152,'Aux - pivots1'!$A:$E,5,0)=0, "",VLOOKUP(A152,'Aux - pivots1'!$A:$E,5,0))</f>
        <v/>
      </c>
    </row>
    <row r="153" spans="1:12" ht="16.2" hidden="1">
      <c r="A153" s="31" t="str">
        <f t="shared" si="2"/>
        <v>cd_imv_out_certifvlr_enrg_fnts_rnvv_regl</v>
      </c>
      <c r="B153" s="172" t="s">
        <v>28</v>
      </c>
      <c r="C153" s="167" t="s">
        <v>54</v>
      </c>
      <c r="D153" s="163" t="s">
        <v>40</v>
      </c>
      <c r="E153" s="164" t="s">
        <v>120</v>
      </c>
      <c r="F153" s="163" t="s">
        <v>156</v>
      </c>
      <c r="G153" s="165" t="str">
        <f>VLOOKUP(A153,Plano_V3!$A$27:$G$573,7,0)</f>
        <v>4. Validação EF</v>
      </c>
      <c r="H153" s="165" t="s">
        <v>177</v>
      </c>
      <c r="I153" s="174"/>
      <c r="J153" s="186" t="str">
        <f>IF(VLOOKUP(A153,'Aux - pivots1'!$A:$E,3,0)=0, "",VLOOKUP(A153,'Aux - pivots1'!$A:$E,3,0))</f>
        <v/>
      </c>
      <c r="K153" s="186" t="str">
        <f>IF(VLOOKUP(A153,'Aux - pivots1'!$A:$E,4,0)=0, "",VLOOKUP(A153,'Aux - pivots1'!$A:$E,4,0))</f>
        <v/>
      </c>
      <c r="L153" s="186" t="str">
        <f>IF(VLOOKUP(A153,'Aux - pivots1'!$A:$E,5,0)=0, "",VLOOKUP(A153,'Aux - pivots1'!$A:$E,5,0))</f>
        <v/>
      </c>
    </row>
    <row r="154" spans="1:12" ht="16.2" hidden="1">
      <c r="A154" s="31" t="str">
        <f t="shared" si="2"/>
        <v>cd_imv_out_certifvlr_enrg_renew</v>
      </c>
      <c r="B154" s="172" t="s">
        <v>28</v>
      </c>
      <c r="C154" s="167" t="s">
        <v>54</v>
      </c>
      <c r="D154" s="163" t="s">
        <v>40</v>
      </c>
      <c r="E154" s="164" t="s">
        <v>120</v>
      </c>
      <c r="F154" s="163" t="s">
        <v>157</v>
      </c>
      <c r="G154" s="165" t="str">
        <f>VLOOKUP(A154,Plano_V3!$A$27:$G$573,7,0)</f>
        <v>4. Validação EF</v>
      </c>
      <c r="H154" s="165" t="s">
        <v>177</v>
      </c>
      <c r="I154" s="174"/>
      <c r="J154" s="186" t="str">
        <f>IF(VLOOKUP(A154,'Aux - pivots1'!$A:$E,3,0)=0, "",VLOOKUP(A154,'Aux - pivots1'!$A:$E,3,0))</f>
        <v/>
      </c>
      <c r="K154" s="186" t="str">
        <f>IF(VLOOKUP(A154,'Aux - pivots1'!$A:$E,4,0)=0, "",VLOOKUP(A154,'Aux - pivots1'!$A:$E,4,0))</f>
        <v/>
      </c>
      <c r="L154" s="186" t="str">
        <f>IF(VLOOKUP(A154,'Aux - pivots1'!$A:$E,5,0)=0, "",VLOOKUP(A154,'Aux - pivots1'!$A:$E,5,0))</f>
        <v/>
      </c>
    </row>
    <row r="155" spans="1:12" ht="16.2" hidden="1">
      <c r="A155" s="31" t="str">
        <f t="shared" si="2"/>
        <v>cd_imv_out_certifvlr_enrg_utl_agua_qt_snt</v>
      </c>
      <c r="B155" s="172" t="s">
        <v>28</v>
      </c>
      <c r="C155" s="167" t="s">
        <v>54</v>
      </c>
      <c r="D155" s="163" t="s">
        <v>40</v>
      </c>
      <c r="E155" s="164" t="s">
        <v>120</v>
      </c>
      <c r="F155" s="163" t="s">
        <v>158</v>
      </c>
      <c r="G155" s="165" t="str">
        <f>VLOOKUP(A155,Plano_V3!$A$27:$G$573,7,0)</f>
        <v>4. Validação EF</v>
      </c>
      <c r="H155" s="165" t="s">
        <v>177</v>
      </c>
      <c r="I155" s="174"/>
      <c r="J155" s="186" t="str">
        <f>IF(VLOOKUP(A155,'Aux - pivots1'!$A:$E,3,0)=0, "",VLOOKUP(A155,'Aux - pivots1'!$A:$E,3,0))</f>
        <v/>
      </c>
      <c r="K155" s="186" t="str">
        <f>IF(VLOOKUP(A155,'Aux - pivots1'!$A:$E,4,0)=0, "",VLOOKUP(A155,'Aux - pivots1'!$A:$E,4,0))</f>
        <v/>
      </c>
      <c r="L155" s="186" t="str">
        <f>IF(VLOOKUP(A155,'Aux - pivots1'!$A:$E,5,0)=0, "",VLOOKUP(A155,'Aux - pivots1'!$A:$E,5,0))</f>
        <v/>
      </c>
    </row>
    <row r="156" spans="1:12" ht="16.2" hidden="1">
      <c r="A156" s="31" t="str">
        <f t="shared" si="2"/>
        <v>cd_imv_out_certifvlr_enrg_utl_arrfcmnt</v>
      </c>
      <c r="B156" s="172" t="s">
        <v>28</v>
      </c>
      <c r="C156" s="167" t="s">
        <v>54</v>
      </c>
      <c r="D156" s="163" t="s">
        <v>40</v>
      </c>
      <c r="E156" s="164" t="s">
        <v>120</v>
      </c>
      <c r="F156" s="163" t="s">
        <v>159</v>
      </c>
      <c r="G156" s="165" t="str">
        <f>VLOOKUP(A156,Plano_V3!$A$27:$G$573,7,0)</f>
        <v>4. Validação EF</v>
      </c>
      <c r="H156" s="165" t="s">
        <v>177</v>
      </c>
      <c r="I156" s="174"/>
      <c r="J156" s="186" t="str">
        <f>IF(VLOOKUP(A156,'Aux - pivots1'!$A:$E,3,0)=0, "",VLOOKUP(A156,'Aux - pivots1'!$A:$E,3,0))</f>
        <v/>
      </c>
      <c r="K156" s="186" t="str">
        <f>IF(VLOOKUP(A156,'Aux - pivots1'!$A:$E,4,0)=0, "",VLOOKUP(A156,'Aux - pivots1'!$A:$E,4,0))</f>
        <v/>
      </c>
      <c r="L156" s="186" t="str">
        <f>IF(VLOOKUP(A156,'Aux - pivots1'!$A:$E,5,0)=0, "",VLOOKUP(A156,'Aux - pivots1'!$A:$E,5,0))</f>
        <v/>
      </c>
    </row>
    <row r="157" spans="1:12" ht="16.2" hidden="1">
      <c r="A157" s="31" t="str">
        <f t="shared" si="2"/>
        <v>cd_imv_out_certifvlr_grs_dia</v>
      </c>
      <c r="B157" s="172" t="s">
        <v>28</v>
      </c>
      <c r="C157" s="167" t="s">
        <v>54</v>
      </c>
      <c r="D157" s="163" t="s">
        <v>40</v>
      </c>
      <c r="E157" s="164" t="s">
        <v>120</v>
      </c>
      <c r="F157" s="163" t="s">
        <v>160</v>
      </c>
      <c r="G157" s="165" t="str">
        <f>VLOOKUP(A157,Plano_V3!$A$27:$G$573,7,0)</f>
        <v>4. Validação EF</v>
      </c>
      <c r="H157" s="165" t="s">
        <v>177</v>
      </c>
      <c r="I157" s="174"/>
      <c r="J157" s="186" t="str">
        <f>IF(VLOOKUP(A157,'Aux - pivots1'!$A:$E,3,0)=0, "",VLOOKUP(A157,'Aux - pivots1'!$A:$E,3,0))</f>
        <v/>
      </c>
      <c r="K157" s="186" t="str">
        <f>IF(VLOOKUP(A157,'Aux - pivots1'!$A:$E,4,0)=0, "",VLOOKUP(A157,'Aux - pivots1'!$A:$E,4,0))</f>
        <v/>
      </c>
      <c r="L157" s="186" t="str">
        <f>IF(VLOOKUP(A157,'Aux - pivots1'!$A:$E,5,0)=0, "",VLOOKUP(A157,'Aux - pivots1'!$A:$E,5,0))</f>
        <v/>
      </c>
    </row>
    <row r="158" spans="1:12" ht="16.2" hidden="1">
      <c r="A158" s="31" t="str">
        <f t="shared" si="2"/>
        <v>cd_imv_out_certifvlr_ncssdd_enrg_prmr</v>
      </c>
      <c r="B158" s="172" t="s">
        <v>28</v>
      </c>
      <c r="C158" s="167" t="s">
        <v>54</v>
      </c>
      <c r="D158" s="163" t="s">
        <v>40</v>
      </c>
      <c r="E158" s="164" t="s">
        <v>120</v>
      </c>
      <c r="F158" s="163" t="s">
        <v>161</v>
      </c>
      <c r="G158" s="165" t="str">
        <f>VLOOKUP(A158,Plano_V3!$A$27:$G$573,7,0)</f>
        <v>4. Validação EF</v>
      </c>
      <c r="H158" s="165" t="s">
        <v>177</v>
      </c>
      <c r="I158" s="174"/>
      <c r="J158" s="186" t="str">
        <f>IF(VLOOKUP(A158,'Aux - pivots1'!$A:$E,3,0)=0, "",VLOOKUP(A158,'Aux - pivots1'!$A:$E,3,0))</f>
        <v/>
      </c>
      <c r="K158" s="186" t="str">
        <f>IF(VLOOKUP(A158,'Aux - pivots1'!$A:$E,4,0)=0, "",VLOOKUP(A158,'Aux - pivots1'!$A:$E,4,0))</f>
        <v/>
      </c>
      <c r="L158" s="186" t="str">
        <f>IF(VLOOKUP(A158,'Aux - pivots1'!$A:$E,5,0)=0, "",VLOOKUP(A158,'Aux - pivots1'!$A:$E,5,0))</f>
        <v/>
      </c>
    </row>
    <row r="159" spans="1:12" ht="16.2" hidden="1">
      <c r="A159" s="31" t="str">
        <f t="shared" si="2"/>
        <v>cd_imv_out_certifvlr_ncssdd_enrg_utl_aqcd</v>
      </c>
      <c r="B159" s="172" t="s">
        <v>28</v>
      </c>
      <c r="C159" s="167" t="s">
        <v>54</v>
      </c>
      <c r="D159" s="163" t="s">
        <v>40</v>
      </c>
      <c r="E159" s="164" t="s">
        <v>120</v>
      </c>
      <c r="F159" s="163" t="s">
        <v>162</v>
      </c>
      <c r="G159" s="165" t="str">
        <f>VLOOKUP(A159,Plano_V3!$A$27:$G$573,7,0)</f>
        <v>4. Validação EF</v>
      </c>
      <c r="H159" s="165" t="s">
        <v>177</v>
      </c>
      <c r="I159" s="174"/>
      <c r="J159" s="186" t="str">
        <f>IF(VLOOKUP(A159,'Aux - pivots1'!$A:$E,3,0)=0, "",VLOOKUP(A159,'Aux - pivots1'!$A:$E,3,0))</f>
        <v/>
      </c>
      <c r="K159" s="186" t="str">
        <f>IF(VLOOKUP(A159,'Aux - pivots1'!$A:$E,4,0)=0, "",VLOOKUP(A159,'Aux - pivots1'!$A:$E,4,0))</f>
        <v/>
      </c>
      <c r="L159" s="186" t="str">
        <f>IF(VLOOKUP(A159,'Aux - pivots1'!$A:$E,5,0)=0, "",VLOOKUP(A159,'Aux - pivots1'!$A:$E,5,0))</f>
        <v/>
      </c>
    </row>
    <row r="160" spans="1:12" ht="16.2" hidden="1">
      <c r="A160" s="31" t="str">
        <f t="shared" si="2"/>
        <v>cd_imv_out_certifvlr_prd_gnh_invrn_prd_prt</v>
      </c>
      <c r="B160" s="172" t="s">
        <v>28</v>
      </c>
      <c r="C160" s="167" t="s">
        <v>54</v>
      </c>
      <c r="D160" s="163" t="s">
        <v>40</v>
      </c>
      <c r="E160" s="164" t="s">
        <v>120</v>
      </c>
      <c r="F160" s="163" t="s">
        <v>163</v>
      </c>
      <c r="G160" s="165" t="str">
        <f>VLOOKUP(A160,Plano_V3!$A$27:$G$573,7,0)</f>
        <v>4. Validação EF</v>
      </c>
      <c r="H160" s="165" t="s">
        <v>177</v>
      </c>
      <c r="I160" s="174"/>
      <c r="J160" s="186" t="str">
        <f>IF(VLOOKUP(A160,'Aux - pivots1'!$A:$E,3,0)=0, "",VLOOKUP(A160,'Aux - pivots1'!$A:$E,3,0))</f>
        <v/>
      </c>
      <c r="K160" s="186" t="str">
        <f>IF(VLOOKUP(A160,'Aux - pivots1'!$A:$E,4,0)=0, "",VLOOKUP(A160,'Aux - pivots1'!$A:$E,4,0))</f>
        <v/>
      </c>
      <c r="L160" s="186" t="str">
        <f>IF(VLOOKUP(A160,'Aux - pivots1'!$A:$E,5,0)=0, "",VLOOKUP(A160,'Aux - pivots1'!$A:$E,5,0))</f>
        <v/>
      </c>
    </row>
    <row r="161" spans="1:12" ht="16.2" hidden="1">
      <c r="A161" s="31" t="str">
        <f t="shared" si="2"/>
        <v>cd_imv_out_certifvlr_prd_gnh_invrn_pvmnt</v>
      </c>
      <c r="B161" s="172" t="s">
        <v>28</v>
      </c>
      <c r="C161" s="167" t="s">
        <v>54</v>
      </c>
      <c r="D161" s="163" t="s">
        <v>40</v>
      </c>
      <c r="E161" s="164" t="s">
        <v>120</v>
      </c>
      <c r="F161" s="163" t="s">
        <v>164</v>
      </c>
      <c r="G161" s="165" t="str">
        <f>VLOOKUP(A161,Plano_V3!$A$27:$G$573,7,0)</f>
        <v>4. Validação EF</v>
      </c>
      <c r="H161" s="165" t="s">
        <v>177</v>
      </c>
      <c r="I161" s="174"/>
      <c r="J161" s="186" t="str">
        <f>IF(VLOOKUP(A161,'Aux - pivots1'!$A:$E,3,0)=0, "",VLOOKUP(A161,'Aux - pivots1'!$A:$E,3,0))</f>
        <v/>
      </c>
      <c r="K161" s="186" t="str">
        <f>IF(VLOOKUP(A161,'Aux - pivots1'!$A:$E,4,0)=0, "",VLOOKUP(A161,'Aux - pivots1'!$A:$E,4,0))</f>
        <v/>
      </c>
      <c r="L161" s="186" t="str">
        <f>IF(VLOOKUP(A161,'Aux - pivots1'!$A:$E,5,0)=0, "",VLOOKUP(A161,'Aux - pivots1'!$A:$E,5,0))</f>
        <v/>
      </c>
    </row>
    <row r="162" spans="1:12" ht="16.2" hidden="1">
      <c r="A162" s="31" t="str">
        <f t="shared" si="2"/>
        <v>cd_imv_out_certifvlr_prds_gnhs_invrn_cbrtr</v>
      </c>
      <c r="B162" s="172" t="s">
        <v>28</v>
      </c>
      <c r="C162" s="167" t="s">
        <v>54</v>
      </c>
      <c r="D162" s="163" t="s">
        <v>40</v>
      </c>
      <c r="E162" s="164" t="s">
        <v>120</v>
      </c>
      <c r="F162" s="163" t="s">
        <v>165</v>
      </c>
      <c r="G162" s="165" t="str">
        <f>VLOOKUP(A162,Plano_V3!$A$27:$G$573,7,0)</f>
        <v>4. Validação EF</v>
      </c>
      <c r="H162" s="165" t="s">
        <v>177</v>
      </c>
      <c r="I162" s="174"/>
      <c r="J162" s="186" t="str">
        <f>IF(VLOOKUP(A162,'Aux - pivots1'!$A:$E,3,0)=0, "",VLOOKUP(A162,'Aux - pivots1'!$A:$E,3,0))</f>
        <v/>
      </c>
      <c r="K162" s="186" t="str">
        <f>IF(VLOOKUP(A162,'Aux - pivots1'!$A:$E,4,0)=0, "",VLOOKUP(A162,'Aux - pivots1'!$A:$E,4,0))</f>
        <v/>
      </c>
      <c r="L162" s="186" t="str">
        <f>IF(VLOOKUP(A162,'Aux - pivots1'!$A:$E,5,0)=0, "",VLOOKUP(A162,'Aux - pivots1'!$A:$E,5,0))</f>
        <v/>
      </c>
    </row>
    <row r="163" spans="1:12" ht="16.2" hidden="1">
      <c r="A163" s="31" t="str">
        <f t="shared" si="2"/>
        <v>cd_imv_out_certifvlr_prds_gnhs_invrn_jnl</v>
      </c>
      <c r="B163" s="172" t="s">
        <v>28</v>
      </c>
      <c r="C163" s="167" t="s">
        <v>54</v>
      </c>
      <c r="D163" s="163" t="s">
        <v>40</v>
      </c>
      <c r="E163" s="164" t="s">
        <v>120</v>
      </c>
      <c r="F163" s="163" t="s">
        <v>166</v>
      </c>
      <c r="G163" s="165" t="str">
        <f>VLOOKUP(A163,Plano_V3!$A$27:$G$573,7,0)</f>
        <v>4. Validação EF</v>
      </c>
      <c r="H163" s="165" t="s">
        <v>177</v>
      </c>
      <c r="I163" s="174"/>
      <c r="J163" s="186" t="str">
        <f>IF(VLOOKUP(A163,'Aux - pivots1'!$A:$E,3,0)=0, "",VLOOKUP(A163,'Aux - pivots1'!$A:$E,3,0))</f>
        <v/>
      </c>
      <c r="K163" s="186" t="str">
        <f>IF(VLOOKUP(A163,'Aux - pivots1'!$A:$E,4,0)=0, "",VLOOKUP(A163,'Aux - pivots1'!$A:$E,4,0))</f>
        <v/>
      </c>
      <c r="L163" s="186" t="str">
        <f>IF(VLOOKUP(A163,'Aux - pivots1'!$A:$E,5,0)=0, "",VLOOKUP(A163,'Aux - pivots1'!$A:$E,5,0))</f>
        <v/>
      </c>
    </row>
    <row r="164" spans="1:12" ht="16.2" hidden="1">
      <c r="A164" s="31" t="str">
        <f t="shared" si="2"/>
        <v>cd_imv_out_certifvlr_prds_gnhs_invrn_rfc</v>
      </c>
      <c r="B164" s="172" t="s">
        <v>28</v>
      </c>
      <c r="C164" s="167" t="s">
        <v>54</v>
      </c>
      <c r="D164" s="163" t="s">
        <v>40</v>
      </c>
      <c r="E164" s="164" t="s">
        <v>120</v>
      </c>
      <c r="F164" s="163" t="s">
        <v>167</v>
      </c>
      <c r="G164" s="165" t="str">
        <f>VLOOKUP(A164,Plano_V3!$A$27:$G$573,7,0)</f>
        <v>4. Validação EF</v>
      </c>
      <c r="H164" s="165" t="s">
        <v>177</v>
      </c>
      <c r="I164" s="174"/>
      <c r="J164" s="186" t="str">
        <f>IF(VLOOKUP(A164,'Aux - pivots1'!$A:$E,3,0)=0, "",VLOOKUP(A164,'Aux - pivots1'!$A:$E,3,0))</f>
        <v/>
      </c>
      <c r="K164" s="186" t="str">
        <f>IF(VLOOKUP(A164,'Aux - pivots1'!$A:$E,4,0)=0, "",VLOOKUP(A164,'Aux - pivots1'!$A:$E,4,0))</f>
        <v/>
      </c>
      <c r="L164" s="186" t="str">
        <f>IF(VLOOKUP(A164,'Aux - pivots1'!$A:$E,5,0)=0, "",VLOOKUP(A164,'Aux - pivots1'!$A:$E,5,0))</f>
        <v/>
      </c>
    </row>
    <row r="165" spans="1:12" ht="16.2" hidden="1">
      <c r="A165" s="31" t="str">
        <f t="shared" si="2"/>
        <v>cd_imv_out_certifvlr_prds_gnhs_invrn_vntnh</v>
      </c>
      <c r="B165" s="172" t="s">
        <v>28</v>
      </c>
      <c r="C165" s="167" t="s">
        <v>54</v>
      </c>
      <c r="D165" s="163" t="s">
        <v>40</v>
      </c>
      <c r="E165" s="164" t="s">
        <v>120</v>
      </c>
      <c r="F165" s="163" t="s">
        <v>168</v>
      </c>
      <c r="G165" s="165" t="str">
        <f>VLOOKUP(A165,Plano_V3!$A$27:$G$573,7,0)</f>
        <v>4. Validação EF</v>
      </c>
      <c r="H165" s="165" t="s">
        <v>177</v>
      </c>
      <c r="I165" s="174"/>
      <c r="J165" s="186" t="str">
        <f>IF(VLOOKUP(A165,'Aux - pivots1'!$A:$E,3,0)=0, "",VLOOKUP(A165,'Aux - pivots1'!$A:$E,3,0))</f>
        <v/>
      </c>
      <c r="K165" s="186" t="str">
        <f>IF(VLOOKUP(A165,'Aux - pivots1'!$A:$E,4,0)=0, "",VLOOKUP(A165,'Aux - pivots1'!$A:$E,4,0))</f>
        <v/>
      </c>
      <c r="L165" s="186" t="str">
        <f>IF(VLOOKUP(A165,'Aux - pivots1'!$A:$E,5,0)=0, "",VLOOKUP(A165,'Aux - pivots1'!$A:$E,5,0))</f>
        <v/>
      </c>
    </row>
    <row r="166" spans="1:12" ht="16.2" hidden="1">
      <c r="A166" s="31" t="str">
        <f t="shared" si="2"/>
        <v>cd_imv_out_certifvlr_prds_gnhs_vr_cbrtr</v>
      </c>
      <c r="B166" s="172" t="s">
        <v>28</v>
      </c>
      <c r="C166" s="167" t="s">
        <v>54</v>
      </c>
      <c r="D166" s="163" t="s">
        <v>40</v>
      </c>
      <c r="E166" s="164" t="s">
        <v>120</v>
      </c>
      <c r="F166" s="163" t="s">
        <v>169</v>
      </c>
      <c r="G166" s="165" t="str">
        <f>VLOOKUP(A166,Plano_V3!$A$27:$G$573,7,0)</f>
        <v>4. Validação EF</v>
      </c>
      <c r="H166" s="165" t="s">
        <v>177</v>
      </c>
      <c r="I166" s="174"/>
      <c r="J166" s="186" t="str">
        <f>IF(VLOOKUP(A166,'Aux - pivots1'!$A:$E,3,0)=0, "",VLOOKUP(A166,'Aux - pivots1'!$A:$E,3,0))</f>
        <v/>
      </c>
      <c r="K166" s="186" t="str">
        <f>IF(VLOOKUP(A166,'Aux - pivots1'!$A:$E,4,0)=0, "",VLOOKUP(A166,'Aux - pivots1'!$A:$E,4,0))</f>
        <v/>
      </c>
      <c r="L166" s="186" t="str">
        <f>IF(VLOOKUP(A166,'Aux - pivots1'!$A:$E,5,0)=0, "",VLOOKUP(A166,'Aux - pivots1'!$A:$E,5,0))</f>
        <v/>
      </c>
    </row>
    <row r="167" spans="1:12" ht="16.2" hidden="1">
      <c r="A167" s="31" t="str">
        <f t="shared" si="2"/>
        <v>cd_imv_out_certifvlr_prds_gnhs_vr_jnl</v>
      </c>
      <c r="B167" s="172" t="s">
        <v>28</v>
      </c>
      <c r="C167" s="167" t="s">
        <v>54</v>
      </c>
      <c r="D167" s="163" t="s">
        <v>40</v>
      </c>
      <c r="E167" s="164" t="s">
        <v>120</v>
      </c>
      <c r="F167" s="163" t="s">
        <v>170</v>
      </c>
      <c r="G167" s="165" t="str">
        <f>VLOOKUP(A167,Plano_V3!$A$27:$G$573,7,0)</f>
        <v>4. Validação EF</v>
      </c>
      <c r="H167" s="165" t="s">
        <v>177</v>
      </c>
      <c r="I167" s="174"/>
      <c r="J167" s="186" t="str">
        <f>IF(VLOOKUP(A167,'Aux - pivots1'!$A:$E,3,0)=0, "",VLOOKUP(A167,'Aux - pivots1'!$A:$E,3,0))</f>
        <v/>
      </c>
      <c r="K167" s="186" t="str">
        <f>IF(VLOOKUP(A167,'Aux - pivots1'!$A:$E,4,0)=0, "",VLOOKUP(A167,'Aux - pivots1'!$A:$E,4,0))</f>
        <v/>
      </c>
      <c r="L167" s="186" t="str">
        <f>IF(VLOOKUP(A167,'Aux - pivots1'!$A:$E,5,0)=0, "",VLOOKUP(A167,'Aux - pivots1'!$A:$E,5,0))</f>
        <v/>
      </c>
    </row>
    <row r="168" spans="1:12" ht="16.2" hidden="1">
      <c r="A168" s="31" t="str">
        <f t="shared" si="2"/>
        <v>cd_imv_out_certifvlr_prds_gnhs_vr_prd_prt</v>
      </c>
      <c r="B168" s="172" t="s">
        <v>28</v>
      </c>
      <c r="C168" s="167" t="s">
        <v>54</v>
      </c>
      <c r="D168" s="163" t="s">
        <v>40</v>
      </c>
      <c r="E168" s="164" t="s">
        <v>120</v>
      </c>
      <c r="F168" s="163" t="s">
        <v>171</v>
      </c>
      <c r="G168" s="165" t="str">
        <f>VLOOKUP(A168,Plano_V3!$A$27:$G$573,7,0)</f>
        <v>4. Validação EF</v>
      </c>
      <c r="H168" s="165" t="s">
        <v>177</v>
      </c>
      <c r="I168" s="174"/>
      <c r="J168" s="186" t="str">
        <f>IF(VLOOKUP(A168,'Aux - pivots1'!$A:$E,3,0)=0, "",VLOOKUP(A168,'Aux - pivots1'!$A:$E,3,0))</f>
        <v/>
      </c>
      <c r="K168" s="186" t="str">
        <f>IF(VLOOKUP(A168,'Aux - pivots1'!$A:$E,4,0)=0, "",VLOOKUP(A168,'Aux - pivots1'!$A:$E,4,0))</f>
        <v/>
      </c>
      <c r="L168" s="186" t="str">
        <f>IF(VLOOKUP(A168,'Aux - pivots1'!$A:$E,5,0)=0, "",VLOOKUP(A168,'Aux - pivots1'!$A:$E,5,0))</f>
        <v/>
      </c>
    </row>
    <row r="169" spans="1:12" ht="16.2" hidden="1">
      <c r="A169" s="31" t="str">
        <f t="shared" si="2"/>
        <v>cd_imv_out_certifvlr_prds_gnhs_vr_rfrc</v>
      </c>
      <c r="B169" s="172" t="s">
        <v>28</v>
      </c>
      <c r="C169" s="167" t="s">
        <v>54</v>
      </c>
      <c r="D169" s="163" t="s">
        <v>40</v>
      </c>
      <c r="E169" s="164" t="s">
        <v>120</v>
      </c>
      <c r="F169" s="163" t="s">
        <v>172</v>
      </c>
      <c r="G169" s="165" t="str">
        <f>VLOOKUP(A169,Plano_V3!$A$27:$G$573,7,0)</f>
        <v>4. Validação EF</v>
      </c>
      <c r="H169" s="165" t="s">
        <v>177</v>
      </c>
      <c r="I169" s="174"/>
      <c r="J169" s="186" t="str">
        <f>IF(VLOOKUP(A169,'Aux - pivots1'!$A:$E,3,0)=0, "",VLOOKUP(A169,'Aux - pivots1'!$A:$E,3,0))</f>
        <v/>
      </c>
      <c r="K169" s="186" t="str">
        <f>IF(VLOOKUP(A169,'Aux - pivots1'!$A:$E,4,0)=0, "",VLOOKUP(A169,'Aux - pivots1'!$A:$E,4,0))</f>
        <v/>
      </c>
      <c r="L169" s="186" t="str">
        <f>IF(VLOOKUP(A169,'Aux - pivots1'!$A:$E,5,0)=0, "",VLOOKUP(A169,'Aux - pivots1'!$A:$E,5,0))</f>
        <v/>
      </c>
    </row>
    <row r="170" spans="1:12" ht="16.2" hidden="1">
      <c r="A170" s="31" t="str">
        <f t="shared" si="2"/>
        <v>cd_imv_out_certifvlr_rdc_anl_estmd_ftr</v>
      </c>
      <c r="B170" s="172" t="s">
        <v>28</v>
      </c>
      <c r="C170" s="167" t="s">
        <v>54</v>
      </c>
      <c r="D170" s="163" t="s">
        <v>40</v>
      </c>
      <c r="E170" s="164" t="s">
        <v>120</v>
      </c>
      <c r="F170" s="163" t="s">
        <v>173</v>
      </c>
      <c r="G170" s="165" t="str">
        <f>VLOOKUP(A170,Plano_V3!$A$27:$G$573,7,0)</f>
        <v>4. Validação EF</v>
      </c>
      <c r="H170" s="165" t="s">
        <v>177</v>
      </c>
      <c r="I170" s="174"/>
      <c r="J170" s="186" t="str">
        <f>IF(VLOOKUP(A170,'Aux - pivots1'!$A:$E,3,0)=0, "",VLOOKUP(A170,'Aux - pivots1'!$A:$E,3,0))</f>
        <v/>
      </c>
      <c r="K170" s="186" t="str">
        <f>IF(VLOOKUP(A170,'Aux - pivots1'!$A:$E,4,0)=0, "",VLOOKUP(A170,'Aux - pivots1'!$A:$E,4,0))</f>
        <v/>
      </c>
      <c r="L170" s="186" t="str">
        <f>IF(VLOOKUP(A170,'Aux - pivots1'!$A:$E,5,0)=0, "",VLOOKUP(A170,'Aux - pivots1'!$A:$E,5,0))</f>
        <v/>
      </c>
    </row>
    <row r="171" spans="1:12" ht="16.2" hidden="1">
      <c r="A171" s="31" t="str">
        <f t="shared" si="2"/>
        <v>cd_imv_out_certifvlr_tmprtr_md_extrr</v>
      </c>
      <c r="B171" s="172" t="s">
        <v>28</v>
      </c>
      <c r="C171" s="167" t="s">
        <v>54</v>
      </c>
      <c r="D171" s="163" t="s">
        <v>40</v>
      </c>
      <c r="E171" s="164" t="s">
        <v>120</v>
      </c>
      <c r="F171" s="163" t="s">
        <v>174</v>
      </c>
      <c r="G171" s="165" t="str">
        <f>VLOOKUP(A171,Plano_V3!$A$27:$G$573,7,0)</f>
        <v>4. Validação EF</v>
      </c>
      <c r="H171" s="165" t="s">
        <v>177</v>
      </c>
      <c r="I171" s="174"/>
      <c r="J171" s="186" t="str">
        <f>IF(VLOOKUP(A171,'Aux - pivots1'!$A:$E,3,0)=0, "",VLOOKUP(A171,'Aux - pivots1'!$A:$E,3,0))</f>
        <v/>
      </c>
      <c r="K171" s="186" t="str">
        <f>IF(VLOOKUP(A171,'Aux - pivots1'!$A:$E,4,0)=0, "",VLOOKUP(A171,'Aux - pivots1'!$A:$E,4,0))</f>
        <v/>
      </c>
      <c r="L171" s="186" t="str">
        <f>IF(VLOOKUP(A171,'Aux - pivots1'!$A:$E,5,0)=0, "",VLOOKUP(A171,'Aux - pivots1'!$A:$E,5,0))</f>
        <v/>
      </c>
    </row>
    <row r="172" spans="1:12" ht="16.2" hidden="1">
      <c r="A172" s="31" t="str">
        <f t="shared" si="2"/>
        <v>cd_imv_out_certifzn_clmtc_invrn</v>
      </c>
      <c r="B172" s="172" t="s">
        <v>28</v>
      </c>
      <c r="C172" s="167" t="s">
        <v>54</v>
      </c>
      <c r="D172" s="163" t="s">
        <v>40</v>
      </c>
      <c r="E172" s="164" t="s">
        <v>120</v>
      </c>
      <c r="F172" s="163" t="s">
        <v>175</v>
      </c>
      <c r="G172" s="165" t="str">
        <f>VLOOKUP(A172,Plano_V3!$A$27:$G$573,7,0)</f>
        <v>4. Validação EF</v>
      </c>
      <c r="H172" s="165" t="s">
        <v>177</v>
      </c>
      <c r="I172" s="174"/>
      <c r="J172" s="186" t="str">
        <f>IF(VLOOKUP(A172,'Aux - pivots1'!$A:$E,3,0)=0, "",VLOOKUP(A172,'Aux - pivots1'!$A:$E,3,0))</f>
        <v/>
      </c>
      <c r="K172" s="186" t="str">
        <f>IF(VLOOKUP(A172,'Aux - pivots1'!$A:$E,4,0)=0, "",VLOOKUP(A172,'Aux - pivots1'!$A:$E,4,0))</f>
        <v/>
      </c>
      <c r="L172" s="186" t="str">
        <f>IF(VLOOKUP(A172,'Aux - pivots1'!$A:$E,5,0)=0, "",VLOOKUP(A172,'Aux - pivots1'!$A:$E,5,0))</f>
        <v/>
      </c>
    </row>
    <row r="173" spans="1:12" ht="16.2" hidden="1">
      <c r="A173" s="31" t="str">
        <f t="shared" si="2"/>
        <v>cd_imv_out_certifzn_clmtc_vr</v>
      </c>
      <c r="B173" s="172" t="s">
        <v>28</v>
      </c>
      <c r="C173" s="167" t="s">
        <v>54</v>
      </c>
      <c r="D173" s="163" t="s">
        <v>40</v>
      </c>
      <c r="E173" s="164" t="s">
        <v>120</v>
      </c>
      <c r="F173" s="163" t="s">
        <v>176</v>
      </c>
      <c r="G173" s="165" t="str">
        <f>VLOOKUP(A173,Plano_V3!$A$27:$G$573,7,0)</f>
        <v>4. Validação EF</v>
      </c>
      <c r="H173" s="165" t="s">
        <v>177</v>
      </c>
      <c r="I173" s="174"/>
      <c r="J173" s="186" t="str">
        <f>IF(VLOOKUP(A173,'Aux - pivots1'!$A:$E,3,0)=0, "",VLOOKUP(A173,'Aux - pivots1'!$A:$E,3,0))</f>
        <v/>
      </c>
      <c r="K173" s="186" t="str">
        <f>IF(VLOOKUP(A173,'Aux - pivots1'!$A:$E,4,0)=0, "",VLOOKUP(A173,'Aux - pivots1'!$A:$E,4,0))</f>
        <v/>
      </c>
      <c r="L173" s="186" t="str">
        <f>IF(VLOOKUP(A173,'Aux - pivots1'!$A:$E,5,0)=0, "",VLOOKUP(A173,'Aux - pivots1'!$A:$E,5,0))</f>
        <v/>
      </c>
    </row>
    <row r="174" spans="1:12" ht="16.2" hidden="1">
      <c r="A174" s="31" t="str">
        <f t="shared" si="2"/>
        <v>modesg_param_sfcs_taxon_europeian.a.</v>
      </c>
      <c r="B174" s="172" t="s">
        <v>28</v>
      </c>
      <c r="C174" s="167" t="s">
        <v>178</v>
      </c>
      <c r="D174" s="163" t="s">
        <v>36</v>
      </c>
      <c r="E174" s="164" t="s">
        <v>179</v>
      </c>
      <c r="F174" s="163" t="s">
        <v>38</v>
      </c>
      <c r="G174" s="165" t="str">
        <f>VLOOKUP(A174,Plano_V3!$A$27:$G$573,7,0)</f>
        <v>4. Validação EF</v>
      </c>
      <c r="H174" s="165" t="s">
        <v>479</v>
      </c>
      <c r="I174" s="174"/>
      <c r="J174" s="186" t="str">
        <f>IF(VLOOKUP(A174,'Aux - pivots1'!$A:$E,3,0)=0, "",VLOOKUP(A174,'Aux - pivots1'!$A:$E,3,0))</f>
        <v/>
      </c>
      <c r="K174" s="186" t="str">
        <f>IF(VLOOKUP(A174,'Aux - pivots1'!$A:$E,4,0)=0, "",VLOOKUP(A174,'Aux - pivots1'!$A:$E,4,0))</f>
        <v/>
      </c>
      <c r="L174" s="186" t="str">
        <f>IF(VLOOKUP(A174,'Aux - pivots1'!$A:$E,5,0)=0, "",VLOOKUP(A174,'Aux - pivots1'!$A:$E,5,0))</f>
        <v/>
      </c>
    </row>
    <row r="175" spans="1:12" ht="16.2" hidden="1">
      <c r="A175" s="31" t="str">
        <f t="shared" si="2"/>
        <v>modesg_param_sfcs_taxon_europeiacbalcao</v>
      </c>
      <c r="B175" s="172" t="s">
        <v>28</v>
      </c>
      <c r="C175" s="167" t="s">
        <v>178</v>
      </c>
      <c r="D175" s="163" t="s">
        <v>40</v>
      </c>
      <c r="E175" s="164" t="s">
        <v>179</v>
      </c>
      <c r="F175" s="163" t="s">
        <v>180</v>
      </c>
      <c r="G175" s="165" t="str">
        <f>VLOOKUP(A175,Plano_V3!$A$27:$G$573,7,0)</f>
        <v>1. Concluído</v>
      </c>
      <c r="H175" s="165" t="s">
        <v>477</v>
      </c>
      <c r="I175" s="190"/>
      <c r="J175" s="186" t="str">
        <f>IF(VLOOKUP(A175,'Aux - pivots1'!$A:$E,3,0)=0, "",VLOOKUP(A175,'Aux - pivots1'!$A:$E,3,0))</f>
        <v/>
      </c>
      <c r="K175" s="186" t="str">
        <f>IF(VLOOKUP(A175,'Aux - pivots1'!$A:$E,4,0)=0, "",VLOOKUP(A175,'Aux - pivots1'!$A:$E,4,0))</f>
        <v/>
      </c>
      <c r="L175" s="186" t="str">
        <f>IF(VLOOKUP(A175,'Aux - pivots1'!$A:$E,5,0)=0, "",VLOOKUP(A175,'Aux - pivots1'!$A:$E,5,0))</f>
        <v/>
      </c>
    </row>
    <row r="176" spans="1:12" ht="16.2" hidden="1">
      <c r="A176" s="31" t="str">
        <f t="shared" si="2"/>
        <v>modesg_param_sfcs_taxon_europeiacempresa</v>
      </c>
      <c r="B176" s="172" t="s">
        <v>28</v>
      </c>
      <c r="C176" s="167" t="s">
        <v>178</v>
      </c>
      <c r="D176" s="163" t="s">
        <v>40</v>
      </c>
      <c r="E176" s="164" t="s">
        <v>179</v>
      </c>
      <c r="F176" s="163" t="s">
        <v>57</v>
      </c>
      <c r="G176" s="165" t="str">
        <f>VLOOKUP(A176,Plano_V3!$A$27:$G$573,7,0)</f>
        <v>1. Concluído</v>
      </c>
      <c r="H176" s="165" t="s">
        <v>477</v>
      </c>
      <c r="I176" s="190"/>
      <c r="J176" s="186" t="str">
        <f>IF(VLOOKUP(A176,'Aux - pivots1'!$A:$E,3,0)=0, "",VLOOKUP(A176,'Aux - pivots1'!$A:$E,3,0))</f>
        <v/>
      </c>
      <c r="K176" s="186" t="str">
        <f>IF(VLOOKUP(A176,'Aux - pivots1'!$A:$E,4,0)=0, "",VLOOKUP(A176,'Aux - pivots1'!$A:$E,4,0))</f>
        <v/>
      </c>
      <c r="L176" s="186" t="str">
        <f>IF(VLOOKUP(A176,'Aux - pivots1'!$A:$E,5,0)=0, "",VLOOKUP(A176,'Aux - pivots1'!$A:$E,5,0))</f>
        <v/>
      </c>
    </row>
    <row r="177" spans="1:12" ht="16.2" hidden="1">
      <c r="A177" s="31" t="str">
        <f t="shared" si="2"/>
        <v>modesg_param_sfcs_taxon_europeiackmetamis</v>
      </c>
      <c r="B177" s="172" t="s">
        <v>28</v>
      </c>
      <c r="C177" s="167" t="s">
        <v>178</v>
      </c>
      <c r="D177" s="163" t="s">
        <v>40</v>
      </c>
      <c r="E177" s="164" t="s">
        <v>179</v>
      </c>
      <c r="F177" s="163" t="s">
        <v>181</v>
      </c>
      <c r="G177" s="165" t="str">
        <f>VLOOKUP(A177,Plano_V3!$A$27:$G$573,7,0)</f>
        <v>1. Concluído</v>
      </c>
      <c r="H177" s="165" t="s">
        <v>477</v>
      </c>
      <c r="I177" s="190"/>
      <c r="J177" s="186" t="str">
        <f>IF(VLOOKUP(A177,'Aux - pivots1'!$A:$E,3,0)=0, "",VLOOKUP(A177,'Aux - pivots1'!$A:$E,3,0))</f>
        <v/>
      </c>
      <c r="K177" s="186" t="str">
        <f>IF(VLOOKUP(A177,'Aux - pivots1'!$A:$E,4,0)=0, "",VLOOKUP(A177,'Aux - pivots1'!$A:$E,4,0))</f>
        <v/>
      </c>
      <c r="L177" s="186" t="str">
        <f>IF(VLOOKUP(A177,'Aux - pivots1'!$A:$E,5,0)=0, "",VLOOKUP(A177,'Aux - pivots1'!$A:$E,5,0))</f>
        <v/>
      </c>
    </row>
    <row r="178" spans="1:12" ht="16.2" hidden="1">
      <c r="A178" s="31" t="str">
        <f t="shared" si="2"/>
        <v>modesg_param_sfcs_taxon_europeiackprodmi</v>
      </c>
      <c r="B178" s="172" t="s">
        <v>28</v>
      </c>
      <c r="C178" s="167" t="s">
        <v>178</v>
      </c>
      <c r="D178" s="163" t="s">
        <v>40</v>
      </c>
      <c r="E178" s="164" t="s">
        <v>179</v>
      </c>
      <c r="F178" s="163" t="s">
        <v>182</v>
      </c>
      <c r="G178" s="165" t="str">
        <f>VLOOKUP(A178,Plano_V3!$A$27:$G$573,7,0)</f>
        <v>1. Concluído</v>
      </c>
      <c r="H178" s="165" t="s">
        <v>477</v>
      </c>
      <c r="I178" s="190"/>
      <c r="J178" s="186" t="str">
        <f>IF(VLOOKUP(A178,'Aux - pivots1'!$A:$E,3,0)=0, "",VLOOKUP(A178,'Aux - pivots1'!$A:$E,3,0))</f>
        <v/>
      </c>
      <c r="K178" s="186" t="str">
        <f>IF(VLOOKUP(A178,'Aux - pivots1'!$A:$E,4,0)=0, "",VLOOKUP(A178,'Aux - pivots1'!$A:$E,4,0))</f>
        <v/>
      </c>
      <c r="L178" s="186" t="str">
        <f>IF(VLOOKUP(A178,'Aux - pivots1'!$A:$E,5,0)=0, "",VLOOKUP(A178,'Aux - pivots1'!$A:$E,5,0))</f>
        <v/>
      </c>
    </row>
    <row r="179" spans="1:12" ht="16.2" hidden="1">
      <c r="A179" s="31" t="str">
        <f t="shared" si="2"/>
        <v>modesg_param_sfcs_taxon_europeiacmetanseg</v>
      </c>
      <c r="B179" s="172" t="s">
        <v>28</v>
      </c>
      <c r="C179" s="167" t="s">
        <v>178</v>
      </c>
      <c r="D179" s="163" t="s">
        <v>40</v>
      </c>
      <c r="E179" s="164" t="s">
        <v>179</v>
      </c>
      <c r="F179" s="163" t="s">
        <v>183</v>
      </c>
      <c r="G179" s="165" t="str">
        <f>VLOOKUP(A179,Plano_V3!$A$27:$G$573,7,0)</f>
        <v>1. Concluído</v>
      </c>
      <c r="H179" s="165" t="s">
        <v>477</v>
      </c>
      <c r="I179" s="190"/>
      <c r="J179" s="186" t="str">
        <f>IF(VLOOKUP(A179,'Aux - pivots1'!$A:$E,3,0)=0, "",VLOOKUP(A179,'Aux - pivots1'!$A:$E,3,0))</f>
        <v/>
      </c>
      <c r="K179" s="186" t="str">
        <f>IF(VLOOKUP(A179,'Aux - pivots1'!$A:$E,4,0)=0, "",VLOOKUP(A179,'Aux - pivots1'!$A:$E,4,0))</f>
        <v/>
      </c>
      <c r="L179" s="186" t="str">
        <f>IF(VLOOKUP(A179,'Aux - pivots1'!$A:$E,5,0)=0, "",VLOOKUP(A179,'Aux - pivots1'!$A:$E,5,0))</f>
        <v/>
      </c>
    </row>
    <row r="180" spans="1:12" ht="16.2" hidden="1">
      <c r="A180" s="31" t="str">
        <f t="shared" si="2"/>
        <v>modesg_param_sfcs_taxon_europeiacnsm_co2</v>
      </c>
      <c r="B180" s="172" t="s">
        <v>28</v>
      </c>
      <c r="C180" s="167" t="s">
        <v>178</v>
      </c>
      <c r="D180" s="163" t="s">
        <v>40</v>
      </c>
      <c r="E180" s="164" t="s">
        <v>179</v>
      </c>
      <c r="F180" s="163" t="s">
        <v>184</v>
      </c>
      <c r="G180" s="165" t="str">
        <f>VLOOKUP(A180,Plano_V3!$A$27:$G$573,7,0)</f>
        <v>1. Concluído</v>
      </c>
      <c r="H180" s="165" t="s">
        <v>477</v>
      </c>
      <c r="I180" s="190"/>
      <c r="J180" s="186" t="str">
        <f>IF(VLOOKUP(A180,'Aux - pivots1'!$A:$E,3,0)=0, "",VLOOKUP(A180,'Aux - pivots1'!$A:$E,3,0))</f>
        <v/>
      </c>
      <c r="K180" s="186" t="str">
        <f>IF(VLOOKUP(A180,'Aux - pivots1'!$A:$E,4,0)=0, "",VLOOKUP(A180,'Aux - pivots1'!$A:$E,4,0))</f>
        <v/>
      </c>
      <c r="L180" s="186" t="str">
        <f>IF(VLOOKUP(A180,'Aux - pivots1'!$A:$E,5,0)=0, "",VLOOKUP(A180,'Aux - pivots1'!$A:$E,5,0))</f>
        <v/>
      </c>
    </row>
    <row r="181" spans="1:12" ht="16.2" hidden="1">
      <c r="A181" s="31" t="str">
        <f t="shared" si="2"/>
        <v>modesg_param_sfcs_taxon_europeiacnumecta</v>
      </c>
      <c r="B181" s="172" t="s">
        <v>28</v>
      </c>
      <c r="C181" s="167" t="s">
        <v>178</v>
      </c>
      <c r="D181" s="163" t="s">
        <v>40</v>
      </c>
      <c r="E181" s="164" t="s">
        <v>179</v>
      </c>
      <c r="F181" s="163" t="s">
        <v>185</v>
      </c>
      <c r="G181" s="165" t="str">
        <f>VLOOKUP(A181,Plano_V3!$A$27:$G$573,7,0)</f>
        <v>1. Concluído</v>
      </c>
      <c r="H181" s="165" t="s">
        <v>477</v>
      </c>
      <c r="I181" s="190"/>
      <c r="J181" s="186" t="str">
        <f>IF(VLOOKUP(A181,'Aux - pivots1'!$A:$E,3,0)=0, "",VLOOKUP(A181,'Aux - pivots1'!$A:$E,3,0))</f>
        <v/>
      </c>
      <c r="K181" s="186" t="str">
        <f>IF(VLOOKUP(A181,'Aux - pivots1'!$A:$E,4,0)=0, "",VLOOKUP(A181,'Aux - pivots1'!$A:$E,4,0))</f>
        <v/>
      </c>
      <c r="L181" s="186" t="str">
        <f>IF(VLOOKUP(A181,'Aux - pivots1'!$A:$E,5,0)=0, "",VLOOKUP(A181,'Aux - pivots1'!$A:$E,5,0))</f>
        <v/>
      </c>
    </row>
    <row r="182" spans="1:12" ht="16.2" hidden="1">
      <c r="A182" s="31" t="str">
        <f t="shared" si="2"/>
        <v>modesg_param_sfcs_taxon_europeiacod_lease</v>
      </c>
      <c r="B182" s="172" t="s">
        <v>28</v>
      </c>
      <c r="C182" s="167" t="s">
        <v>178</v>
      </c>
      <c r="D182" s="163" t="s">
        <v>40</v>
      </c>
      <c r="E182" s="164" t="s">
        <v>179</v>
      </c>
      <c r="F182" s="163" t="s">
        <v>186</v>
      </c>
      <c r="G182" s="165" t="str">
        <f>VLOOKUP(A182,Plano_V3!$A$27:$G$573,7,0)</f>
        <v>1. Concluído</v>
      </c>
      <c r="H182" s="165" t="s">
        <v>477</v>
      </c>
      <c r="I182" s="190"/>
      <c r="J182" s="186" t="str">
        <f>IF(VLOOKUP(A182,'Aux - pivots1'!$A:$E,3,0)=0, "",VLOOKUP(A182,'Aux - pivots1'!$A:$E,3,0))</f>
        <v/>
      </c>
      <c r="K182" s="186" t="str">
        <f>IF(VLOOKUP(A182,'Aux - pivots1'!$A:$E,4,0)=0, "",VLOOKUP(A182,'Aux - pivots1'!$A:$E,4,0))</f>
        <v/>
      </c>
      <c r="L182" s="186" t="str">
        <f>IF(VLOOKUP(A182,'Aux - pivots1'!$A:$E,5,0)=0, "",VLOOKUP(A182,'Aux - pivots1'!$A:$E,5,0))</f>
        <v/>
      </c>
    </row>
    <row r="183" spans="1:12" ht="16.2" hidden="1">
      <c r="A183" s="31" t="str">
        <f t="shared" si="2"/>
        <v>modesg_param_sfcs_taxon_europeiacod_regra</v>
      </c>
      <c r="B183" s="172" t="s">
        <v>28</v>
      </c>
      <c r="C183" s="167" t="s">
        <v>178</v>
      </c>
      <c r="D183" s="163" t="s">
        <v>40</v>
      </c>
      <c r="E183" s="164" t="s">
        <v>179</v>
      </c>
      <c r="F183" s="163" t="s">
        <v>187</v>
      </c>
      <c r="G183" s="165" t="str">
        <f>VLOOKUP(A183,Plano_V3!$A$27:$G$573,7,0)</f>
        <v>4. Validação EF</v>
      </c>
      <c r="H183" s="165" t="s">
        <v>479</v>
      </c>
      <c r="I183" s="174"/>
      <c r="J183" s="186" t="str">
        <f>IF(VLOOKUP(A183,'Aux - pivots1'!$A:$E,3,0)=0, "",VLOOKUP(A183,'Aux - pivots1'!$A:$E,3,0))</f>
        <v/>
      </c>
      <c r="K183" s="186" t="str">
        <f>IF(VLOOKUP(A183,'Aux - pivots1'!$A:$E,4,0)=0, "",VLOOKUP(A183,'Aux - pivots1'!$A:$E,4,0))</f>
        <v/>
      </c>
      <c r="L183" s="186" t="str">
        <f>IF(VLOOKUP(A183,'Aux - pivots1'!$A:$E,5,0)=0, "",VLOOKUP(A183,'Aux - pivots1'!$A:$E,5,0))</f>
        <v/>
      </c>
    </row>
    <row r="184" spans="1:12" ht="16.2" hidden="1">
      <c r="A184" s="31" t="str">
        <f t="shared" si="2"/>
        <v>modesg_param_sfcs_taxon_europeiacomite</v>
      </c>
      <c r="B184" s="172" t="s">
        <v>28</v>
      </c>
      <c r="C184" s="167" t="s">
        <v>178</v>
      </c>
      <c r="D184" s="163" t="s">
        <v>40</v>
      </c>
      <c r="E184" s="164" t="s">
        <v>179</v>
      </c>
      <c r="F184" s="163" t="s">
        <v>188</v>
      </c>
      <c r="G184" s="165" t="str">
        <f>VLOOKUP(A184,Plano_V3!$A$27:$G$573,7,0)</f>
        <v>4. Validação EF</v>
      </c>
      <c r="H184" s="165" t="s">
        <v>479</v>
      </c>
      <c r="I184" s="174"/>
      <c r="J184" s="186" t="str">
        <f>IF(VLOOKUP(A184,'Aux - pivots1'!$A:$E,3,0)=0, "",VLOOKUP(A184,'Aux - pivots1'!$A:$E,3,0))</f>
        <v/>
      </c>
      <c r="K184" s="186" t="str">
        <f>IF(VLOOKUP(A184,'Aux - pivots1'!$A:$E,4,0)=0, "",VLOOKUP(A184,'Aux - pivots1'!$A:$E,4,0))</f>
        <v/>
      </c>
      <c r="L184" s="186" t="str">
        <f>IF(VLOOKUP(A184,'Aux - pivots1'!$A:$E,5,0)=0, "",VLOOKUP(A184,'Aux - pivots1'!$A:$E,5,0))</f>
        <v/>
      </c>
    </row>
    <row r="185" spans="1:12" ht="16.2" hidden="1">
      <c r="A185" s="31" t="str">
        <f t="shared" si="2"/>
        <v>modesg_param_sfcs_taxon_europeiadata_aprvc</v>
      </c>
      <c r="B185" s="172" t="s">
        <v>28</v>
      </c>
      <c r="C185" s="167" t="s">
        <v>178</v>
      </c>
      <c r="D185" s="163" t="s">
        <v>40</v>
      </c>
      <c r="E185" s="164" t="s">
        <v>179</v>
      </c>
      <c r="F185" s="163" t="s">
        <v>189</v>
      </c>
      <c r="G185" s="165" t="str">
        <f>VLOOKUP(A185,Plano_V3!$A$27:$G$573,7,0)</f>
        <v>4. Validação EF</v>
      </c>
      <c r="H185" s="165" t="s">
        <v>479</v>
      </c>
      <c r="I185" s="174"/>
      <c r="J185" s="186" t="str">
        <f>IF(VLOOKUP(A185,'Aux - pivots1'!$A:$E,3,0)=0, "",VLOOKUP(A185,'Aux - pivots1'!$A:$E,3,0))</f>
        <v/>
      </c>
      <c r="K185" s="186" t="str">
        <f>IF(VLOOKUP(A185,'Aux - pivots1'!$A:$E,4,0)=0, "",VLOOKUP(A185,'Aux - pivots1'!$A:$E,4,0))</f>
        <v/>
      </c>
      <c r="L185" s="186" t="str">
        <f>IF(VLOOKUP(A185,'Aux - pivots1'!$A:$E,5,0)=0, "",VLOOKUP(A185,'Aux - pivots1'!$A:$E,5,0))</f>
        <v/>
      </c>
    </row>
    <row r="186" spans="1:12" ht="16.2" hidden="1">
      <c r="A186" s="31" t="str">
        <f t="shared" si="2"/>
        <v>modesg_param_sfcs_taxon_europeiadata_final</v>
      </c>
      <c r="B186" s="172" t="s">
        <v>28</v>
      </c>
      <c r="C186" s="167" t="s">
        <v>178</v>
      </c>
      <c r="D186" s="163" t="s">
        <v>40</v>
      </c>
      <c r="E186" s="164" t="s">
        <v>179</v>
      </c>
      <c r="F186" s="163" t="s">
        <v>190</v>
      </c>
      <c r="G186" s="165" t="str">
        <f>VLOOKUP(A186,Plano_V3!$A$27:$G$573,7,0)</f>
        <v>4. Validação EF</v>
      </c>
      <c r="H186" s="165" t="s">
        <v>479</v>
      </c>
      <c r="I186" s="174"/>
      <c r="J186" s="186" t="str">
        <f>IF(VLOOKUP(A186,'Aux - pivots1'!$A:$E,3,0)=0, "",VLOOKUP(A186,'Aux - pivots1'!$A:$E,3,0))</f>
        <v/>
      </c>
      <c r="K186" s="186" t="str">
        <f>IF(VLOOKUP(A186,'Aux - pivots1'!$A:$E,4,0)=0, "",VLOOKUP(A186,'Aux - pivots1'!$A:$E,4,0))</f>
        <v/>
      </c>
      <c r="L186" s="186" t="str">
        <f>IF(VLOOKUP(A186,'Aux - pivots1'!$A:$E,5,0)=0, "",VLOOKUP(A186,'Aux - pivots1'!$A:$E,5,0))</f>
        <v/>
      </c>
    </row>
    <row r="187" spans="1:12" ht="16.2" hidden="1">
      <c r="A187" s="31" t="str">
        <f t="shared" si="2"/>
        <v>modesg_param_sfcs_taxon_europeiadata_inicial</v>
      </c>
      <c r="B187" s="172" t="s">
        <v>28</v>
      </c>
      <c r="C187" s="167" t="s">
        <v>178</v>
      </c>
      <c r="D187" s="163" t="s">
        <v>40</v>
      </c>
      <c r="E187" s="164" t="s">
        <v>179</v>
      </c>
      <c r="F187" s="163" t="s">
        <v>191</v>
      </c>
      <c r="G187" s="165" t="str">
        <f>VLOOKUP(A187,Plano_V3!$A$27:$G$573,7,0)</f>
        <v>4. Validação EF</v>
      </c>
      <c r="H187" s="165" t="s">
        <v>479</v>
      </c>
      <c r="I187" s="174"/>
      <c r="J187" s="186" t="str">
        <f>IF(VLOOKUP(A187,'Aux - pivots1'!$A:$E,3,0)=0, "",VLOOKUP(A187,'Aux - pivots1'!$A:$E,3,0))</f>
        <v/>
      </c>
      <c r="K187" s="186" t="str">
        <f>IF(VLOOKUP(A187,'Aux - pivots1'!$A:$E,4,0)=0, "",VLOOKUP(A187,'Aux - pivots1'!$A:$E,4,0))</f>
        <v/>
      </c>
      <c r="L187" s="186" t="str">
        <f>IF(VLOOKUP(A187,'Aux - pivots1'!$A:$E,5,0)=0, "",VLOOKUP(A187,'Aux - pivots1'!$A:$E,5,0))</f>
        <v/>
      </c>
    </row>
    <row r="188" spans="1:12" ht="16.2" hidden="1">
      <c r="A188" s="31" t="str">
        <f t="shared" si="2"/>
        <v>modesg_param_sfcs_taxon_europeiadominio</v>
      </c>
      <c r="B188" s="172" t="s">
        <v>28</v>
      </c>
      <c r="C188" s="167" t="s">
        <v>178</v>
      </c>
      <c r="D188" s="163" t="s">
        <v>40</v>
      </c>
      <c r="E188" s="164" t="s">
        <v>179</v>
      </c>
      <c r="F188" s="163" t="s">
        <v>192</v>
      </c>
      <c r="G188" s="165" t="str">
        <f>VLOOKUP(A188,Plano_V3!$A$27:$G$573,7,0)</f>
        <v>1. Concluído</v>
      </c>
      <c r="H188" s="165" t="s">
        <v>477</v>
      </c>
      <c r="I188" s="190"/>
      <c r="J188" s="186" t="str">
        <f>IF(VLOOKUP(A188,'Aux - pivots1'!$A:$E,3,0)=0, "",VLOOKUP(A188,'Aux - pivots1'!$A:$E,3,0))</f>
        <v/>
      </c>
      <c r="K188" s="186" t="str">
        <f>IF(VLOOKUP(A188,'Aux - pivots1'!$A:$E,4,0)=0, "",VLOOKUP(A188,'Aux - pivots1'!$A:$E,4,0))</f>
        <v/>
      </c>
      <c r="L188" s="186" t="str">
        <f>IF(VLOOKUP(A188,'Aux - pivots1'!$A:$E,5,0)=0, "",VLOOKUP(A188,'Aux - pivots1'!$A:$E,5,0))</f>
        <v/>
      </c>
    </row>
    <row r="189" spans="1:12" ht="16.2" hidden="1">
      <c r="A189" s="31" t="str">
        <f t="shared" si="2"/>
        <v>modesg_param_sfcs_taxon_europeiadscrc</v>
      </c>
      <c r="B189" s="172" t="s">
        <v>28</v>
      </c>
      <c r="C189" s="167" t="s">
        <v>178</v>
      </c>
      <c r="D189" s="163" t="s">
        <v>40</v>
      </c>
      <c r="E189" s="164" t="s">
        <v>179</v>
      </c>
      <c r="F189" s="163" t="s">
        <v>193</v>
      </c>
      <c r="G189" s="165" t="str">
        <f>VLOOKUP(A189,Plano_V3!$A$27:$G$573,7,0)</f>
        <v>1. Concluído</v>
      </c>
      <c r="H189" s="165" t="s">
        <v>477</v>
      </c>
      <c r="I189" s="190"/>
      <c r="J189" s="186" t="str">
        <f>IF(VLOOKUP(A189,'Aux - pivots1'!$A:$E,3,0)=0, "",VLOOKUP(A189,'Aux - pivots1'!$A:$E,3,0))</f>
        <v/>
      </c>
      <c r="K189" s="186" t="str">
        <f>IF(VLOOKUP(A189,'Aux - pivots1'!$A:$E,4,0)=0, "",VLOOKUP(A189,'Aux - pivots1'!$A:$E,4,0))</f>
        <v/>
      </c>
      <c r="L189" s="186" t="str">
        <f>IF(VLOOKUP(A189,'Aux - pivots1'!$A:$E,5,0)=0, "",VLOOKUP(A189,'Aux - pivots1'!$A:$E,5,0))</f>
        <v/>
      </c>
    </row>
    <row r="190" spans="1:12" ht="16.2" hidden="1">
      <c r="A190" s="31" t="str">
        <f t="shared" si="2"/>
        <v>modesg_param_sfcs_taxon_europeiaepc</v>
      </c>
      <c r="B190" s="172" t="s">
        <v>28</v>
      </c>
      <c r="C190" s="167" t="s">
        <v>178</v>
      </c>
      <c r="D190" s="163" t="s">
        <v>40</v>
      </c>
      <c r="E190" s="164" t="s">
        <v>179</v>
      </c>
      <c r="F190" s="163" t="s">
        <v>47</v>
      </c>
      <c r="G190" s="165" t="str">
        <f>VLOOKUP(A190,Plano_V3!$A$27:$G$573,7,0)</f>
        <v>1. Concluído</v>
      </c>
      <c r="H190" s="165" t="s">
        <v>477</v>
      </c>
      <c r="I190" s="190"/>
      <c r="J190" s="186" t="str">
        <f>IF(VLOOKUP(A190,'Aux - pivots1'!$A:$E,3,0)=0, "",VLOOKUP(A190,'Aux - pivots1'!$A:$E,3,0))</f>
        <v/>
      </c>
      <c r="K190" s="186" t="str">
        <f>IF(VLOOKUP(A190,'Aux - pivots1'!$A:$E,4,0)=0, "",VLOOKUP(A190,'Aux - pivots1'!$A:$E,4,0))</f>
        <v/>
      </c>
      <c r="L190" s="186" t="str">
        <f>IF(VLOOKUP(A190,'Aux - pivots1'!$A:$E,5,0)=0, "",VLOOKUP(A190,'Aux - pivots1'!$A:$E,5,0))</f>
        <v/>
      </c>
    </row>
    <row r="191" spans="1:12" ht="16.2" hidden="1">
      <c r="A191" s="31" t="str">
        <f t="shared" si="2"/>
        <v>modesg_param_sfcs_taxon_europeiaflag_project_finance</v>
      </c>
      <c r="B191" s="172" t="s">
        <v>28</v>
      </c>
      <c r="C191" s="167" t="s">
        <v>178</v>
      </c>
      <c r="D191" s="163" t="s">
        <v>40</v>
      </c>
      <c r="E191" s="164" t="s">
        <v>179</v>
      </c>
      <c r="F191" s="163" t="s">
        <v>194</v>
      </c>
      <c r="G191" s="165" t="str">
        <f>VLOOKUP(A191,Plano_V3!$A$27:$G$573,7,0)</f>
        <v>4. Validação EF</v>
      </c>
      <c r="H191" s="165" t="s">
        <v>479</v>
      </c>
      <c r="I191" s="175" t="s">
        <v>501</v>
      </c>
      <c r="J191" s="186" t="str">
        <f>IF(VLOOKUP(A191,'Aux - pivots1'!$A:$E,3,0)=0, "",VLOOKUP(A191,'Aux - pivots1'!$A:$E,3,0))</f>
        <v/>
      </c>
      <c r="K191" s="186" t="str">
        <f>IF(VLOOKUP(A191,'Aux - pivots1'!$A:$E,4,0)=0, "",VLOOKUP(A191,'Aux - pivots1'!$A:$E,4,0))</f>
        <v/>
      </c>
      <c r="L191" s="186" t="str">
        <f>IF(VLOOKUP(A191,'Aux - pivots1'!$A:$E,5,0)=0, "",VLOOKUP(A191,'Aux - pivots1'!$A:$E,5,0))</f>
        <v/>
      </c>
    </row>
    <row r="192" spans="1:12" ht="16.2" hidden="1">
      <c r="A192" s="31" t="str">
        <f t="shared" si="2"/>
        <v>modesg_param_sfcs_taxon_europeiacfinalidad</v>
      </c>
      <c r="B192" s="172" t="s">
        <v>28</v>
      </c>
      <c r="C192" s="167" t="s">
        <v>178</v>
      </c>
      <c r="D192" s="163" t="s">
        <v>40</v>
      </c>
      <c r="E192" s="164" t="s">
        <v>179</v>
      </c>
      <c r="F192" s="163" t="s">
        <v>195</v>
      </c>
      <c r="G192" s="165" t="str">
        <f>VLOOKUP(A192,Plano_V3!$A$27:$G$573,7,0)</f>
        <v>4. Validação EF</v>
      </c>
      <c r="H192" s="165" t="s">
        <v>479</v>
      </c>
      <c r="I192" s="175" t="s">
        <v>501</v>
      </c>
      <c r="J192" s="186" t="str">
        <f>IF(VLOOKUP(A192,'Aux - pivots1'!$A:$E,3,0)=0, "",VLOOKUP(A192,'Aux - pivots1'!$A:$E,3,0))</f>
        <v/>
      </c>
      <c r="K192" s="186" t="str">
        <f>IF(VLOOKUP(A192,'Aux - pivots1'!$A:$E,4,0)=0, "",VLOOKUP(A192,'Aux - pivots1'!$A:$E,4,0))</f>
        <v/>
      </c>
      <c r="L192" s="186" t="str">
        <f>IF(VLOOKUP(A192,'Aux - pivots1'!$A:$E,5,0)=0, "",VLOOKUP(A192,'Aux - pivots1'!$A:$E,5,0))</f>
        <v/>
      </c>
    </row>
    <row r="193" spans="1:12" ht="16.2" hidden="1">
      <c r="A193" s="31" t="str">
        <f t="shared" si="2"/>
        <v>modesg_param_sfcs_taxon_europeiatipo_combust</v>
      </c>
      <c r="B193" s="172" t="s">
        <v>28</v>
      </c>
      <c r="C193" s="167" t="s">
        <v>178</v>
      </c>
      <c r="D193" s="163" t="s">
        <v>40</v>
      </c>
      <c r="E193" s="164" t="s">
        <v>179</v>
      </c>
      <c r="F193" s="163" t="s">
        <v>196</v>
      </c>
      <c r="G193" s="165" t="str">
        <f>VLOOKUP(A193,Plano_V3!$A$27:$G$573,7,0)</f>
        <v>4. Validação EF</v>
      </c>
      <c r="H193" s="165" t="s">
        <v>479</v>
      </c>
      <c r="I193" s="175" t="s">
        <v>502</v>
      </c>
      <c r="J193" s="186" t="str">
        <f>IF(VLOOKUP(A193,'Aux - pivots1'!$A:$E,3,0)=0, "",VLOOKUP(A193,'Aux - pivots1'!$A:$E,3,0))</f>
        <v/>
      </c>
      <c r="K193" s="186" t="str">
        <f>IF(VLOOKUP(A193,'Aux - pivots1'!$A:$E,4,0)=0, "",VLOOKUP(A193,'Aux - pivots1'!$A:$E,4,0))</f>
        <v/>
      </c>
      <c r="L193" s="186" t="str">
        <f>IF(VLOOKUP(A193,'Aux - pivots1'!$A:$E,5,0)=0, "",VLOOKUP(A193,'Aux - pivots1'!$A:$E,5,0))</f>
        <v/>
      </c>
    </row>
    <row r="194" spans="1:12" ht="16.2" hidden="1">
      <c r="A194" s="31" t="str">
        <f t="shared" si="2"/>
        <v>modesg_param_sfcs_taxon_europeiamontante_pndrc</v>
      </c>
      <c r="B194" s="172" t="s">
        <v>28</v>
      </c>
      <c r="C194" s="167" t="s">
        <v>178</v>
      </c>
      <c r="D194" s="163" t="s">
        <v>40</v>
      </c>
      <c r="E194" s="164" t="s">
        <v>179</v>
      </c>
      <c r="F194" s="163" t="s">
        <v>197</v>
      </c>
      <c r="G194" s="165" t="str">
        <f>VLOOKUP(A194,Plano_V3!$A$27:$G$573,7,0)</f>
        <v>4. Validação EF</v>
      </c>
      <c r="H194" s="165" t="s">
        <v>479</v>
      </c>
      <c r="I194" s="174"/>
      <c r="J194" s="186" t="str">
        <f>IF(VLOOKUP(A194,'Aux - pivots1'!$A:$E,3,0)=0, "",VLOOKUP(A194,'Aux - pivots1'!$A:$E,3,0))</f>
        <v/>
      </c>
      <c r="K194" s="186" t="str">
        <f>IF(VLOOKUP(A194,'Aux - pivots1'!$A:$E,4,0)=0, "",VLOOKUP(A194,'Aux - pivots1'!$A:$E,4,0))</f>
        <v/>
      </c>
      <c r="L194" s="186" t="str">
        <f>IF(VLOOKUP(A194,'Aux - pivots1'!$A:$E,5,0)=0, "",VLOOKUP(A194,'Aux - pivots1'!$A:$E,5,0))</f>
        <v/>
      </c>
    </row>
    <row r="195" spans="1:12" ht="16.2" hidden="1">
      <c r="A195" s="31" t="str">
        <f t="shared" si="2"/>
        <v>modesg_param_sfcs_taxon_europeianome_ctgr_sfcs</v>
      </c>
      <c r="B195" s="172" t="s">
        <v>28</v>
      </c>
      <c r="C195" s="167" t="s">
        <v>178</v>
      </c>
      <c r="D195" s="163" t="s">
        <v>40</v>
      </c>
      <c r="E195" s="164" t="s">
        <v>179</v>
      </c>
      <c r="F195" s="163" t="s">
        <v>198</v>
      </c>
      <c r="G195" s="165" t="str">
        <f>VLOOKUP(A195,Plano_V3!$A$27:$G$573,7,0)</f>
        <v>4. Validação EF</v>
      </c>
      <c r="H195" s="165" t="s">
        <v>479</v>
      </c>
      <c r="I195" s="174"/>
      <c r="J195" s="186" t="str">
        <f>IF(VLOOKUP(A195,'Aux - pivots1'!$A:$E,3,0)=0, "",VLOOKUP(A195,'Aux - pivots1'!$A:$E,3,0))</f>
        <v/>
      </c>
      <c r="K195" s="186" t="str">
        <f>IF(VLOOKUP(A195,'Aux - pivots1'!$A:$E,4,0)=0, "",VLOOKUP(A195,'Aux - pivots1'!$A:$E,4,0))</f>
        <v/>
      </c>
      <c r="L195" s="186" t="str">
        <f>IF(VLOOKUP(A195,'Aux - pivots1'!$A:$E,5,0)=0, "",VLOOKUP(A195,'Aux - pivots1'!$A:$E,5,0))</f>
        <v/>
      </c>
    </row>
    <row r="196" spans="1:12" ht="16.2" hidden="1">
      <c r="A196" s="31" t="str">
        <f t="shared" si="2"/>
        <v>modesg_param_sfcs_taxon_europeianome_general_specific_purpose</v>
      </c>
      <c r="B196" s="172" t="s">
        <v>28</v>
      </c>
      <c r="C196" s="167" t="s">
        <v>178</v>
      </c>
      <c r="D196" s="163" t="s">
        <v>40</v>
      </c>
      <c r="E196" s="164" t="s">
        <v>179</v>
      </c>
      <c r="F196" s="163" t="s">
        <v>199</v>
      </c>
      <c r="G196" s="165" t="str">
        <f>VLOOKUP(A196,Plano_V3!$A$27:$G$573,7,0)</f>
        <v>1. Concluído</v>
      </c>
      <c r="H196" s="165" t="s">
        <v>477</v>
      </c>
      <c r="I196" s="190"/>
      <c r="J196" s="186" t="str">
        <f>IF(VLOOKUP(A196,'Aux - pivots1'!$A:$E,3,0)=0, "",VLOOKUP(A196,'Aux - pivots1'!$A:$E,3,0))</f>
        <v/>
      </c>
      <c r="K196" s="186" t="str">
        <f>IF(VLOOKUP(A196,'Aux - pivots1'!$A:$E,4,0)=0, "",VLOOKUP(A196,'Aux - pivots1'!$A:$E,4,0))</f>
        <v/>
      </c>
      <c r="L196" s="186" t="str">
        <f>IF(VLOOKUP(A196,'Aux - pivots1'!$A:$E,5,0)=0, "",VLOOKUP(A196,'Aux - pivots1'!$A:$E,5,0))</f>
        <v/>
      </c>
    </row>
    <row r="197" spans="1:12" ht="16.2" hidden="1">
      <c r="A197" s="31" t="str">
        <f t="shared" si="2"/>
        <v>modesg_param_sfcs_taxon_europeianome_purpose_esg</v>
      </c>
      <c r="B197" s="172" t="s">
        <v>28</v>
      </c>
      <c r="C197" s="167" t="s">
        <v>178</v>
      </c>
      <c r="D197" s="163" t="s">
        <v>40</v>
      </c>
      <c r="E197" s="164" t="s">
        <v>179</v>
      </c>
      <c r="F197" s="163" t="s">
        <v>200</v>
      </c>
      <c r="G197" s="165" t="str">
        <f>VLOOKUP(A197,Plano_V3!$A$27:$G$573,7,0)</f>
        <v>1. Concluído</v>
      </c>
      <c r="H197" s="165" t="s">
        <v>477</v>
      </c>
      <c r="I197" s="190"/>
      <c r="J197" s="186" t="str">
        <f>IF(VLOOKUP(A197,'Aux - pivots1'!$A:$E,3,0)=0, "",VLOOKUP(A197,'Aux - pivots1'!$A:$E,3,0))</f>
        <v/>
      </c>
      <c r="K197" s="186" t="str">
        <f>IF(VLOOKUP(A197,'Aux - pivots1'!$A:$E,4,0)=0, "",VLOOKUP(A197,'Aux - pivots1'!$A:$E,4,0))</f>
        <v/>
      </c>
      <c r="L197" s="186" t="str">
        <f>IF(VLOOKUP(A197,'Aux - pivots1'!$A:$E,5,0)=0, "",VLOOKUP(A197,'Aux - pivots1'!$A:$E,5,0))</f>
        <v/>
      </c>
    </row>
    <row r="198" spans="1:12" ht="16.2" hidden="1">
      <c r="A198" s="31" t="str">
        <f t="shared" si="2"/>
        <v>modesg_param_sfcs_taxon_europeianome_specific_eligible</v>
      </c>
      <c r="B198" s="172" t="s">
        <v>28</v>
      </c>
      <c r="C198" s="167" t="s">
        <v>178</v>
      </c>
      <c r="D198" s="163" t="s">
        <v>40</v>
      </c>
      <c r="E198" s="164" t="s">
        <v>179</v>
      </c>
      <c r="F198" s="163" t="s">
        <v>201</v>
      </c>
      <c r="G198" s="165" t="str">
        <f>VLOOKUP(A198,Plano_V3!$A$27:$G$573,7,0)</f>
        <v>1. Concluído</v>
      </c>
      <c r="H198" s="165" t="s">
        <v>477</v>
      </c>
      <c r="I198" s="190"/>
      <c r="J198" s="186" t="str">
        <f>IF(VLOOKUP(A198,'Aux - pivots1'!$A:$E,3,0)=0, "",VLOOKUP(A198,'Aux - pivots1'!$A:$E,3,0))</f>
        <v/>
      </c>
      <c r="K198" s="186" t="str">
        <f>IF(VLOOKUP(A198,'Aux - pivots1'!$A:$E,4,0)=0, "",VLOOKUP(A198,'Aux - pivots1'!$A:$E,4,0))</f>
        <v/>
      </c>
      <c r="L198" s="186" t="str">
        <f>IF(VLOOKUP(A198,'Aux - pivots1'!$A:$E,5,0)=0, "",VLOOKUP(A198,'Aux - pivots1'!$A:$E,5,0))</f>
        <v/>
      </c>
    </row>
    <row r="199" spans="1:12" ht="16.2" hidden="1">
      <c r="A199" s="31" t="str">
        <f t="shared" si="2"/>
        <v>modesg_param_sfcs_taxon_europeianome_specific_sustainable</v>
      </c>
      <c r="B199" s="172" t="s">
        <v>28</v>
      </c>
      <c r="C199" s="167" t="s">
        <v>178</v>
      </c>
      <c r="D199" s="163" t="s">
        <v>40</v>
      </c>
      <c r="E199" s="164" t="s">
        <v>179</v>
      </c>
      <c r="F199" s="163" t="s">
        <v>202</v>
      </c>
      <c r="G199" s="165" t="str">
        <f>VLOOKUP(A199,Plano_V3!$A$27:$G$573,7,0)</f>
        <v>1. Concluído</v>
      </c>
      <c r="H199" s="165" t="s">
        <v>477</v>
      </c>
      <c r="I199" s="190"/>
      <c r="J199" s="186" t="str">
        <f>IF(VLOOKUP(A199,'Aux - pivots1'!$A:$E,3,0)=0, "",VLOOKUP(A199,'Aux - pivots1'!$A:$E,3,0))</f>
        <v/>
      </c>
      <c r="K199" s="186" t="str">
        <f>IF(VLOOKUP(A199,'Aux - pivots1'!$A:$E,4,0)=0, "",VLOOKUP(A199,'Aux - pivots1'!$A:$E,4,0))</f>
        <v/>
      </c>
      <c r="L199" s="186" t="str">
        <f>IF(VLOOKUP(A199,'Aux - pivots1'!$A:$E,5,0)=0, "",VLOOKUP(A199,'Aux - pivots1'!$A:$E,5,0))</f>
        <v/>
      </c>
    </row>
    <row r="200" spans="1:12" ht="16.2" hidden="1">
      <c r="A200" s="31" t="str">
        <f t="shared" ref="A200:A263" si="3">E200&amp;F200</f>
        <v>modesg_param_sfcs_taxon_europeiaref_date</v>
      </c>
      <c r="B200" s="172" t="s">
        <v>28</v>
      </c>
      <c r="C200" s="167" t="s">
        <v>178</v>
      </c>
      <c r="D200" s="163" t="s">
        <v>40</v>
      </c>
      <c r="E200" s="164" t="s">
        <v>179</v>
      </c>
      <c r="F200" s="163" t="s">
        <v>73</v>
      </c>
      <c r="G200" s="165" t="str">
        <f>VLOOKUP(A200,Plano_V3!$A$27:$G$573,7,0)</f>
        <v>1. Concluído</v>
      </c>
      <c r="H200" s="165" t="s">
        <v>477</v>
      </c>
      <c r="I200" s="190"/>
      <c r="J200" s="186" t="str">
        <f>IF(VLOOKUP(A200,'Aux - pivots1'!$A:$E,3,0)=0, "",VLOOKUP(A200,'Aux - pivots1'!$A:$E,3,0))</f>
        <v/>
      </c>
      <c r="K200" s="186" t="str">
        <f>IF(VLOOKUP(A200,'Aux - pivots1'!$A:$E,4,0)=0, "",VLOOKUP(A200,'Aux - pivots1'!$A:$E,4,0))</f>
        <v/>
      </c>
      <c r="L200" s="186" t="str">
        <f>IF(VLOOKUP(A200,'Aux - pivots1'!$A:$E,5,0)=0, "",VLOOKUP(A200,'Aux - pivots1'!$A:$E,5,0))</f>
        <v/>
      </c>
    </row>
    <row r="201" spans="1:12" ht="16.2" hidden="1">
      <c r="A201" s="31" t="str">
        <f t="shared" si="3"/>
        <v>modesg_param_sfcs_taxon_europeiazcliente</v>
      </c>
      <c r="B201" s="172" t="s">
        <v>28</v>
      </c>
      <c r="C201" s="167" t="s">
        <v>178</v>
      </c>
      <c r="D201" s="163" t="s">
        <v>40</v>
      </c>
      <c r="E201" s="164" t="s">
        <v>179</v>
      </c>
      <c r="F201" s="163" t="s">
        <v>203</v>
      </c>
      <c r="G201" s="165" t="str">
        <f>VLOOKUP(A201,Plano_V3!$A$27:$G$573,7,0)</f>
        <v>1. Concluído</v>
      </c>
      <c r="H201" s="165" t="s">
        <v>477</v>
      </c>
      <c r="I201" s="190"/>
      <c r="J201" s="186" t="str">
        <f>IF(VLOOKUP(A201,'Aux - pivots1'!$A:$E,3,0)=0, "",VLOOKUP(A201,'Aux - pivots1'!$A:$E,3,0))</f>
        <v/>
      </c>
      <c r="K201" s="186" t="str">
        <f>IF(VLOOKUP(A201,'Aux - pivots1'!$A:$E,4,0)=0, "",VLOOKUP(A201,'Aux - pivots1'!$A:$E,4,0))</f>
        <v/>
      </c>
      <c r="L201" s="186" t="str">
        <f>IF(VLOOKUP(A201,'Aux - pivots1'!$A:$E,5,0)=0, "",VLOOKUP(A201,'Aux - pivots1'!$A:$E,5,0))</f>
        <v/>
      </c>
    </row>
    <row r="202" spans="1:12" ht="16.2" hidden="1">
      <c r="A202" s="31" t="str">
        <f t="shared" si="3"/>
        <v>modesg_param_sfcs_taxon_europeiazdeposit</v>
      </c>
      <c r="B202" s="172" t="s">
        <v>28</v>
      </c>
      <c r="C202" s="167" t="s">
        <v>178</v>
      </c>
      <c r="D202" s="163" t="s">
        <v>40</v>
      </c>
      <c r="E202" s="164" t="s">
        <v>179</v>
      </c>
      <c r="F202" s="163" t="s">
        <v>204</v>
      </c>
      <c r="G202" s="165" t="str">
        <f>VLOOKUP(A202,Plano_V3!$A$27:$G$573,7,0)</f>
        <v>1. Concluído</v>
      </c>
      <c r="H202" s="165" t="s">
        <v>477</v>
      </c>
      <c r="I202" s="190"/>
      <c r="J202" s="186" t="str">
        <f>IF(VLOOKUP(A202,'Aux - pivots1'!$A:$E,3,0)=0, "",VLOOKUP(A202,'Aux - pivots1'!$A:$E,3,0))</f>
        <v/>
      </c>
      <c r="K202" s="186" t="str">
        <f>IF(VLOOKUP(A202,'Aux - pivots1'!$A:$E,4,0)=0, "",VLOOKUP(A202,'Aux - pivots1'!$A:$E,4,0))</f>
        <v/>
      </c>
      <c r="L202" s="186" t="str">
        <f>IF(VLOOKUP(A202,'Aux - pivots1'!$A:$E,5,0)=0, "",VLOOKUP(A202,'Aux - pivots1'!$A:$E,5,0))</f>
        <v/>
      </c>
    </row>
    <row r="203" spans="1:12" ht="16.2" hidden="1">
      <c r="A203" s="31" t="str">
        <f t="shared" si="3"/>
        <v>modesg_inp_emss_vclsn.a.</v>
      </c>
      <c r="B203" s="172" t="s">
        <v>28</v>
      </c>
      <c r="C203" s="167" t="s">
        <v>178</v>
      </c>
      <c r="D203" s="163" t="s">
        <v>36</v>
      </c>
      <c r="E203" s="164" t="s">
        <v>205</v>
      </c>
      <c r="F203" s="163" t="s">
        <v>38</v>
      </c>
      <c r="G203" s="165" t="str">
        <f>VLOOKUP(A203,Plano_V3!$A$27:$G$573,7,0)</f>
        <v>5. Em Correção</v>
      </c>
      <c r="H203" s="165" t="s">
        <v>480</v>
      </c>
      <c r="I203" s="174" t="s">
        <v>503</v>
      </c>
      <c r="J203" s="186">
        <f>IF(VLOOKUP(A203,'Aux - pivots1'!$A:$E,3,0)=0, "",VLOOKUP(A203,'Aux - pivots1'!$A:$E,3,0))</f>
        <v>45471</v>
      </c>
      <c r="K203" s="186" t="str">
        <f>IF(VLOOKUP(A203,'Aux - pivots1'!$A:$E,4,0)=0, "",VLOOKUP(A203,'Aux - pivots1'!$A:$E,4,0))</f>
        <v/>
      </c>
      <c r="L203" s="186" t="str">
        <f>IF(VLOOKUP(A203,'Aux - pivots1'!$A:$E,5,0)=0, "",VLOOKUP(A203,'Aux - pivots1'!$A:$E,5,0))</f>
        <v/>
      </c>
    </row>
    <row r="204" spans="1:12" ht="16.2" hidden="1">
      <c r="A204" s="31" t="str">
        <f t="shared" si="3"/>
        <v>modesg_inp_km_medios_emss_vclsn.a.</v>
      </c>
      <c r="B204" s="172" t="s">
        <v>28</v>
      </c>
      <c r="C204" s="167" t="s">
        <v>178</v>
      </c>
      <c r="D204" s="163" t="s">
        <v>36</v>
      </c>
      <c r="E204" s="164" t="s">
        <v>206</v>
      </c>
      <c r="F204" s="163" t="s">
        <v>38</v>
      </c>
      <c r="G204" s="165" t="str">
        <f>VLOOKUP(A204,Plano_V3!$A$27:$G$573,7,0)</f>
        <v>5. Em Correção</v>
      </c>
      <c r="H204" s="165" t="s">
        <v>480</v>
      </c>
      <c r="I204" s="174" t="s">
        <v>503</v>
      </c>
      <c r="J204" s="186" t="str">
        <f>IF(VLOOKUP(A204,'Aux - pivots1'!$A:$E,3,0)=0, "",VLOOKUP(A204,'Aux - pivots1'!$A:$E,3,0))</f>
        <v/>
      </c>
      <c r="K204" s="186" t="str">
        <f>IF(VLOOKUP(A204,'Aux - pivots1'!$A:$E,4,0)=0, "",VLOOKUP(A204,'Aux - pivots1'!$A:$E,4,0))</f>
        <v/>
      </c>
      <c r="L204" s="186" t="str">
        <f>IF(VLOOKUP(A204,'Aux - pivots1'!$A:$E,5,0)=0, "",VLOOKUP(A204,'Aux - pivots1'!$A:$E,5,0))</f>
        <v/>
      </c>
    </row>
    <row r="205" spans="1:12" ht="16.2" hidden="1">
      <c r="A205" s="31" t="str">
        <f t="shared" si="3"/>
        <v>modesg_inp_empr_excl_parisn.a.</v>
      </c>
      <c r="B205" s="172" t="s">
        <v>28</v>
      </c>
      <c r="C205" s="167" t="s">
        <v>178</v>
      </c>
      <c r="D205" s="163" t="s">
        <v>36</v>
      </c>
      <c r="E205" s="164" t="s">
        <v>207</v>
      </c>
      <c r="F205" s="163" t="s">
        <v>38</v>
      </c>
      <c r="G205" s="165" t="str">
        <f>VLOOKUP(A205,Plano_V3!$A$27:$G$573,7,0)</f>
        <v>1. Concluído</v>
      </c>
      <c r="H205" s="165" t="s">
        <v>477</v>
      </c>
      <c r="I205" s="190"/>
      <c r="J205" s="186" t="str">
        <f>IF(VLOOKUP(A205,'Aux - pivots1'!$A:$E,3,0)=0, "",VLOOKUP(A205,'Aux - pivots1'!$A:$E,3,0))</f>
        <v/>
      </c>
      <c r="K205" s="186" t="str">
        <f>IF(VLOOKUP(A205,'Aux - pivots1'!$A:$E,4,0)=0, "",VLOOKUP(A205,'Aux - pivots1'!$A:$E,4,0))</f>
        <v/>
      </c>
      <c r="L205" s="186" t="str">
        <f>IF(VLOOKUP(A205,'Aux - pivots1'!$A:$E,5,0)=0, "",VLOOKUP(A205,'Aux - pivots1'!$A:$E,5,0))</f>
        <v/>
      </c>
    </row>
    <row r="206" spans="1:12" ht="16.2" hidden="1">
      <c r="A206" s="31" t="str">
        <f t="shared" si="3"/>
        <v>modesg_inp_nfrd_alinhamento_taxn.a.</v>
      </c>
      <c r="B206" s="172" t="s">
        <v>28</v>
      </c>
      <c r="C206" s="167" t="s">
        <v>178</v>
      </c>
      <c r="D206" s="163" t="s">
        <v>36</v>
      </c>
      <c r="E206" s="164" t="s">
        <v>208</v>
      </c>
      <c r="F206" s="163" t="s">
        <v>38</v>
      </c>
      <c r="G206" s="165" t="str">
        <f>VLOOKUP(A206,Plano_V3!$A$27:$G$573,7,0)</f>
        <v>5. Em Correção</v>
      </c>
      <c r="H206" s="165" t="s">
        <v>480</v>
      </c>
      <c r="I206" s="174" t="s">
        <v>503</v>
      </c>
      <c r="J206" s="186" t="str">
        <f>IF(VLOOKUP(A206,'Aux - pivots1'!$A:$E,3,0)=0, "",VLOOKUP(A206,'Aux - pivots1'!$A:$E,3,0))</f>
        <v/>
      </c>
      <c r="K206" s="186" t="str">
        <f>IF(VLOOKUP(A206,'Aux - pivots1'!$A:$E,4,0)=0, "",VLOOKUP(A206,'Aux - pivots1'!$A:$E,4,0))</f>
        <v/>
      </c>
      <c r="L206" s="186" t="str">
        <f>IF(VLOOKUP(A206,'Aux - pivots1'!$A:$E,5,0)=0, "",VLOOKUP(A206,'Aux - pivots1'!$A:$E,5,0))</f>
        <v/>
      </c>
    </row>
    <row r="207" spans="1:12" ht="16.2" hidden="1">
      <c r="A207" s="31" t="str">
        <f t="shared" si="3"/>
        <v>modesg_inp_risco_fisicon.a.</v>
      </c>
      <c r="B207" s="172" t="s">
        <v>28</v>
      </c>
      <c r="C207" s="167" t="s">
        <v>178</v>
      </c>
      <c r="D207" s="163" t="s">
        <v>36</v>
      </c>
      <c r="E207" s="164" t="s">
        <v>209</v>
      </c>
      <c r="F207" s="163" t="s">
        <v>38</v>
      </c>
      <c r="G207" s="165" t="str">
        <f>VLOOKUP(A207,Plano_V3!$A$27:$G$573,7,0)</f>
        <v>1. Concluído</v>
      </c>
      <c r="H207" s="165" t="s">
        <v>477</v>
      </c>
      <c r="I207" s="190"/>
      <c r="J207" s="186" t="str">
        <f>IF(VLOOKUP(A207,'Aux - pivots1'!$A:$E,3,0)=0, "",VLOOKUP(A207,'Aux - pivots1'!$A:$E,3,0))</f>
        <v/>
      </c>
      <c r="K207" s="186" t="str">
        <f>IF(VLOOKUP(A207,'Aux - pivots1'!$A:$E,4,0)=0, "",VLOOKUP(A207,'Aux - pivots1'!$A:$E,4,0))</f>
        <v/>
      </c>
      <c r="L207" s="186" t="str">
        <f>IF(VLOOKUP(A207,'Aux - pivots1'!$A:$E,5,0)=0, "",VLOOKUP(A207,'Aux - pivots1'!$A:$E,5,0))</f>
        <v/>
      </c>
    </row>
    <row r="208" spans="1:12" ht="16.2" hidden="1">
      <c r="A208" s="31" t="str">
        <f t="shared" si="3"/>
        <v>modesg_inp_emss_scibn.a.</v>
      </c>
      <c r="B208" s="172" t="s">
        <v>28</v>
      </c>
      <c r="C208" s="167" t="s">
        <v>178</v>
      </c>
      <c r="D208" s="163" t="s">
        <v>36</v>
      </c>
      <c r="E208" s="164" t="s">
        <v>210</v>
      </c>
      <c r="F208" s="163" t="s">
        <v>38</v>
      </c>
      <c r="G208" s="165" t="str">
        <f>VLOOKUP(A208,Plano_V3!$A$27:$G$573,7,0)</f>
        <v>1. Concluído</v>
      </c>
      <c r="H208" s="165" t="s">
        <v>477</v>
      </c>
      <c r="I208" s="190"/>
      <c r="J208" s="186" t="str">
        <f>IF(VLOOKUP(A208,'Aux - pivots1'!$A:$E,3,0)=0, "",VLOOKUP(A208,'Aux - pivots1'!$A:$E,3,0))</f>
        <v/>
      </c>
      <c r="K208" s="186" t="str">
        <f>IF(VLOOKUP(A208,'Aux - pivots1'!$A:$E,4,0)=0, "",VLOOKUP(A208,'Aux - pivots1'!$A:$E,4,0))</f>
        <v/>
      </c>
      <c r="L208" s="186" t="str">
        <f>IF(VLOOKUP(A208,'Aux - pivots1'!$A:$E,5,0)=0, "",VLOOKUP(A208,'Aux - pivots1'!$A:$E,5,0))</f>
        <v/>
      </c>
    </row>
    <row r="209" spans="1:12" ht="16.2" hidden="1">
      <c r="A209" s="31" t="str">
        <f t="shared" si="3"/>
        <v>modesg_inp_emss_nacen.a.</v>
      </c>
      <c r="B209" s="172" t="s">
        <v>28</v>
      </c>
      <c r="C209" s="167" t="s">
        <v>178</v>
      </c>
      <c r="D209" s="163" t="s">
        <v>36</v>
      </c>
      <c r="E209" s="164" t="s">
        <v>211</v>
      </c>
      <c r="F209" s="163" t="s">
        <v>38</v>
      </c>
      <c r="G209" s="165" t="str">
        <f>VLOOKUP(A209,Plano_V3!$A$27:$G$573,7,0)</f>
        <v>5. Em Correção</v>
      </c>
      <c r="H209" s="165" t="s">
        <v>480</v>
      </c>
      <c r="I209" s="174" t="s">
        <v>503</v>
      </c>
      <c r="J209" s="186" t="str">
        <f>IF(VLOOKUP(A209,'Aux - pivots1'!$A:$E,3,0)=0, "",VLOOKUP(A209,'Aux - pivots1'!$A:$E,3,0))</f>
        <v/>
      </c>
      <c r="K209" s="186" t="str">
        <f>IF(VLOOKUP(A209,'Aux - pivots1'!$A:$E,4,0)=0, "",VLOOKUP(A209,'Aux - pivots1'!$A:$E,4,0))</f>
        <v/>
      </c>
      <c r="L209" s="186" t="str">
        <f>IF(VLOOKUP(A209,'Aux - pivots1'!$A:$E,5,0)=0, "",VLOOKUP(A209,'Aux - pivots1'!$A:$E,5,0))</f>
        <v/>
      </c>
    </row>
    <row r="210" spans="1:12" ht="16.2" hidden="1">
      <c r="A210" s="31" t="str">
        <f t="shared" si="3"/>
        <v>modesg_inp_emss_bens_imoveisn.a.</v>
      </c>
      <c r="B210" s="172" t="s">
        <v>28</v>
      </c>
      <c r="C210" s="167" t="s">
        <v>178</v>
      </c>
      <c r="D210" s="163" t="s">
        <v>36</v>
      </c>
      <c r="E210" s="164" t="s">
        <v>212</v>
      </c>
      <c r="F210" s="163" t="s">
        <v>38</v>
      </c>
      <c r="G210" s="165" t="str">
        <f>VLOOKUP(A210,Plano_V3!$A$27:$G$573,7,0)</f>
        <v>5. Em Correção</v>
      </c>
      <c r="H210" s="165" t="s">
        <v>480</v>
      </c>
      <c r="I210" s="174" t="s">
        <v>503</v>
      </c>
      <c r="J210" s="186" t="str">
        <f>IF(VLOOKUP(A210,'Aux - pivots1'!$A:$E,3,0)=0, "",VLOOKUP(A210,'Aux - pivots1'!$A:$E,3,0))</f>
        <v/>
      </c>
      <c r="K210" s="186" t="str">
        <f>IF(VLOOKUP(A210,'Aux - pivots1'!$A:$E,4,0)=0, "",VLOOKUP(A210,'Aux - pivots1'!$A:$E,4,0))</f>
        <v/>
      </c>
      <c r="L210" s="186" t="str">
        <f>IF(VLOOKUP(A210,'Aux - pivots1'!$A:$E,5,0)=0, "",VLOOKUP(A210,'Aux - pivots1'!$A:$E,5,0))</f>
        <v/>
      </c>
    </row>
    <row r="211" spans="1:12" ht="16.2" hidden="1">
      <c r="A211" s="31" t="str">
        <f t="shared" si="3"/>
        <v>modesg_inp_emss_vclsref_date</v>
      </c>
      <c r="B211" s="172" t="s">
        <v>28</v>
      </c>
      <c r="C211" s="167" t="s">
        <v>178</v>
      </c>
      <c r="D211" s="163" t="s">
        <v>40</v>
      </c>
      <c r="E211" s="164" t="s">
        <v>205</v>
      </c>
      <c r="F211" s="163" t="s">
        <v>73</v>
      </c>
      <c r="G211" s="165" t="str">
        <f>VLOOKUP(A211,Plano_V3!$A$27:$G$573,7,0)</f>
        <v>5. Em Correção</v>
      </c>
      <c r="H211" s="165" t="s">
        <v>480</v>
      </c>
      <c r="I211" s="174" t="s">
        <v>503</v>
      </c>
      <c r="J211" s="186" t="str">
        <f>IF(VLOOKUP(A211,'Aux - pivots1'!$A:$E,3,0)=0, "",VLOOKUP(A211,'Aux - pivots1'!$A:$E,3,0))</f>
        <v/>
      </c>
      <c r="K211" s="186" t="str">
        <f>IF(VLOOKUP(A211,'Aux - pivots1'!$A:$E,4,0)=0, "",VLOOKUP(A211,'Aux - pivots1'!$A:$E,4,0))</f>
        <v/>
      </c>
      <c r="L211" s="186" t="str">
        <f>IF(VLOOKUP(A211,'Aux - pivots1'!$A:$E,5,0)=0, "",VLOOKUP(A211,'Aux - pivots1'!$A:$E,5,0))</f>
        <v/>
      </c>
    </row>
    <row r="212" spans="1:12" ht="16.2" hidden="1">
      <c r="A212" s="31" t="str">
        <f t="shared" si="3"/>
        <v>modesg_inp_emss_vclsnome_regiao</v>
      </c>
      <c r="B212" s="172" t="s">
        <v>28</v>
      </c>
      <c r="C212" s="167" t="s">
        <v>178</v>
      </c>
      <c r="D212" s="163" t="s">
        <v>40</v>
      </c>
      <c r="E212" s="164" t="s">
        <v>205</v>
      </c>
      <c r="F212" s="163" t="s">
        <v>213</v>
      </c>
      <c r="G212" s="165" t="str">
        <f>VLOOKUP(A212,Plano_V3!$A$27:$G$573,7,0)</f>
        <v>5. Em Correção</v>
      </c>
      <c r="H212" s="165" t="s">
        <v>480</v>
      </c>
      <c r="I212" s="174" t="s">
        <v>503</v>
      </c>
      <c r="J212" s="186" t="str">
        <f>IF(VLOOKUP(A212,'Aux - pivots1'!$A:$E,3,0)=0, "",VLOOKUP(A212,'Aux - pivots1'!$A:$E,3,0))</f>
        <v/>
      </c>
      <c r="K212" s="186" t="str">
        <f>IF(VLOOKUP(A212,'Aux - pivots1'!$A:$E,4,0)=0, "",VLOOKUP(A212,'Aux - pivots1'!$A:$E,4,0))</f>
        <v/>
      </c>
      <c r="L212" s="186" t="str">
        <f>IF(VLOOKUP(A212,'Aux - pivots1'!$A:$E,5,0)=0, "",VLOOKUP(A212,'Aux - pivots1'!$A:$E,5,0))</f>
        <v/>
      </c>
    </row>
    <row r="213" spans="1:12" ht="16.2" hidden="1">
      <c r="A213" s="31" t="str">
        <f t="shared" si="3"/>
        <v>modesg_inp_emss_vclsnome_pais</v>
      </c>
      <c r="B213" s="172" t="s">
        <v>28</v>
      </c>
      <c r="C213" s="167" t="s">
        <v>178</v>
      </c>
      <c r="D213" s="163" t="s">
        <v>40</v>
      </c>
      <c r="E213" s="164" t="s">
        <v>205</v>
      </c>
      <c r="F213" s="163" t="s">
        <v>214</v>
      </c>
      <c r="G213" s="165" t="str">
        <f>VLOOKUP(A213,Plano_V3!$A$27:$G$573,7,0)</f>
        <v>5. Em Correção</v>
      </c>
      <c r="H213" s="165" t="s">
        <v>480</v>
      </c>
      <c r="I213" s="174" t="s">
        <v>503</v>
      </c>
      <c r="J213" s="186" t="str">
        <f>IF(VLOOKUP(A213,'Aux - pivots1'!$A:$E,3,0)=0, "",VLOOKUP(A213,'Aux - pivots1'!$A:$E,3,0))</f>
        <v/>
      </c>
      <c r="K213" s="186" t="str">
        <f>IF(VLOOKUP(A213,'Aux - pivots1'!$A:$E,4,0)=0, "",VLOOKUP(A213,'Aux - pivots1'!$A:$E,4,0))</f>
        <v/>
      </c>
      <c r="L213" s="186" t="str">
        <f>IF(VLOOKUP(A213,'Aux - pivots1'!$A:$E,5,0)=0, "",VLOOKUP(A213,'Aux - pivots1'!$A:$E,5,0))</f>
        <v/>
      </c>
    </row>
    <row r="214" spans="1:12" ht="16.2" hidden="1">
      <c r="A214" s="31" t="str">
        <f t="shared" si="3"/>
        <v>modesg_inp_emss_vclsnome_estado</v>
      </c>
      <c r="B214" s="172" t="s">
        <v>28</v>
      </c>
      <c r="C214" s="167" t="s">
        <v>178</v>
      </c>
      <c r="D214" s="163" t="s">
        <v>40</v>
      </c>
      <c r="E214" s="164" t="s">
        <v>205</v>
      </c>
      <c r="F214" s="163" t="s">
        <v>215</v>
      </c>
      <c r="G214" s="165" t="str">
        <f>VLOOKUP(A214,Plano_V3!$A$27:$G$573,7,0)</f>
        <v>5. Em Correção</v>
      </c>
      <c r="H214" s="165" t="s">
        <v>480</v>
      </c>
      <c r="I214" s="174" t="s">
        <v>503</v>
      </c>
      <c r="J214" s="186" t="str">
        <f>IF(VLOOKUP(A214,'Aux - pivots1'!$A:$E,3,0)=0, "",VLOOKUP(A214,'Aux - pivots1'!$A:$E,3,0))</f>
        <v/>
      </c>
      <c r="K214" s="186" t="str">
        <f>IF(VLOOKUP(A214,'Aux - pivots1'!$A:$E,4,0)=0, "",VLOOKUP(A214,'Aux - pivots1'!$A:$E,4,0))</f>
        <v/>
      </c>
      <c r="L214" s="186" t="str">
        <f>IF(VLOOKUP(A214,'Aux - pivots1'!$A:$E,5,0)=0, "",VLOOKUP(A214,'Aux - pivots1'!$A:$E,5,0))</f>
        <v/>
      </c>
    </row>
    <row r="215" spans="1:12" ht="16.2" hidden="1">
      <c r="A215" s="31" t="str">
        <f t="shared" si="3"/>
        <v>modesg_inp_emss_vclstipo_veiculo</v>
      </c>
      <c r="B215" s="172" t="s">
        <v>28</v>
      </c>
      <c r="C215" s="167" t="s">
        <v>178</v>
      </c>
      <c r="D215" s="163" t="s">
        <v>40</v>
      </c>
      <c r="E215" s="164" t="s">
        <v>205</v>
      </c>
      <c r="F215" s="163" t="s">
        <v>216</v>
      </c>
      <c r="G215" s="165" t="str">
        <f>VLOOKUP(A215,Plano_V3!$A$27:$G$573,7,0)</f>
        <v>5. Em Correção</v>
      </c>
      <c r="H215" s="165" t="s">
        <v>480</v>
      </c>
      <c r="I215" s="174" t="s">
        <v>503</v>
      </c>
      <c r="J215" s="186" t="str">
        <f>IF(VLOOKUP(A215,'Aux - pivots1'!$A:$E,3,0)=0, "",VLOOKUP(A215,'Aux - pivots1'!$A:$E,3,0))</f>
        <v/>
      </c>
      <c r="K215" s="186" t="str">
        <f>IF(VLOOKUP(A215,'Aux - pivots1'!$A:$E,4,0)=0, "",VLOOKUP(A215,'Aux - pivots1'!$A:$E,4,0))</f>
        <v/>
      </c>
      <c r="L215" s="186" t="str">
        <f>IF(VLOOKUP(A215,'Aux - pivots1'!$A:$E,5,0)=0, "",VLOOKUP(A215,'Aux - pivots1'!$A:$E,5,0))</f>
        <v/>
      </c>
    </row>
    <row r="216" spans="1:12" ht="16.2" hidden="1">
      <c r="A216" s="31" t="str">
        <f t="shared" si="3"/>
        <v>modesg_inp_emss_vclstipo_motor</v>
      </c>
      <c r="B216" s="172" t="s">
        <v>28</v>
      </c>
      <c r="C216" s="167" t="s">
        <v>178</v>
      </c>
      <c r="D216" s="163" t="s">
        <v>40</v>
      </c>
      <c r="E216" s="164" t="s">
        <v>205</v>
      </c>
      <c r="F216" s="163" t="s">
        <v>217</v>
      </c>
      <c r="G216" s="165" t="str">
        <f>VLOOKUP(A216,Plano_V3!$A$27:$G$573,7,0)</f>
        <v>5. Em Correção</v>
      </c>
      <c r="H216" s="165" t="s">
        <v>480</v>
      </c>
      <c r="I216" s="174" t="s">
        <v>503</v>
      </c>
      <c r="J216" s="186" t="str">
        <f>IF(VLOOKUP(A216,'Aux - pivots1'!$A:$E,3,0)=0, "",VLOOKUP(A216,'Aux - pivots1'!$A:$E,3,0))</f>
        <v/>
      </c>
      <c r="K216" s="186" t="str">
        <f>IF(VLOOKUP(A216,'Aux - pivots1'!$A:$E,4,0)=0, "",VLOOKUP(A216,'Aux - pivots1'!$A:$E,4,0))</f>
        <v/>
      </c>
      <c r="L216" s="186" t="str">
        <f>IF(VLOOKUP(A216,'Aux - pivots1'!$A:$E,5,0)=0, "",VLOOKUP(A216,'Aux - pivots1'!$A:$E,5,0))</f>
        <v/>
      </c>
    </row>
    <row r="217" spans="1:12" ht="16.2" hidden="1">
      <c r="A217" s="31" t="str">
        <f t="shared" si="3"/>
        <v>modesg_inp_emss_vclsmarca</v>
      </c>
      <c r="B217" s="172" t="s">
        <v>28</v>
      </c>
      <c r="C217" s="167" t="s">
        <v>178</v>
      </c>
      <c r="D217" s="163" t="s">
        <v>40</v>
      </c>
      <c r="E217" s="164" t="s">
        <v>205</v>
      </c>
      <c r="F217" s="163" t="s">
        <v>218</v>
      </c>
      <c r="G217" s="165" t="str">
        <f>VLOOKUP(A217,Plano_V3!$A$27:$G$573,7,0)</f>
        <v>5. Em Correção</v>
      </c>
      <c r="H217" s="165" t="s">
        <v>480</v>
      </c>
      <c r="I217" s="174" t="s">
        <v>503</v>
      </c>
      <c r="J217" s="186" t="str">
        <f>IF(VLOOKUP(A217,'Aux - pivots1'!$A:$E,3,0)=0, "",VLOOKUP(A217,'Aux - pivots1'!$A:$E,3,0))</f>
        <v/>
      </c>
      <c r="K217" s="186" t="str">
        <f>IF(VLOOKUP(A217,'Aux - pivots1'!$A:$E,4,0)=0, "",VLOOKUP(A217,'Aux - pivots1'!$A:$E,4,0))</f>
        <v/>
      </c>
      <c r="L217" s="186" t="str">
        <f>IF(VLOOKUP(A217,'Aux - pivots1'!$A:$E,5,0)=0, "",VLOOKUP(A217,'Aux - pivots1'!$A:$E,5,0))</f>
        <v/>
      </c>
    </row>
    <row r="218" spans="1:12" ht="16.2" hidden="1">
      <c r="A218" s="31" t="str">
        <f t="shared" si="3"/>
        <v>modesg_inp_emss_vclsmodelo</v>
      </c>
      <c r="B218" s="172" t="s">
        <v>28</v>
      </c>
      <c r="C218" s="167" t="s">
        <v>178</v>
      </c>
      <c r="D218" s="163" t="s">
        <v>40</v>
      </c>
      <c r="E218" s="164" t="s">
        <v>205</v>
      </c>
      <c r="F218" s="163" t="s">
        <v>219</v>
      </c>
      <c r="G218" s="165" t="str">
        <f>VLOOKUP(A218,Plano_V3!$A$27:$G$573,7,0)</f>
        <v>5. Em Correção</v>
      </c>
      <c r="H218" s="165" t="s">
        <v>480</v>
      </c>
      <c r="I218" s="174" t="s">
        <v>503</v>
      </c>
      <c r="J218" s="186" t="str">
        <f>IF(VLOOKUP(A218,'Aux - pivots1'!$A:$E,3,0)=0, "",VLOOKUP(A218,'Aux - pivots1'!$A:$E,3,0))</f>
        <v/>
      </c>
      <c r="K218" s="186" t="str">
        <f>IF(VLOOKUP(A218,'Aux - pivots1'!$A:$E,4,0)=0, "",VLOOKUP(A218,'Aux - pivots1'!$A:$E,4,0))</f>
        <v/>
      </c>
      <c r="L218" s="186" t="str">
        <f>IF(VLOOKUP(A218,'Aux - pivots1'!$A:$E,5,0)=0, "",VLOOKUP(A218,'Aux - pivots1'!$A:$E,5,0))</f>
        <v/>
      </c>
    </row>
    <row r="219" spans="1:12" ht="16.2" hidden="1">
      <c r="A219" s="31" t="str">
        <f t="shared" si="3"/>
        <v>modesg_inp_emss_vclsdata_level_5</v>
      </c>
      <c r="B219" s="172" t="s">
        <v>28</v>
      </c>
      <c r="C219" s="167" t="s">
        <v>178</v>
      </c>
      <c r="D219" s="163" t="s">
        <v>40</v>
      </c>
      <c r="E219" s="164" t="s">
        <v>205</v>
      </c>
      <c r="F219" s="163" t="s">
        <v>220</v>
      </c>
      <c r="G219" s="165" t="str">
        <f>VLOOKUP(A219,Plano_V3!$A$27:$G$573,7,0)</f>
        <v>5. Em Correção</v>
      </c>
      <c r="H219" s="165" t="s">
        <v>480</v>
      </c>
      <c r="I219" s="175" t="s">
        <v>504</v>
      </c>
      <c r="J219" s="186" t="str">
        <f>IF(VLOOKUP(A219,'Aux - pivots1'!$A:$E,3,0)=0, "",VLOOKUP(A219,'Aux - pivots1'!$A:$E,3,0))</f>
        <v/>
      </c>
      <c r="K219" s="186" t="str">
        <f>IF(VLOOKUP(A219,'Aux - pivots1'!$A:$E,4,0)=0, "",VLOOKUP(A219,'Aux - pivots1'!$A:$E,4,0))</f>
        <v/>
      </c>
      <c r="L219" s="186" t="str">
        <f>IF(VLOOKUP(A219,'Aux - pivots1'!$A:$E,5,0)=0, "",VLOOKUP(A219,'Aux - pivots1'!$A:$E,5,0))</f>
        <v/>
      </c>
    </row>
    <row r="220" spans="1:12" ht="16.2" hidden="1">
      <c r="A220" s="31" t="str">
        <f t="shared" si="3"/>
        <v>modesg_inp_emss_vclsnome_unidade_funcional</v>
      </c>
      <c r="B220" s="172" t="s">
        <v>28</v>
      </c>
      <c r="C220" s="167" t="s">
        <v>178</v>
      </c>
      <c r="D220" s="163" t="s">
        <v>40</v>
      </c>
      <c r="E220" s="164" t="s">
        <v>205</v>
      </c>
      <c r="F220" s="163" t="s">
        <v>221</v>
      </c>
      <c r="G220" s="165" t="str">
        <f>VLOOKUP(A220,Plano_V3!$A$27:$G$573,7,0)</f>
        <v>5. Em Correção</v>
      </c>
      <c r="H220" s="165" t="s">
        <v>480</v>
      </c>
      <c r="I220" s="174" t="s">
        <v>503</v>
      </c>
      <c r="J220" s="186" t="str">
        <f>IF(VLOOKUP(A220,'Aux - pivots1'!$A:$E,3,0)=0, "",VLOOKUP(A220,'Aux - pivots1'!$A:$E,3,0))</f>
        <v/>
      </c>
      <c r="K220" s="186" t="str">
        <f>IF(VLOOKUP(A220,'Aux - pivots1'!$A:$E,4,0)=0, "",VLOOKUP(A220,'Aux - pivots1'!$A:$E,4,0))</f>
        <v/>
      </c>
      <c r="L220" s="186" t="str">
        <f>IF(VLOOKUP(A220,'Aux - pivots1'!$A:$E,5,0)=0, "",VLOOKUP(A220,'Aux - pivots1'!$A:$E,5,0))</f>
        <v/>
      </c>
    </row>
    <row r="221" spans="1:12" ht="16.2" hidden="1">
      <c r="A221" s="31" t="str">
        <f t="shared" si="3"/>
        <v>modesg_inp_emss_vclsunidade_funcional</v>
      </c>
      <c r="B221" s="172" t="s">
        <v>28</v>
      </c>
      <c r="C221" s="167" t="s">
        <v>178</v>
      </c>
      <c r="D221" s="163" t="s">
        <v>40</v>
      </c>
      <c r="E221" s="164" t="s">
        <v>205</v>
      </c>
      <c r="F221" s="163" t="s">
        <v>222</v>
      </c>
      <c r="G221" s="165" t="str">
        <f>VLOOKUP(A221,Plano_V3!$A$27:$G$573,7,0)</f>
        <v>5. Em Correção</v>
      </c>
      <c r="H221" s="165" t="s">
        <v>480</v>
      </c>
      <c r="I221" s="174" t="s">
        <v>503</v>
      </c>
      <c r="J221" s="186" t="str">
        <f>IF(VLOOKUP(A221,'Aux - pivots1'!$A:$E,3,0)=0, "",VLOOKUP(A221,'Aux - pivots1'!$A:$E,3,0))</f>
        <v/>
      </c>
      <c r="K221" s="186" t="str">
        <f>IF(VLOOKUP(A221,'Aux - pivots1'!$A:$E,4,0)=0, "",VLOOKUP(A221,'Aux - pivots1'!$A:$E,4,0))</f>
        <v/>
      </c>
      <c r="L221" s="186" t="str">
        <f>IF(VLOOKUP(A221,'Aux - pivots1'!$A:$E,5,0)=0, "",VLOOKUP(A221,'Aux - pivots1'!$A:$E,5,0))</f>
        <v/>
      </c>
    </row>
    <row r="222" spans="1:12" ht="16.2" hidden="1">
      <c r="A222" s="31" t="str">
        <f t="shared" si="3"/>
        <v>modesg_inp_emss_vclsnome_fator_emissao</v>
      </c>
      <c r="B222" s="172" t="s">
        <v>28</v>
      </c>
      <c r="C222" s="167" t="s">
        <v>178</v>
      </c>
      <c r="D222" s="163" t="s">
        <v>40</v>
      </c>
      <c r="E222" s="164" t="s">
        <v>205</v>
      </c>
      <c r="F222" s="163" t="s">
        <v>223</v>
      </c>
      <c r="G222" s="165" t="str">
        <f>VLOOKUP(A222,Plano_V3!$A$27:$G$573,7,0)</f>
        <v>5. Em Correção</v>
      </c>
      <c r="H222" s="165" t="s">
        <v>480</v>
      </c>
      <c r="I222" s="174" t="s">
        <v>503</v>
      </c>
      <c r="J222" s="186" t="str">
        <f>IF(VLOOKUP(A222,'Aux - pivots1'!$A:$E,3,0)=0, "",VLOOKUP(A222,'Aux - pivots1'!$A:$E,3,0))</f>
        <v/>
      </c>
      <c r="K222" s="186" t="str">
        <f>IF(VLOOKUP(A222,'Aux - pivots1'!$A:$E,4,0)=0, "",VLOOKUP(A222,'Aux - pivots1'!$A:$E,4,0))</f>
        <v/>
      </c>
      <c r="L222" s="186" t="str">
        <f>IF(VLOOKUP(A222,'Aux - pivots1'!$A:$E,5,0)=0, "",VLOOKUP(A222,'Aux - pivots1'!$A:$E,5,0))</f>
        <v/>
      </c>
    </row>
    <row r="223" spans="1:12" ht="16.2" hidden="1">
      <c r="A223" s="31" t="str">
        <f t="shared" si="3"/>
        <v>modesg_inp_emss_vclsunidade_fator_de_emissao</v>
      </c>
      <c r="B223" s="172" t="s">
        <v>28</v>
      </c>
      <c r="C223" s="167" t="s">
        <v>178</v>
      </c>
      <c r="D223" s="163" t="s">
        <v>40</v>
      </c>
      <c r="E223" s="164" t="s">
        <v>205</v>
      </c>
      <c r="F223" s="163" t="s">
        <v>224</v>
      </c>
      <c r="G223" s="165" t="str">
        <f>VLOOKUP(A223,Plano_V3!$A$27:$G$573,7,0)</f>
        <v>5. Em Correção</v>
      </c>
      <c r="H223" s="165" t="s">
        <v>480</v>
      </c>
      <c r="I223" s="174" t="s">
        <v>503</v>
      </c>
      <c r="J223" s="186" t="str">
        <f>IF(VLOOKUP(A223,'Aux - pivots1'!$A:$E,3,0)=0, "",VLOOKUP(A223,'Aux - pivots1'!$A:$E,3,0))</f>
        <v/>
      </c>
      <c r="K223" s="186" t="str">
        <f>IF(VLOOKUP(A223,'Aux - pivots1'!$A:$E,4,0)=0, "",VLOOKUP(A223,'Aux - pivots1'!$A:$E,4,0))</f>
        <v/>
      </c>
      <c r="L223" s="186" t="str">
        <f>IF(VLOOKUP(A223,'Aux - pivots1'!$A:$E,5,0)=0, "",VLOOKUP(A223,'Aux - pivots1'!$A:$E,5,0))</f>
        <v/>
      </c>
    </row>
    <row r="224" spans="1:12" ht="16.2" hidden="1">
      <c r="A224" s="31" t="str">
        <f t="shared" si="3"/>
        <v>modesg_inp_emss_vclsscore_qualidade</v>
      </c>
      <c r="B224" s="172" t="s">
        <v>28</v>
      </c>
      <c r="C224" s="167" t="s">
        <v>178</v>
      </c>
      <c r="D224" s="163" t="s">
        <v>40</v>
      </c>
      <c r="E224" s="164" t="s">
        <v>205</v>
      </c>
      <c r="F224" s="163" t="s">
        <v>50</v>
      </c>
      <c r="G224" s="165" t="str">
        <f>VLOOKUP(A224,Plano_V3!$A$27:$G$573,7,0)</f>
        <v>5. Em Correção</v>
      </c>
      <c r="H224" s="165" t="s">
        <v>480</v>
      </c>
      <c r="I224" s="174" t="s">
        <v>503</v>
      </c>
      <c r="J224" s="186" t="str">
        <f>IF(VLOOKUP(A224,'Aux - pivots1'!$A:$E,3,0)=0, "",VLOOKUP(A224,'Aux - pivots1'!$A:$E,3,0))</f>
        <v/>
      </c>
      <c r="K224" s="186" t="str">
        <f>IF(VLOOKUP(A224,'Aux - pivots1'!$A:$E,4,0)=0, "",VLOOKUP(A224,'Aux - pivots1'!$A:$E,4,0))</f>
        <v/>
      </c>
      <c r="L224" s="186" t="str">
        <f>IF(VLOOKUP(A224,'Aux - pivots1'!$A:$E,5,0)=0, "",VLOOKUP(A224,'Aux - pivots1'!$A:$E,5,0))</f>
        <v/>
      </c>
    </row>
    <row r="225" spans="1:12" ht="16.2" hidden="1">
      <c r="A225" s="31" t="str">
        <f t="shared" si="3"/>
        <v>modesg_inp_emss_vclsscp1_ftr_emss</v>
      </c>
      <c r="B225" s="172" t="s">
        <v>28</v>
      </c>
      <c r="C225" s="167" t="s">
        <v>178</v>
      </c>
      <c r="D225" s="163" t="s">
        <v>40</v>
      </c>
      <c r="E225" s="164" t="s">
        <v>205</v>
      </c>
      <c r="F225" s="163" t="s">
        <v>225</v>
      </c>
      <c r="G225" s="165" t="str">
        <f>VLOOKUP(A225,Plano_V3!$A$27:$G$573,7,0)</f>
        <v>5. Em Correção</v>
      </c>
      <c r="H225" s="165" t="s">
        <v>480</v>
      </c>
      <c r="I225" s="174" t="s">
        <v>503</v>
      </c>
      <c r="J225" s="186" t="str">
        <f>IF(VLOOKUP(A225,'Aux - pivots1'!$A:$E,3,0)=0, "",VLOOKUP(A225,'Aux - pivots1'!$A:$E,3,0))</f>
        <v/>
      </c>
      <c r="K225" s="186" t="str">
        <f>IF(VLOOKUP(A225,'Aux - pivots1'!$A:$E,4,0)=0, "",VLOOKUP(A225,'Aux - pivots1'!$A:$E,4,0))</f>
        <v/>
      </c>
      <c r="L225" s="186" t="str">
        <f>IF(VLOOKUP(A225,'Aux - pivots1'!$A:$E,5,0)=0, "",VLOOKUP(A225,'Aux - pivots1'!$A:$E,5,0))</f>
        <v/>
      </c>
    </row>
    <row r="226" spans="1:12" ht="16.2" hidden="1">
      <c r="A226" s="31" t="str">
        <f t="shared" si="3"/>
        <v>modesg_inp_emss_vclsscp2_ftr_emss</v>
      </c>
      <c r="B226" s="172" t="s">
        <v>28</v>
      </c>
      <c r="C226" s="167" t="s">
        <v>178</v>
      </c>
      <c r="D226" s="163" t="s">
        <v>40</v>
      </c>
      <c r="E226" s="164" t="s">
        <v>205</v>
      </c>
      <c r="F226" s="163" t="s">
        <v>226</v>
      </c>
      <c r="G226" s="165" t="str">
        <f>VLOOKUP(A226,Plano_V3!$A$27:$G$573,7,0)</f>
        <v>5. Em Correção</v>
      </c>
      <c r="H226" s="165" t="s">
        <v>480</v>
      </c>
      <c r="I226" s="174" t="s">
        <v>503</v>
      </c>
      <c r="J226" s="186" t="str">
        <f>IF(VLOOKUP(A226,'Aux - pivots1'!$A:$E,3,0)=0, "",VLOOKUP(A226,'Aux - pivots1'!$A:$E,3,0))</f>
        <v/>
      </c>
      <c r="K226" s="186" t="str">
        <f>IF(VLOOKUP(A226,'Aux - pivots1'!$A:$E,4,0)=0, "",VLOOKUP(A226,'Aux - pivots1'!$A:$E,4,0))</f>
        <v/>
      </c>
      <c r="L226" s="186" t="str">
        <f>IF(VLOOKUP(A226,'Aux - pivots1'!$A:$E,5,0)=0, "",VLOOKUP(A226,'Aux - pivots1'!$A:$E,5,0))</f>
        <v/>
      </c>
    </row>
    <row r="227" spans="1:12" ht="16.2" hidden="1">
      <c r="A227" s="31" t="str">
        <f t="shared" si="3"/>
        <v>modesg_inp_emss_vclsscp3_ftr_emss</v>
      </c>
      <c r="B227" s="172" t="s">
        <v>28</v>
      </c>
      <c r="C227" s="167" t="s">
        <v>178</v>
      </c>
      <c r="D227" s="163" t="s">
        <v>40</v>
      </c>
      <c r="E227" s="164" t="s">
        <v>205</v>
      </c>
      <c r="F227" s="163" t="s">
        <v>227</v>
      </c>
      <c r="G227" s="165" t="str">
        <f>VLOOKUP(A227,Plano_V3!$A$27:$G$573,7,0)</f>
        <v>5. Em Correção</v>
      </c>
      <c r="H227" s="165" t="s">
        <v>480</v>
      </c>
      <c r="I227" s="174" t="s">
        <v>503</v>
      </c>
      <c r="J227" s="186" t="str">
        <f>IF(VLOOKUP(A227,'Aux - pivots1'!$A:$E,3,0)=0, "",VLOOKUP(A227,'Aux - pivots1'!$A:$E,3,0))</f>
        <v/>
      </c>
      <c r="K227" s="186" t="str">
        <f>IF(VLOOKUP(A227,'Aux - pivots1'!$A:$E,4,0)=0, "",VLOOKUP(A227,'Aux - pivots1'!$A:$E,4,0))</f>
        <v/>
      </c>
      <c r="L227" s="186" t="str">
        <f>IF(VLOOKUP(A227,'Aux - pivots1'!$A:$E,5,0)=0, "",VLOOKUP(A227,'Aux - pivots1'!$A:$E,5,0))</f>
        <v/>
      </c>
    </row>
    <row r="228" spans="1:12" ht="16.2" hidden="1">
      <c r="A228" s="31" t="str">
        <f t="shared" si="3"/>
        <v>modesg_inp_km_medios_emss_vclsref_date</v>
      </c>
      <c r="B228" s="172" t="s">
        <v>28</v>
      </c>
      <c r="C228" s="167" t="s">
        <v>178</v>
      </c>
      <c r="D228" s="163" t="s">
        <v>40</v>
      </c>
      <c r="E228" s="164" t="s">
        <v>206</v>
      </c>
      <c r="F228" s="163" t="s">
        <v>73</v>
      </c>
      <c r="G228" s="165" t="str">
        <f>VLOOKUP(A228,Plano_V3!$A$27:$G$573,7,0)</f>
        <v>5. Em Correção</v>
      </c>
      <c r="H228" s="165" t="s">
        <v>480</v>
      </c>
      <c r="I228" s="174" t="s">
        <v>503</v>
      </c>
      <c r="J228" s="186" t="str">
        <f>IF(VLOOKUP(A228,'Aux - pivots1'!$A:$E,3,0)=0, "",VLOOKUP(A228,'Aux - pivots1'!$A:$E,3,0))</f>
        <v/>
      </c>
      <c r="K228" s="186" t="str">
        <f>IF(VLOOKUP(A228,'Aux - pivots1'!$A:$E,4,0)=0, "",VLOOKUP(A228,'Aux - pivots1'!$A:$E,4,0))</f>
        <v/>
      </c>
      <c r="L228" s="186" t="str">
        <f>IF(VLOOKUP(A228,'Aux - pivots1'!$A:$E,5,0)=0, "",VLOOKUP(A228,'Aux - pivots1'!$A:$E,5,0))</f>
        <v/>
      </c>
    </row>
    <row r="229" spans="1:12" ht="16.2" hidden="1">
      <c r="A229" s="31" t="str">
        <f t="shared" si="3"/>
        <v>modesg_inp_km_medios_emss_vclsnome_pais</v>
      </c>
      <c r="B229" s="172" t="s">
        <v>28</v>
      </c>
      <c r="C229" s="167" t="s">
        <v>178</v>
      </c>
      <c r="D229" s="163" t="s">
        <v>40</v>
      </c>
      <c r="E229" s="164" t="s">
        <v>206</v>
      </c>
      <c r="F229" s="163" t="s">
        <v>214</v>
      </c>
      <c r="G229" s="165" t="str">
        <f>VLOOKUP(A229,Plano_V3!$A$27:$G$573,7,0)</f>
        <v>5. Em Correção</v>
      </c>
      <c r="H229" s="165" t="s">
        <v>480</v>
      </c>
      <c r="I229" s="174" t="s">
        <v>503</v>
      </c>
      <c r="J229" s="186" t="str">
        <f>IF(VLOOKUP(A229,'Aux - pivots1'!$A:$E,3,0)=0, "",VLOOKUP(A229,'Aux - pivots1'!$A:$E,3,0))</f>
        <v/>
      </c>
      <c r="K229" s="186" t="str">
        <f>IF(VLOOKUP(A229,'Aux - pivots1'!$A:$E,4,0)=0, "",VLOOKUP(A229,'Aux - pivots1'!$A:$E,4,0))</f>
        <v/>
      </c>
      <c r="L229" s="186" t="str">
        <f>IF(VLOOKUP(A229,'Aux - pivots1'!$A:$E,5,0)=0, "",VLOOKUP(A229,'Aux - pivots1'!$A:$E,5,0))</f>
        <v/>
      </c>
    </row>
    <row r="230" spans="1:12" ht="16.2" hidden="1">
      <c r="A230" s="31" t="str">
        <f t="shared" si="3"/>
        <v>modesg_inp_km_medios_emss_vclstipo_vcl</v>
      </c>
      <c r="B230" s="172" t="s">
        <v>28</v>
      </c>
      <c r="C230" s="167" t="s">
        <v>178</v>
      </c>
      <c r="D230" s="163" t="s">
        <v>40</v>
      </c>
      <c r="E230" s="164" t="s">
        <v>206</v>
      </c>
      <c r="F230" s="163" t="s">
        <v>228</v>
      </c>
      <c r="G230" s="165" t="str">
        <f>VLOOKUP(A230,Plano_V3!$A$27:$G$573,7,0)</f>
        <v>5. Em Correção</v>
      </c>
      <c r="H230" s="165" t="s">
        <v>480</v>
      </c>
      <c r="I230" s="174" t="s">
        <v>503</v>
      </c>
      <c r="J230" s="186" t="str">
        <f>IF(VLOOKUP(A230,'Aux - pivots1'!$A:$E,3,0)=0, "",VLOOKUP(A230,'Aux - pivots1'!$A:$E,3,0))</f>
        <v/>
      </c>
      <c r="K230" s="186" t="str">
        <f>IF(VLOOKUP(A230,'Aux - pivots1'!$A:$E,4,0)=0, "",VLOOKUP(A230,'Aux - pivots1'!$A:$E,4,0))</f>
        <v/>
      </c>
      <c r="L230" s="186" t="str">
        <f>IF(VLOOKUP(A230,'Aux - pivots1'!$A:$E,5,0)=0, "",VLOOKUP(A230,'Aux - pivots1'!$A:$E,5,0))</f>
        <v/>
      </c>
    </row>
    <row r="231" spans="1:12" ht="16.2" hidden="1">
      <c r="A231" s="31" t="str">
        <f t="shared" si="3"/>
        <v>modesg_inp_km_medios_emss_vclstipo_motor</v>
      </c>
      <c r="B231" s="172" t="s">
        <v>28</v>
      </c>
      <c r="C231" s="167" t="s">
        <v>178</v>
      </c>
      <c r="D231" s="163" t="s">
        <v>40</v>
      </c>
      <c r="E231" s="164" t="s">
        <v>206</v>
      </c>
      <c r="F231" s="163" t="s">
        <v>217</v>
      </c>
      <c r="G231" s="165" t="str">
        <f>VLOOKUP(A231,Plano_V3!$A$27:$G$573,7,0)</f>
        <v>5. Em Correção</v>
      </c>
      <c r="H231" s="165" t="s">
        <v>480</v>
      </c>
      <c r="I231" s="174" t="s">
        <v>503</v>
      </c>
      <c r="J231" s="186" t="str">
        <f>IF(VLOOKUP(A231,'Aux - pivots1'!$A:$E,3,0)=0, "",VLOOKUP(A231,'Aux - pivots1'!$A:$E,3,0))</f>
        <v/>
      </c>
      <c r="K231" s="186" t="str">
        <f>IF(VLOOKUP(A231,'Aux - pivots1'!$A:$E,4,0)=0, "",VLOOKUP(A231,'Aux - pivots1'!$A:$E,4,0))</f>
        <v/>
      </c>
      <c r="L231" s="186" t="str">
        <f>IF(VLOOKUP(A231,'Aux - pivots1'!$A:$E,5,0)=0, "",VLOOKUP(A231,'Aux - pivots1'!$A:$E,5,0))</f>
        <v/>
      </c>
    </row>
    <row r="232" spans="1:12" ht="16.2" hidden="1">
      <c r="A232" s="31" t="str">
        <f t="shared" si="3"/>
        <v>modesg_inp_km_medios_emss_vclsdata_level_5</v>
      </c>
      <c r="B232" s="172" t="s">
        <v>28</v>
      </c>
      <c r="C232" s="167" t="s">
        <v>178</v>
      </c>
      <c r="D232" s="163" t="s">
        <v>40</v>
      </c>
      <c r="E232" s="164" t="s">
        <v>206</v>
      </c>
      <c r="F232" s="163" t="s">
        <v>220</v>
      </c>
      <c r="G232" s="165" t="str">
        <f>VLOOKUP(A232,Plano_V3!$A$27:$G$573,7,0)</f>
        <v>5. Em Correção</v>
      </c>
      <c r="H232" s="165" t="s">
        <v>480</v>
      </c>
      <c r="I232" s="175" t="s">
        <v>504</v>
      </c>
      <c r="J232" s="186" t="str">
        <f>IF(VLOOKUP(A232,'Aux - pivots1'!$A:$E,3,0)=0, "",VLOOKUP(A232,'Aux - pivots1'!$A:$E,3,0))</f>
        <v/>
      </c>
      <c r="K232" s="186" t="str">
        <f>IF(VLOOKUP(A232,'Aux - pivots1'!$A:$E,4,0)=0, "",VLOOKUP(A232,'Aux - pivots1'!$A:$E,4,0))</f>
        <v/>
      </c>
      <c r="L232" s="186" t="str">
        <f>IF(VLOOKUP(A232,'Aux - pivots1'!$A:$E,5,0)=0, "",VLOOKUP(A232,'Aux - pivots1'!$A:$E,5,0))</f>
        <v/>
      </c>
    </row>
    <row r="233" spans="1:12" ht="16.2" hidden="1">
      <c r="A233" s="31" t="str">
        <f t="shared" si="3"/>
        <v>modesg_inp_km_medios_emss_vclsmedia_km</v>
      </c>
      <c r="B233" s="172" t="s">
        <v>28</v>
      </c>
      <c r="C233" s="167" t="s">
        <v>178</v>
      </c>
      <c r="D233" s="163" t="s">
        <v>40</v>
      </c>
      <c r="E233" s="164" t="s">
        <v>206</v>
      </c>
      <c r="F233" s="163" t="s">
        <v>229</v>
      </c>
      <c r="G233" s="165" t="str">
        <f>VLOOKUP(A233,Plano_V3!$A$27:$G$573,7,0)</f>
        <v>5. Em Correção</v>
      </c>
      <c r="H233" s="165" t="s">
        <v>480</v>
      </c>
      <c r="I233" s="174" t="s">
        <v>503</v>
      </c>
      <c r="J233" s="186" t="str">
        <f>IF(VLOOKUP(A233,'Aux - pivots1'!$A:$E,3,0)=0, "",VLOOKUP(A233,'Aux - pivots1'!$A:$E,3,0))</f>
        <v/>
      </c>
      <c r="K233" s="186" t="str">
        <f>IF(VLOOKUP(A233,'Aux - pivots1'!$A:$E,4,0)=0, "",VLOOKUP(A233,'Aux - pivots1'!$A:$E,4,0))</f>
        <v/>
      </c>
      <c r="L233" s="186" t="str">
        <f>IF(VLOOKUP(A233,'Aux - pivots1'!$A:$E,5,0)=0, "",VLOOKUP(A233,'Aux - pivots1'!$A:$E,5,0))</f>
        <v/>
      </c>
    </row>
    <row r="234" spans="1:12" ht="16.2" hidden="1">
      <c r="A234" s="31" t="str">
        <f t="shared" si="3"/>
        <v>modesg_inp_empr_excl_parisref_date</v>
      </c>
      <c r="B234" s="172" t="s">
        <v>28</v>
      </c>
      <c r="C234" s="167" t="s">
        <v>178</v>
      </c>
      <c r="D234" s="163" t="s">
        <v>40</v>
      </c>
      <c r="E234" s="164" t="s">
        <v>207</v>
      </c>
      <c r="F234" s="163" t="s">
        <v>73</v>
      </c>
      <c r="G234" s="165" t="str">
        <f>VLOOKUP(A234,Plano_V3!$A$27:$G$573,7,0)</f>
        <v>1. Concluído</v>
      </c>
      <c r="H234" s="165" t="s">
        <v>477</v>
      </c>
      <c r="I234" s="190"/>
      <c r="J234" s="186" t="str">
        <f>IF(VLOOKUP(A234,'Aux - pivots1'!$A:$E,3,0)=0, "",VLOOKUP(A234,'Aux - pivots1'!$A:$E,3,0))</f>
        <v/>
      </c>
      <c r="K234" s="186" t="str">
        <f>IF(VLOOKUP(A234,'Aux - pivots1'!$A:$E,4,0)=0, "",VLOOKUP(A234,'Aux - pivots1'!$A:$E,4,0))</f>
        <v/>
      </c>
      <c r="L234" s="186" t="str">
        <f>IF(VLOOKUP(A234,'Aux - pivots1'!$A:$E,5,0)=0, "",VLOOKUP(A234,'Aux - pivots1'!$A:$E,5,0))</f>
        <v/>
      </c>
    </row>
    <row r="235" spans="1:12" ht="16.2" hidden="1">
      <c r="A235" s="31" t="str">
        <f t="shared" si="3"/>
        <v>modesg_inp_empr_excl_parisisin</v>
      </c>
      <c r="B235" s="172" t="s">
        <v>28</v>
      </c>
      <c r="C235" s="167" t="s">
        <v>178</v>
      </c>
      <c r="D235" s="163" t="s">
        <v>40</v>
      </c>
      <c r="E235" s="164" t="s">
        <v>207</v>
      </c>
      <c r="F235" s="163" t="s">
        <v>230</v>
      </c>
      <c r="G235" s="165" t="str">
        <f>VLOOKUP(A235,Plano_V3!$A$27:$G$573,7,0)</f>
        <v>1. Concluído</v>
      </c>
      <c r="H235" s="165" t="s">
        <v>477</v>
      </c>
      <c r="I235" s="190"/>
      <c r="J235" s="186" t="str">
        <f>IF(VLOOKUP(A235,'Aux - pivots1'!$A:$E,3,0)=0, "",VLOOKUP(A235,'Aux - pivots1'!$A:$E,3,0))</f>
        <v/>
      </c>
      <c r="K235" s="186" t="str">
        <f>IF(VLOOKUP(A235,'Aux - pivots1'!$A:$E,4,0)=0, "",VLOOKUP(A235,'Aux - pivots1'!$A:$E,4,0))</f>
        <v/>
      </c>
      <c r="L235" s="186" t="str">
        <f>IF(VLOOKUP(A235,'Aux - pivots1'!$A:$E,5,0)=0, "",VLOOKUP(A235,'Aux - pivots1'!$A:$E,5,0))</f>
        <v/>
      </c>
    </row>
    <row r="236" spans="1:12" ht="16.2" hidden="1">
      <c r="A236" s="31" t="str">
        <f t="shared" si="3"/>
        <v>modesg_inp_empr_excl_parisclei</v>
      </c>
      <c r="B236" s="172" t="s">
        <v>28</v>
      </c>
      <c r="C236" s="167" t="s">
        <v>178</v>
      </c>
      <c r="D236" s="163" t="s">
        <v>40</v>
      </c>
      <c r="E236" s="164" t="s">
        <v>207</v>
      </c>
      <c r="F236" s="163" t="s">
        <v>231</v>
      </c>
      <c r="G236" s="165" t="str">
        <f>VLOOKUP(A236,Plano_V3!$A$27:$G$573,7,0)</f>
        <v>1. Concluído</v>
      </c>
      <c r="H236" s="165" t="s">
        <v>477</v>
      </c>
      <c r="I236" s="190"/>
      <c r="J236" s="186" t="str">
        <f>IF(VLOOKUP(A236,'Aux - pivots1'!$A:$E,3,0)=0, "",VLOOKUP(A236,'Aux - pivots1'!$A:$E,3,0))</f>
        <v/>
      </c>
      <c r="K236" s="186" t="str">
        <f>IF(VLOOKUP(A236,'Aux - pivots1'!$A:$E,4,0)=0, "",VLOOKUP(A236,'Aux - pivots1'!$A:$E,4,0))</f>
        <v/>
      </c>
      <c r="L236" s="186" t="str">
        <f>IF(VLOOKUP(A236,'Aux - pivots1'!$A:$E,5,0)=0, "",VLOOKUP(A236,'Aux - pivots1'!$A:$E,5,0))</f>
        <v/>
      </c>
    </row>
    <row r="237" spans="1:12" ht="16.2" hidden="1">
      <c r="A237" s="31" t="str">
        <f t="shared" si="3"/>
        <v>modesg_inp_empr_excl_parisccli_kgl</v>
      </c>
      <c r="B237" s="172" t="s">
        <v>28</v>
      </c>
      <c r="C237" s="167" t="s">
        <v>178</v>
      </c>
      <c r="D237" s="163" t="s">
        <v>40</v>
      </c>
      <c r="E237" s="164" t="s">
        <v>207</v>
      </c>
      <c r="F237" s="163" t="s">
        <v>232</v>
      </c>
      <c r="G237" s="165" t="str">
        <f>VLOOKUP(A237,Plano_V3!$A$27:$G$573,7,0)</f>
        <v>1. Concluído</v>
      </c>
      <c r="H237" s="165" t="s">
        <v>477</v>
      </c>
      <c r="I237" s="190"/>
      <c r="J237" s="186" t="str">
        <f>IF(VLOOKUP(A237,'Aux - pivots1'!$A:$E,3,0)=0, "",VLOOKUP(A237,'Aux - pivots1'!$A:$E,3,0))</f>
        <v/>
      </c>
      <c r="K237" s="186" t="str">
        <f>IF(VLOOKUP(A237,'Aux - pivots1'!$A:$E,4,0)=0, "",VLOOKUP(A237,'Aux - pivots1'!$A:$E,4,0))</f>
        <v/>
      </c>
      <c r="L237" s="186" t="str">
        <f>IF(VLOOKUP(A237,'Aux - pivots1'!$A:$E,5,0)=0, "",VLOOKUP(A237,'Aux - pivots1'!$A:$E,5,0))</f>
        <v/>
      </c>
    </row>
    <row r="238" spans="1:12" ht="16.2" hidden="1">
      <c r="A238" s="31" t="str">
        <f t="shared" si="3"/>
        <v>modesg_inp_empr_excl_parisnome_entidade</v>
      </c>
      <c r="B238" s="172" t="s">
        <v>28</v>
      </c>
      <c r="C238" s="167" t="s">
        <v>178</v>
      </c>
      <c r="D238" s="163" t="s">
        <v>40</v>
      </c>
      <c r="E238" s="164" t="s">
        <v>207</v>
      </c>
      <c r="F238" s="163" t="s">
        <v>233</v>
      </c>
      <c r="G238" s="165" t="str">
        <f>VLOOKUP(A238,Plano_V3!$A$27:$G$573,7,0)</f>
        <v>1. Concluído</v>
      </c>
      <c r="H238" s="165" t="s">
        <v>477</v>
      </c>
      <c r="I238" s="190"/>
      <c r="J238" s="186" t="str">
        <f>IF(VLOOKUP(A238,'Aux - pivots1'!$A:$E,3,0)=0, "",VLOOKUP(A238,'Aux - pivots1'!$A:$E,3,0))</f>
        <v/>
      </c>
      <c r="K238" s="186" t="str">
        <f>IF(VLOOKUP(A238,'Aux - pivots1'!$A:$E,4,0)=0, "",VLOOKUP(A238,'Aux - pivots1'!$A:$E,4,0))</f>
        <v/>
      </c>
      <c r="L238" s="186" t="str">
        <f>IF(VLOOKUP(A238,'Aux - pivots1'!$A:$E,5,0)=0, "",VLOOKUP(A238,'Aux - pivots1'!$A:$E,5,0))</f>
        <v/>
      </c>
    </row>
    <row r="239" spans="1:12" ht="16.2" hidden="1">
      <c r="A239" s="31" t="str">
        <f t="shared" si="3"/>
        <v>modesg_inp_empr_excl_parisflg_scib</v>
      </c>
      <c r="B239" s="172" t="s">
        <v>28</v>
      </c>
      <c r="C239" s="167" t="s">
        <v>178</v>
      </c>
      <c r="D239" s="163" t="s">
        <v>40</v>
      </c>
      <c r="E239" s="164" t="s">
        <v>207</v>
      </c>
      <c r="F239" s="163" t="s">
        <v>234</v>
      </c>
      <c r="G239" s="165" t="str">
        <f>VLOOKUP(A239,Plano_V3!$A$27:$G$573,7,0)</f>
        <v>1. Concluído</v>
      </c>
      <c r="H239" s="165" t="s">
        <v>477</v>
      </c>
      <c r="I239" s="190"/>
      <c r="J239" s="186" t="str">
        <f>IF(VLOOKUP(A239,'Aux - pivots1'!$A:$E,3,0)=0, "",VLOOKUP(A239,'Aux - pivots1'!$A:$E,3,0))</f>
        <v/>
      </c>
      <c r="K239" s="186" t="str">
        <f>IF(VLOOKUP(A239,'Aux - pivots1'!$A:$E,4,0)=0, "",VLOOKUP(A239,'Aux - pivots1'!$A:$E,4,0))</f>
        <v/>
      </c>
      <c r="L239" s="186" t="str">
        <f>IF(VLOOKUP(A239,'Aux - pivots1'!$A:$E,5,0)=0, "",VLOOKUP(A239,'Aux - pivots1'!$A:$E,5,0))</f>
        <v/>
      </c>
    </row>
    <row r="240" spans="1:12" ht="16.2" hidden="1">
      <c r="A240" s="31" t="str">
        <f t="shared" si="3"/>
        <v>modesg_inp_empr_excl_parisnome_pais</v>
      </c>
      <c r="B240" s="172" t="s">
        <v>28</v>
      </c>
      <c r="C240" s="167" t="s">
        <v>178</v>
      </c>
      <c r="D240" s="163" t="s">
        <v>40</v>
      </c>
      <c r="E240" s="164" t="s">
        <v>207</v>
      </c>
      <c r="F240" s="163" t="s">
        <v>214</v>
      </c>
      <c r="G240" s="165" t="str">
        <f>VLOOKUP(A240,Plano_V3!$A$27:$G$573,7,0)</f>
        <v>1. Concluído</v>
      </c>
      <c r="H240" s="165" t="s">
        <v>477</v>
      </c>
      <c r="I240" s="190"/>
      <c r="J240" s="186" t="str">
        <f>IF(VLOOKUP(A240,'Aux - pivots1'!$A:$E,3,0)=0, "",VLOOKUP(A240,'Aux - pivots1'!$A:$E,3,0))</f>
        <v/>
      </c>
      <c r="K240" s="186" t="str">
        <f>IF(VLOOKUP(A240,'Aux - pivots1'!$A:$E,4,0)=0, "",VLOOKUP(A240,'Aux - pivots1'!$A:$E,4,0))</f>
        <v/>
      </c>
      <c r="L240" s="186" t="str">
        <f>IF(VLOOKUP(A240,'Aux - pivots1'!$A:$E,5,0)=0, "",VLOOKUP(A240,'Aux - pivots1'!$A:$E,5,0))</f>
        <v/>
      </c>
    </row>
    <row r="241" spans="1:12" ht="16.2" hidden="1">
      <c r="A241" s="31" t="str">
        <f t="shared" si="3"/>
        <v>modesg_inp_nfrd_alinhamento_taxref_date</v>
      </c>
      <c r="B241" s="172" t="s">
        <v>28</v>
      </c>
      <c r="C241" s="167" t="s">
        <v>178</v>
      </c>
      <c r="D241" s="163" t="s">
        <v>40</v>
      </c>
      <c r="E241" s="164" t="s">
        <v>208</v>
      </c>
      <c r="F241" s="163" t="s">
        <v>73</v>
      </c>
      <c r="G241" s="165" t="str">
        <f>VLOOKUP(A241,Plano_V3!$A$27:$G$573,7,0)</f>
        <v>5. Em Correção</v>
      </c>
      <c r="H241" s="165" t="s">
        <v>480</v>
      </c>
      <c r="I241" s="174" t="s">
        <v>503</v>
      </c>
      <c r="J241" s="186" t="str">
        <f>IF(VLOOKUP(A241,'Aux - pivots1'!$A:$E,3,0)=0, "",VLOOKUP(A241,'Aux - pivots1'!$A:$E,3,0))</f>
        <v/>
      </c>
      <c r="K241" s="186" t="str">
        <f>IF(VLOOKUP(A241,'Aux - pivots1'!$A:$E,4,0)=0, "",VLOOKUP(A241,'Aux - pivots1'!$A:$E,4,0))</f>
        <v/>
      </c>
      <c r="L241" s="186" t="str">
        <f>IF(VLOOKUP(A241,'Aux - pivots1'!$A:$E,5,0)=0, "",VLOOKUP(A241,'Aux - pivots1'!$A:$E,5,0))</f>
        <v/>
      </c>
    </row>
    <row r="242" spans="1:12" ht="16.2" hidden="1">
      <c r="A242" s="31" t="str">
        <f t="shared" si="3"/>
        <v>modesg_inp_nfrd_alinhamento_taxccli_kgl</v>
      </c>
      <c r="B242" s="172" t="s">
        <v>28</v>
      </c>
      <c r="C242" s="167" t="s">
        <v>178</v>
      </c>
      <c r="D242" s="163" t="s">
        <v>40</v>
      </c>
      <c r="E242" s="164" t="s">
        <v>208</v>
      </c>
      <c r="F242" s="163" t="s">
        <v>232</v>
      </c>
      <c r="G242" s="165" t="str">
        <f>VLOOKUP(A242,Plano_V3!$A$27:$G$573,7,0)</f>
        <v>5. Em Correção</v>
      </c>
      <c r="H242" s="165" t="s">
        <v>480</v>
      </c>
      <c r="I242" s="174" t="s">
        <v>503</v>
      </c>
      <c r="J242" s="186" t="str">
        <f>IF(VLOOKUP(A242,'Aux - pivots1'!$A:$E,3,0)=0, "",VLOOKUP(A242,'Aux - pivots1'!$A:$E,3,0))</f>
        <v/>
      </c>
      <c r="K242" s="186" t="str">
        <f>IF(VLOOKUP(A242,'Aux - pivots1'!$A:$E,4,0)=0, "",VLOOKUP(A242,'Aux - pivots1'!$A:$E,4,0))</f>
        <v/>
      </c>
      <c r="L242" s="186" t="str">
        <f>IF(VLOOKUP(A242,'Aux - pivots1'!$A:$E,5,0)=0, "",VLOOKUP(A242,'Aux - pivots1'!$A:$E,5,0))</f>
        <v/>
      </c>
    </row>
    <row r="243" spans="1:12" ht="16.2" hidden="1">
      <c r="A243" s="31" t="str">
        <f t="shared" si="3"/>
        <v>modesg_inp_nfrd_alinhamento_taxclei</v>
      </c>
      <c r="B243" s="172" t="s">
        <v>28</v>
      </c>
      <c r="C243" s="167" t="s">
        <v>178</v>
      </c>
      <c r="D243" s="163" t="s">
        <v>40</v>
      </c>
      <c r="E243" s="164" t="s">
        <v>208</v>
      </c>
      <c r="F243" s="163" t="s">
        <v>231</v>
      </c>
      <c r="G243" s="165" t="str">
        <f>VLOOKUP(A243,Plano_V3!$A$27:$G$573,7,0)</f>
        <v>5. Em Correção</v>
      </c>
      <c r="H243" s="165" t="s">
        <v>480</v>
      </c>
      <c r="I243" s="174" t="s">
        <v>503</v>
      </c>
      <c r="J243" s="186" t="str">
        <f>IF(VLOOKUP(A243,'Aux - pivots1'!$A:$E,3,0)=0, "",VLOOKUP(A243,'Aux - pivots1'!$A:$E,3,0))</f>
        <v/>
      </c>
      <c r="K243" s="186" t="str">
        <f>IF(VLOOKUP(A243,'Aux - pivots1'!$A:$E,4,0)=0, "",VLOOKUP(A243,'Aux - pivots1'!$A:$E,4,0))</f>
        <v/>
      </c>
      <c r="L243" s="186" t="str">
        <f>IF(VLOOKUP(A243,'Aux - pivots1'!$A:$E,5,0)=0, "",VLOOKUP(A243,'Aux - pivots1'!$A:$E,5,0))</f>
        <v/>
      </c>
    </row>
    <row r="244" spans="1:12" ht="16.2" hidden="1">
      <c r="A244" s="31" t="str">
        <f t="shared" si="3"/>
        <v>modesg_inp_nfrd_alinhamento_taxperm_id</v>
      </c>
      <c r="B244" s="172" t="s">
        <v>28</v>
      </c>
      <c r="C244" s="167" t="s">
        <v>178</v>
      </c>
      <c r="D244" s="163" t="s">
        <v>40</v>
      </c>
      <c r="E244" s="164" t="s">
        <v>208</v>
      </c>
      <c r="F244" s="163" t="s">
        <v>235</v>
      </c>
      <c r="G244" s="165" t="str">
        <f>VLOOKUP(A244,Plano_V3!$A$27:$G$573,7,0)</f>
        <v>5. Em Correção</v>
      </c>
      <c r="H244" s="165" t="s">
        <v>480</v>
      </c>
      <c r="I244" s="174" t="s">
        <v>503</v>
      </c>
      <c r="J244" s="186" t="str">
        <f>IF(VLOOKUP(A244,'Aux - pivots1'!$A:$E,3,0)=0, "",VLOOKUP(A244,'Aux - pivots1'!$A:$E,3,0))</f>
        <v/>
      </c>
      <c r="K244" s="186" t="str">
        <f>IF(VLOOKUP(A244,'Aux - pivots1'!$A:$E,4,0)=0, "",VLOOKUP(A244,'Aux - pivots1'!$A:$E,4,0))</f>
        <v/>
      </c>
      <c r="L244" s="186" t="str">
        <f>IF(VLOOKUP(A244,'Aux - pivots1'!$A:$E,5,0)=0, "",VLOOKUP(A244,'Aux - pivots1'!$A:$E,5,0))</f>
        <v/>
      </c>
    </row>
    <row r="245" spans="1:12" ht="16.2" hidden="1">
      <c r="A245" s="31" t="str">
        <f t="shared" si="3"/>
        <v>modesg_inp_nfrd_alinhamento_taxnome_entidade</v>
      </c>
      <c r="B245" s="172" t="s">
        <v>28</v>
      </c>
      <c r="C245" s="167" t="s">
        <v>178</v>
      </c>
      <c r="D245" s="163" t="s">
        <v>40</v>
      </c>
      <c r="E245" s="164" t="s">
        <v>208</v>
      </c>
      <c r="F245" s="163" t="s">
        <v>233</v>
      </c>
      <c r="G245" s="165" t="str">
        <f>VLOOKUP(A245,Plano_V3!$A$27:$G$573,7,0)</f>
        <v>5. Em Correção</v>
      </c>
      <c r="H245" s="165" t="s">
        <v>480</v>
      </c>
      <c r="I245" s="174" t="s">
        <v>503</v>
      </c>
      <c r="J245" s="186" t="str">
        <f>IF(VLOOKUP(A245,'Aux - pivots1'!$A:$E,3,0)=0, "",VLOOKUP(A245,'Aux - pivots1'!$A:$E,3,0))</f>
        <v/>
      </c>
      <c r="K245" s="186" t="str">
        <f>IF(VLOOKUP(A245,'Aux - pivots1'!$A:$E,4,0)=0, "",VLOOKUP(A245,'Aux - pivots1'!$A:$E,4,0))</f>
        <v/>
      </c>
      <c r="L245" s="186" t="str">
        <f>IF(VLOOKUP(A245,'Aux - pivots1'!$A:$E,5,0)=0, "",VLOOKUP(A245,'Aux - pivots1'!$A:$E,5,0))</f>
        <v/>
      </c>
    </row>
    <row r="246" spans="1:12" ht="16.2" hidden="1">
      <c r="A246" s="31" t="str">
        <f t="shared" si="3"/>
        <v>modesg_inp_nfrd_alinhamento_taxflg_nfrd</v>
      </c>
      <c r="B246" s="172" t="s">
        <v>28</v>
      </c>
      <c r="C246" s="167" t="s">
        <v>178</v>
      </c>
      <c r="D246" s="163" t="s">
        <v>40</v>
      </c>
      <c r="E246" s="164" t="s">
        <v>208</v>
      </c>
      <c r="F246" s="163" t="s">
        <v>236</v>
      </c>
      <c r="G246" s="165" t="str">
        <f>VLOOKUP(A246,Plano_V3!$A$27:$G$573,7,0)</f>
        <v>5. Em Correção</v>
      </c>
      <c r="H246" s="165" t="s">
        <v>480</v>
      </c>
      <c r="I246" s="174" t="s">
        <v>503</v>
      </c>
      <c r="J246" s="186" t="str">
        <f>IF(VLOOKUP(A246,'Aux - pivots1'!$A:$E,3,0)=0, "",VLOOKUP(A246,'Aux - pivots1'!$A:$E,3,0))</f>
        <v/>
      </c>
      <c r="K246" s="186" t="str">
        <f>IF(VLOOKUP(A246,'Aux - pivots1'!$A:$E,4,0)=0, "",VLOOKUP(A246,'Aux - pivots1'!$A:$E,4,0))</f>
        <v/>
      </c>
      <c r="L246" s="186" t="str">
        <f>IF(VLOOKUP(A246,'Aux - pivots1'!$A:$E,5,0)=0, "",VLOOKUP(A246,'Aux - pivots1'!$A:$E,5,0))</f>
        <v/>
      </c>
    </row>
    <row r="247" spans="1:12" ht="16.2" hidden="1">
      <c r="A247" s="31" t="str">
        <f t="shared" si="3"/>
        <v>modesg_inp_nfrd_alinhamento_taxcca_trnvr_ttl_elgbl</v>
      </c>
      <c r="B247" s="172" t="s">
        <v>28</v>
      </c>
      <c r="C247" s="167" t="s">
        <v>178</v>
      </c>
      <c r="D247" s="163" t="s">
        <v>40</v>
      </c>
      <c r="E247" s="164" t="s">
        <v>208</v>
      </c>
      <c r="F247" s="163" t="s">
        <v>237</v>
      </c>
      <c r="G247" s="165" t="str">
        <f>VLOOKUP(A247,Plano_V3!$A$27:$G$573,7,0)</f>
        <v>5. Em Correção</v>
      </c>
      <c r="H247" s="165" t="s">
        <v>480</v>
      </c>
      <c r="I247" s="174" t="s">
        <v>503</v>
      </c>
      <c r="J247" s="186" t="str">
        <f>IF(VLOOKUP(A247,'Aux - pivots1'!$A:$E,3,0)=0, "",VLOOKUP(A247,'Aux - pivots1'!$A:$E,3,0))</f>
        <v/>
      </c>
      <c r="K247" s="186" t="str">
        <f>IF(VLOOKUP(A247,'Aux - pivots1'!$A:$E,4,0)=0, "",VLOOKUP(A247,'Aux - pivots1'!$A:$E,4,0))</f>
        <v/>
      </c>
      <c r="L247" s="186" t="str">
        <f>IF(VLOOKUP(A247,'Aux - pivots1'!$A:$E,5,0)=0, "",VLOOKUP(A247,'Aux - pivots1'!$A:$E,5,0))</f>
        <v/>
      </c>
    </row>
    <row r="248" spans="1:12" ht="16.2" hidden="1">
      <c r="A248" s="31" t="str">
        <f t="shared" si="3"/>
        <v>modesg_inp_nfrd_alinhamento_taxcca_trnvr_enblng_alignd</v>
      </c>
      <c r="B248" s="172" t="s">
        <v>28</v>
      </c>
      <c r="C248" s="167" t="s">
        <v>178</v>
      </c>
      <c r="D248" s="163" t="s">
        <v>40</v>
      </c>
      <c r="E248" s="164" t="s">
        <v>208</v>
      </c>
      <c r="F248" s="163" t="s">
        <v>238</v>
      </c>
      <c r="G248" s="165" t="str">
        <f>VLOOKUP(A248,Plano_V3!$A$27:$G$573,7,0)</f>
        <v>5. Em Correção</v>
      </c>
      <c r="H248" s="165" t="s">
        <v>480</v>
      </c>
      <c r="I248" s="174" t="s">
        <v>503</v>
      </c>
      <c r="J248" s="186" t="str">
        <f>IF(VLOOKUP(A248,'Aux - pivots1'!$A:$E,3,0)=0, "",VLOOKUP(A248,'Aux - pivots1'!$A:$E,3,0))</f>
        <v/>
      </c>
      <c r="K248" s="186" t="str">
        <f>IF(VLOOKUP(A248,'Aux - pivots1'!$A:$E,4,0)=0, "",VLOOKUP(A248,'Aux - pivots1'!$A:$E,4,0))</f>
        <v/>
      </c>
      <c r="L248" s="186" t="str">
        <f>IF(VLOOKUP(A248,'Aux - pivots1'!$A:$E,5,0)=0, "",VLOOKUP(A248,'Aux - pivots1'!$A:$E,5,0))</f>
        <v/>
      </c>
    </row>
    <row r="249" spans="1:12" ht="16.2" hidden="1">
      <c r="A249" s="31" t="str">
        <f t="shared" si="3"/>
        <v>modesg_inp_nfrd_alinhamento_taxcca_turnover_own_prfrmnce_algnd</v>
      </c>
      <c r="B249" s="172" t="s">
        <v>28</v>
      </c>
      <c r="C249" s="167" t="s">
        <v>178</v>
      </c>
      <c r="D249" s="163" t="s">
        <v>40</v>
      </c>
      <c r="E249" s="164" t="s">
        <v>208</v>
      </c>
      <c r="F249" s="163" t="s">
        <v>239</v>
      </c>
      <c r="G249" s="165" t="str">
        <f>VLOOKUP(A249,Plano_V3!$A$27:$G$573,7,0)</f>
        <v>5. Em Correção</v>
      </c>
      <c r="H249" s="165" t="s">
        <v>480</v>
      </c>
      <c r="I249" s="174" t="s">
        <v>503</v>
      </c>
      <c r="J249" s="186" t="str">
        <f>IF(VLOOKUP(A249,'Aux - pivots1'!$A:$E,3,0)=0, "",VLOOKUP(A249,'Aux - pivots1'!$A:$E,3,0))</f>
        <v/>
      </c>
      <c r="K249" s="186" t="str">
        <f>IF(VLOOKUP(A249,'Aux - pivots1'!$A:$E,4,0)=0, "",VLOOKUP(A249,'Aux - pivots1'!$A:$E,4,0))</f>
        <v/>
      </c>
      <c r="L249" s="186" t="str">
        <f>IF(VLOOKUP(A249,'Aux - pivots1'!$A:$E,5,0)=0, "",VLOOKUP(A249,'Aux - pivots1'!$A:$E,5,0))</f>
        <v/>
      </c>
    </row>
    <row r="250" spans="1:12" ht="16.2" hidden="1">
      <c r="A250" s="31" t="str">
        <f t="shared" si="3"/>
        <v>modesg_inp_nfrd_alinhamento_taxcca_capex_ttl_elgbl</v>
      </c>
      <c r="B250" s="172" t="s">
        <v>28</v>
      </c>
      <c r="C250" s="167" t="s">
        <v>178</v>
      </c>
      <c r="D250" s="163" t="s">
        <v>40</v>
      </c>
      <c r="E250" s="164" t="s">
        <v>208</v>
      </c>
      <c r="F250" s="163" t="s">
        <v>240</v>
      </c>
      <c r="G250" s="165" t="str">
        <f>VLOOKUP(A250,Plano_V3!$A$27:$G$573,7,0)</f>
        <v>5. Em Correção</v>
      </c>
      <c r="H250" s="165" t="s">
        <v>480</v>
      </c>
      <c r="I250" s="174" t="s">
        <v>503</v>
      </c>
      <c r="J250" s="186" t="str">
        <f>IF(VLOOKUP(A250,'Aux - pivots1'!$A:$E,3,0)=0, "",VLOOKUP(A250,'Aux - pivots1'!$A:$E,3,0))</f>
        <v/>
      </c>
      <c r="K250" s="186" t="str">
        <f>IF(VLOOKUP(A250,'Aux - pivots1'!$A:$E,4,0)=0, "",VLOOKUP(A250,'Aux - pivots1'!$A:$E,4,0))</f>
        <v/>
      </c>
      <c r="L250" s="186" t="str">
        <f>IF(VLOOKUP(A250,'Aux - pivots1'!$A:$E,5,0)=0, "",VLOOKUP(A250,'Aux - pivots1'!$A:$E,5,0))</f>
        <v/>
      </c>
    </row>
    <row r="251" spans="1:12" ht="16.2" hidden="1">
      <c r="A251" s="31" t="str">
        <f t="shared" si="3"/>
        <v>modesg_inp_nfrd_alinhamento_taxcca_capex_enblng_algnd</v>
      </c>
      <c r="B251" s="172" t="s">
        <v>28</v>
      </c>
      <c r="C251" s="167" t="s">
        <v>178</v>
      </c>
      <c r="D251" s="163" t="s">
        <v>40</v>
      </c>
      <c r="E251" s="164" t="s">
        <v>208</v>
      </c>
      <c r="F251" s="163" t="s">
        <v>241</v>
      </c>
      <c r="G251" s="165" t="str">
        <f>VLOOKUP(A251,Plano_V3!$A$27:$G$573,7,0)</f>
        <v>5. Em Correção</v>
      </c>
      <c r="H251" s="165" t="s">
        <v>480</v>
      </c>
      <c r="I251" s="174" t="s">
        <v>503</v>
      </c>
      <c r="J251" s="186" t="str">
        <f>IF(VLOOKUP(A251,'Aux - pivots1'!$A:$E,3,0)=0, "",VLOOKUP(A251,'Aux - pivots1'!$A:$E,3,0))</f>
        <v/>
      </c>
      <c r="K251" s="186" t="str">
        <f>IF(VLOOKUP(A251,'Aux - pivots1'!$A:$E,4,0)=0, "",VLOOKUP(A251,'Aux - pivots1'!$A:$E,4,0))</f>
        <v/>
      </c>
      <c r="L251" s="186" t="str">
        <f>IF(VLOOKUP(A251,'Aux - pivots1'!$A:$E,5,0)=0, "",VLOOKUP(A251,'Aux - pivots1'!$A:$E,5,0))</f>
        <v/>
      </c>
    </row>
    <row r="252" spans="1:12" ht="16.2" hidden="1">
      <c r="A252" s="31" t="str">
        <f t="shared" si="3"/>
        <v>modesg_inp_nfrd_alinhamento_taxcca_capex_own_prfrmnce_algnd</v>
      </c>
      <c r="B252" s="172" t="s">
        <v>28</v>
      </c>
      <c r="C252" s="167" t="s">
        <v>178</v>
      </c>
      <c r="D252" s="163" t="s">
        <v>40</v>
      </c>
      <c r="E252" s="164" t="s">
        <v>208</v>
      </c>
      <c r="F252" s="163" t="s">
        <v>242</v>
      </c>
      <c r="G252" s="165" t="str">
        <f>VLOOKUP(A252,Plano_V3!$A$27:$G$573,7,0)</f>
        <v>5. Em Correção</v>
      </c>
      <c r="H252" s="165" t="s">
        <v>480</v>
      </c>
      <c r="I252" s="174" t="s">
        <v>503</v>
      </c>
      <c r="J252" s="186" t="str">
        <f>IF(VLOOKUP(A252,'Aux - pivots1'!$A:$E,3,0)=0, "",VLOOKUP(A252,'Aux - pivots1'!$A:$E,3,0))</f>
        <v/>
      </c>
      <c r="K252" s="186" t="str">
        <f>IF(VLOOKUP(A252,'Aux - pivots1'!$A:$E,4,0)=0, "",VLOOKUP(A252,'Aux - pivots1'!$A:$E,4,0))</f>
        <v/>
      </c>
      <c r="L252" s="186" t="str">
        <f>IF(VLOOKUP(A252,'Aux - pivots1'!$A:$E,5,0)=0, "",VLOOKUP(A252,'Aux - pivots1'!$A:$E,5,0))</f>
        <v/>
      </c>
    </row>
    <row r="253" spans="1:12" ht="16.2" hidden="1">
      <c r="A253" s="31" t="str">
        <f t="shared" si="3"/>
        <v>modesg_inp_nfrd_alinhamento_taxccm_trnvr_ttl_elgbl</v>
      </c>
      <c r="B253" s="172" t="s">
        <v>28</v>
      </c>
      <c r="C253" s="167" t="s">
        <v>178</v>
      </c>
      <c r="D253" s="163" t="s">
        <v>40</v>
      </c>
      <c r="E253" s="164" t="s">
        <v>208</v>
      </c>
      <c r="F253" s="163" t="s">
        <v>243</v>
      </c>
      <c r="G253" s="165" t="str">
        <f>VLOOKUP(A253,Plano_V3!$A$27:$G$573,7,0)</f>
        <v>5. Em Correção</v>
      </c>
      <c r="H253" s="165" t="s">
        <v>480</v>
      </c>
      <c r="I253" s="174" t="s">
        <v>503</v>
      </c>
      <c r="J253" s="186" t="str">
        <f>IF(VLOOKUP(A253,'Aux - pivots1'!$A:$E,3,0)=0, "",VLOOKUP(A253,'Aux - pivots1'!$A:$E,3,0))</f>
        <v/>
      </c>
      <c r="K253" s="186" t="str">
        <f>IF(VLOOKUP(A253,'Aux - pivots1'!$A:$E,4,0)=0, "",VLOOKUP(A253,'Aux - pivots1'!$A:$E,4,0))</f>
        <v/>
      </c>
      <c r="L253" s="186" t="str">
        <f>IF(VLOOKUP(A253,'Aux - pivots1'!$A:$E,5,0)=0, "",VLOOKUP(A253,'Aux - pivots1'!$A:$E,5,0))</f>
        <v/>
      </c>
    </row>
    <row r="254" spans="1:12" ht="16.2" hidden="1">
      <c r="A254" s="31" t="str">
        <f t="shared" si="3"/>
        <v>modesg_inp_nfrd_alinhamento_taxccm_trnvr_enblng_algnd</v>
      </c>
      <c r="B254" s="172" t="s">
        <v>28</v>
      </c>
      <c r="C254" s="167" t="s">
        <v>178</v>
      </c>
      <c r="D254" s="163" t="s">
        <v>40</v>
      </c>
      <c r="E254" s="164" t="s">
        <v>208</v>
      </c>
      <c r="F254" s="163" t="s">
        <v>244</v>
      </c>
      <c r="G254" s="165" t="str">
        <f>VLOOKUP(A254,Plano_V3!$A$27:$G$573,7,0)</f>
        <v>5. Em Correção</v>
      </c>
      <c r="H254" s="165" t="s">
        <v>480</v>
      </c>
      <c r="I254" s="174" t="s">
        <v>503</v>
      </c>
      <c r="J254" s="186" t="str">
        <f>IF(VLOOKUP(A254,'Aux - pivots1'!$A:$E,3,0)=0, "",VLOOKUP(A254,'Aux - pivots1'!$A:$E,3,0))</f>
        <v/>
      </c>
      <c r="K254" s="186" t="str">
        <f>IF(VLOOKUP(A254,'Aux - pivots1'!$A:$E,4,0)=0, "",VLOOKUP(A254,'Aux - pivots1'!$A:$E,4,0))</f>
        <v/>
      </c>
      <c r="L254" s="186" t="str">
        <f>IF(VLOOKUP(A254,'Aux - pivots1'!$A:$E,5,0)=0, "",VLOOKUP(A254,'Aux - pivots1'!$A:$E,5,0))</f>
        <v/>
      </c>
    </row>
    <row r="255" spans="1:12" ht="16.2" hidden="1">
      <c r="A255" s="31" t="str">
        <f t="shared" si="3"/>
        <v>modesg_inp_nfrd_alinhamento_taxccm_trnvr_trnstn_alignd</v>
      </c>
      <c r="B255" s="172" t="s">
        <v>28</v>
      </c>
      <c r="C255" s="167" t="s">
        <v>178</v>
      </c>
      <c r="D255" s="163" t="s">
        <v>40</v>
      </c>
      <c r="E255" s="164" t="s">
        <v>208</v>
      </c>
      <c r="F255" s="163" t="s">
        <v>245</v>
      </c>
      <c r="G255" s="165" t="str">
        <f>VLOOKUP(A255,Plano_V3!$A$27:$G$573,7,0)</f>
        <v>5. Em Correção</v>
      </c>
      <c r="H255" s="165" t="s">
        <v>480</v>
      </c>
      <c r="I255" s="174" t="s">
        <v>503</v>
      </c>
      <c r="J255" s="186" t="str">
        <f>IF(VLOOKUP(A255,'Aux - pivots1'!$A:$E,3,0)=0, "",VLOOKUP(A255,'Aux - pivots1'!$A:$E,3,0))</f>
        <v/>
      </c>
      <c r="K255" s="186" t="str">
        <f>IF(VLOOKUP(A255,'Aux - pivots1'!$A:$E,4,0)=0, "",VLOOKUP(A255,'Aux - pivots1'!$A:$E,4,0))</f>
        <v/>
      </c>
      <c r="L255" s="186" t="str">
        <f>IF(VLOOKUP(A255,'Aux - pivots1'!$A:$E,5,0)=0, "",VLOOKUP(A255,'Aux - pivots1'!$A:$E,5,0))</f>
        <v/>
      </c>
    </row>
    <row r="256" spans="1:12" ht="16.2" hidden="1">
      <c r="A256" s="31" t="str">
        <f t="shared" si="3"/>
        <v>modesg_inp_nfrd_alinhamento_taxccm_trnvr_own_prfrmnce_algnd</v>
      </c>
      <c r="B256" s="172" t="s">
        <v>28</v>
      </c>
      <c r="C256" s="167" t="s">
        <v>178</v>
      </c>
      <c r="D256" s="163" t="s">
        <v>40</v>
      </c>
      <c r="E256" s="164" t="s">
        <v>208</v>
      </c>
      <c r="F256" s="163" t="s">
        <v>246</v>
      </c>
      <c r="G256" s="165" t="str">
        <f>VLOOKUP(A256,Plano_V3!$A$27:$G$573,7,0)</f>
        <v>5. Em Correção</v>
      </c>
      <c r="H256" s="165" t="s">
        <v>480</v>
      </c>
      <c r="I256" s="174" t="s">
        <v>503</v>
      </c>
      <c r="J256" s="186" t="str">
        <f>IF(VLOOKUP(A256,'Aux - pivots1'!$A:$E,3,0)=0, "",VLOOKUP(A256,'Aux - pivots1'!$A:$E,3,0))</f>
        <v/>
      </c>
      <c r="K256" s="186" t="str">
        <f>IF(VLOOKUP(A256,'Aux - pivots1'!$A:$E,4,0)=0, "",VLOOKUP(A256,'Aux - pivots1'!$A:$E,4,0))</f>
        <v/>
      </c>
      <c r="L256" s="186" t="str">
        <f>IF(VLOOKUP(A256,'Aux - pivots1'!$A:$E,5,0)=0, "",VLOOKUP(A256,'Aux - pivots1'!$A:$E,5,0))</f>
        <v/>
      </c>
    </row>
    <row r="257" spans="1:12" ht="16.2" hidden="1">
      <c r="A257" s="31" t="str">
        <f t="shared" si="3"/>
        <v>modesg_inp_nfrd_alinhamento_taxccm_capex_ttl_elgbl</v>
      </c>
      <c r="B257" s="172" t="s">
        <v>28</v>
      </c>
      <c r="C257" s="167" t="s">
        <v>178</v>
      </c>
      <c r="D257" s="163" t="s">
        <v>40</v>
      </c>
      <c r="E257" s="164" t="s">
        <v>208</v>
      </c>
      <c r="F257" s="163" t="s">
        <v>247</v>
      </c>
      <c r="G257" s="165" t="str">
        <f>VLOOKUP(A257,Plano_V3!$A$27:$G$573,7,0)</f>
        <v>5. Em Correção</v>
      </c>
      <c r="H257" s="165" t="s">
        <v>480</v>
      </c>
      <c r="I257" s="174" t="s">
        <v>503</v>
      </c>
      <c r="J257" s="186" t="str">
        <f>IF(VLOOKUP(A257,'Aux - pivots1'!$A:$E,3,0)=0, "",VLOOKUP(A257,'Aux - pivots1'!$A:$E,3,0))</f>
        <v/>
      </c>
      <c r="K257" s="186" t="str">
        <f>IF(VLOOKUP(A257,'Aux - pivots1'!$A:$E,4,0)=0, "",VLOOKUP(A257,'Aux - pivots1'!$A:$E,4,0))</f>
        <v/>
      </c>
      <c r="L257" s="186" t="str">
        <f>IF(VLOOKUP(A257,'Aux - pivots1'!$A:$E,5,0)=0, "",VLOOKUP(A257,'Aux - pivots1'!$A:$E,5,0))</f>
        <v/>
      </c>
    </row>
    <row r="258" spans="1:12" ht="16.2" hidden="1">
      <c r="A258" s="31" t="str">
        <f t="shared" si="3"/>
        <v>modesg_inp_nfrd_alinhamento_taxccm_capex_enblng_algnd</v>
      </c>
      <c r="B258" s="172" t="s">
        <v>28</v>
      </c>
      <c r="C258" s="167" t="s">
        <v>178</v>
      </c>
      <c r="D258" s="163" t="s">
        <v>40</v>
      </c>
      <c r="E258" s="164" t="s">
        <v>208</v>
      </c>
      <c r="F258" s="163" t="s">
        <v>248</v>
      </c>
      <c r="G258" s="165" t="str">
        <f>VLOOKUP(A258,Plano_V3!$A$27:$G$573,7,0)</f>
        <v>5. Em Correção</v>
      </c>
      <c r="H258" s="165" t="s">
        <v>480</v>
      </c>
      <c r="I258" s="174" t="s">
        <v>503</v>
      </c>
      <c r="J258" s="186" t="str">
        <f>IF(VLOOKUP(A258,'Aux - pivots1'!$A:$E,3,0)=0, "",VLOOKUP(A258,'Aux - pivots1'!$A:$E,3,0))</f>
        <v/>
      </c>
      <c r="K258" s="186" t="str">
        <f>IF(VLOOKUP(A258,'Aux - pivots1'!$A:$E,4,0)=0, "",VLOOKUP(A258,'Aux - pivots1'!$A:$E,4,0))</f>
        <v/>
      </c>
      <c r="L258" s="186" t="str">
        <f>IF(VLOOKUP(A258,'Aux - pivots1'!$A:$E,5,0)=0, "",VLOOKUP(A258,'Aux - pivots1'!$A:$E,5,0))</f>
        <v/>
      </c>
    </row>
    <row r="259" spans="1:12" ht="16.2" hidden="1">
      <c r="A259" s="31" t="str">
        <f t="shared" si="3"/>
        <v>modesg_inp_nfrd_alinhamento_taxccm_capex_trnstn_algnd</v>
      </c>
      <c r="B259" s="172" t="s">
        <v>28</v>
      </c>
      <c r="C259" s="167" t="s">
        <v>178</v>
      </c>
      <c r="D259" s="163" t="s">
        <v>40</v>
      </c>
      <c r="E259" s="164" t="s">
        <v>208</v>
      </c>
      <c r="F259" s="163" t="s">
        <v>249</v>
      </c>
      <c r="G259" s="165" t="str">
        <f>VLOOKUP(A259,Plano_V3!$A$27:$G$573,7,0)</f>
        <v>5. Em Correção</v>
      </c>
      <c r="H259" s="165" t="s">
        <v>480</v>
      </c>
      <c r="I259" s="174" t="s">
        <v>503</v>
      </c>
      <c r="J259" s="186" t="str">
        <f>IF(VLOOKUP(A259,'Aux - pivots1'!$A:$E,3,0)=0, "",VLOOKUP(A259,'Aux - pivots1'!$A:$E,3,0))</f>
        <v/>
      </c>
      <c r="K259" s="186" t="str">
        <f>IF(VLOOKUP(A259,'Aux - pivots1'!$A:$E,4,0)=0, "",VLOOKUP(A259,'Aux - pivots1'!$A:$E,4,0))</f>
        <v/>
      </c>
      <c r="L259" s="186" t="str">
        <f>IF(VLOOKUP(A259,'Aux - pivots1'!$A:$E,5,0)=0, "",VLOOKUP(A259,'Aux - pivots1'!$A:$E,5,0))</f>
        <v/>
      </c>
    </row>
    <row r="260" spans="1:12" ht="16.2" hidden="1">
      <c r="A260" s="31" t="str">
        <f t="shared" si="3"/>
        <v>modesg_inp_nfrd_alinhamento_taxccm_capex_own_prfrmnce_algnd</v>
      </c>
      <c r="B260" s="172" t="s">
        <v>28</v>
      </c>
      <c r="C260" s="167" t="s">
        <v>178</v>
      </c>
      <c r="D260" s="163" t="s">
        <v>40</v>
      </c>
      <c r="E260" s="164" t="s">
        <v>208</v>
      </c>
      <c r="F260" s="163" t="s">
        <v>250</v>
      </c>
      <c r="G260" s="165" t="str">
        <f>VLOOKUP(A260,Plano_V3!$A$27:$G$573,7,0)</f>
        <v>5. Em Correção</v>
      </c>
      <c r="H260" s="165" t="s">
        <v>480</v>
      </c>
      <c r="I260" s="174" t="s">
        <v>503</v>
      </c>
      <c r="J260" s="186" t="str">
        <f>IF(VLOOKUP(A260,'Aux - pivots1'!$A:$E,3,0)=0, "",VLOOKUP(A260,'Aux - pivots1'!$A:$E,3,0))</f>
        <v/>
      </c>
      <c r="K260" s="186" t="str">
        <f>IF(VLOOKUP(A260,'Aux - pivots1'!$A:$E,4,0)=0, "",VLOOKUP(A260,'Aux - pivots1'!$A:$E,4,0))</f>
        <v/>
      </c>
      <c r="L260" s="186" t="str">
        <f>IF(VLOOKUP(A260,'Aux - pivots1'!$A:$E,5,0)=0, "",VLOOKUP(A260,'Aux - pivots1'!$A:$E,5,0))</f>
        <v/>
      </c>
    </row>
    <row r="261" spans="1:12" ht="16.2" hidden="1">
      <c r="A261" s="31" t="str">
        <f t="shared" si="3"/>
        <v>modesg_inp_nfrd_alinhamento_taxppc_trnvr_ttl_elgbl</v>
      </c>
      <c r="B261" s="172" t="s">
        <v>28</v>
      </c>
      <c r="C261" s="167" t="s">
        <v>178</v>
      </c>
      <c r="D261" s="163" t="s">
        <v>40</v>
      </c>
      <c r="E261" s="164" t="s">
        <v>208</v>
      </c>
      <c r="F261" s="163" t="s">
        <v>251</v>
      </c>
      <c r="G261" s="165" t="str">
        <f>VLOOKUP(A261,Plano_V3!$A$27:$G$573,7,0)</f>
        <v>5. Em Correção</v>
      </c>
      <c r="H261" s="165" t="s">
        <v>480</v>
      </c>
      <c r="I261" s="175" t="s">
        <v>504</v>
      </c>
      <c r="J261" s="186" t="str">
        <f>IF(VLOOKUP(A261,'Aux - pivots1'!$A:$E,3,0)=0, "",VLOOKUP(A261,'Aux - pivots1'!$A:$E,3,0))</f>
        <v/>
      </c>
      <c r="K261" s="186" t="str">
        <f>IF(VLOOKUP(A261,'Aux - pivots1'!$A:$E,4,0)=0, "",VLOOKUP(A261,'Aux - pivots1'!$A:$E,4,0))</f>
        <v/>
      </c>
      <c r="L261" s="186" t="str">
        <f>IF(VLOOKUP(A261,'Aux - pivots1'!$A:$E,5,0)=0, "",VLOOKUP(A261,'Aux - pivots1'!$A:$E,5,0))</f>
        <v/>
      </c>
    </row>
    <row r="262" spans="1:12" ht="16.2" hidden="1">
      <c r="A262" s="31" t="str">
        <f t="shared" si="3"/>
        <v>modesg_inp_nfrd_alinhamento_taxppc_turnover_own_prfrmnce_algnd</v>
      </c>
      <c r="B262" s="172" t="s">
        <v>28</v>
      </c>
      <c r="C262" s="167" t="s">
        <v>178</v>
      </c>
      <c r="D262" s="163" t="s">
        <v>40</v>
      </c>
      <c r="E262" s="164" t="s">
        <v>208</v>
      </c>
      <c r="F262" s="163" t="s">
        <v>252</v>
      </c>
      <c r="G262" s="165" t="str">
        <f>VLOOKUP(A262,Plano_V3!$A$27:$G$573,7,0)</f>
        <v>5. Em Correção</v>
      </c>
      <c r="H262" s="165" t="s">
        <v>480</v>
      </c>
      <c r="I262" s="175" t="s">
        <v>504</v>
      </c>
      <c r="J262" s="186" t="str">
        <f>IF(VLOOKUP(A262,'Aux - pivots1'!$A:$E,3,0)=0, "",VLOOKUP(A262,'Aux - pivots1'!$A:$E,3,0))</f>
        <v/>
      </c>
      <c r="K262" s="186" t="str">
        <f>IF(VLOOKUP(A262,'Aux - pivots1'!$A:$E,4,0)=0, "",VLOOKUP(A262,'Aux - pivots1'!$A:$E,4,0))</f>
        <v/>
      </c>
      <c r="L262" s="186" t="str">
        <f>IF(VLOOKUP(A262,'Aux - pivots1'!$A:$E,5,0)=0, "",VLOOKUP(A262,'Aux - pivots1'!$A:$E,5,0))</f>
        <v/>
      </c>
    </row>
    <row r="263" spans="1:12" ht="16.2" hidden="1">
      <c r="A263" s="31" t="str">
        <f t="shared" si="3"/>
        <v>modesg_inp_nfrd_alinhamento_taxppc_capex_ttl_elgbl</v>
      </c>
      <c r="B263" s="172" t="s">
        <v>28</v>
      </c>
      <c r="C263" s="167" t="s">
        <v>178</v>
      </c>
      <c r="D263" s="163" t="s">
        <v>40</v>
      </c>
      <c r="E263" s="164" t="s">
        <v>208</v>
      </c>
      <c r="F263" s="163" t="s">
        <v>253</v>
      </c>
      <c r="G263" s="165" t="str">
        <f>VLOOKUP(A263,Plano_V3!$A$27:$G$573,7,0)</f>
        <v>5. Em Correção</v>
      </c>
      <c r="H263" s="165" t="s">
        <v>480</v>
      </c>
      <c r="I263" s="175" t="s">
        <v>504</v>
      </c>
      <c r="J263" s="186" t="str">
        <f>IF(VLOOKUP(A263,'Aux - pivots1'!$A:$E,3,0)=0, "",VLOOKUP(A263,'Aux - pivots1'!$A:$E,3,0))</f>
        <v/>
      </c>
      <c r="K263" s="186" t="str">
        <f>IF(VLOOKUP(A263,'Aux - pivots1'!$A:$E,4,0)=0, "",VLOOKUP(A263,'Aux - pivots1'!$A:$E,4,0))</f>
        <v/>
      </c>
      <c r="L263" s="186" t="str">
        <f>IF(VLOOKUP(A263,'Aux - pivots1'!$A:$E,5,0)=0, "",VLOOKUP(A263,'Aux - pivots1'!$A:$E,5,0))</f>
        <v/>
      </c>
    </row>
    <row r="264" spans="1:12" ht="16.2" hidden="1">
      <c r="A264" s="31" t="str">
        <f t="shared" ref="A264:A327" si="4">E264&amp;F264</f>
        <v>modesg_inp_nfrd_alinhamento_taxppc_capex_own_prfrmnce_algnd</v>
      </c>
      <c r="B264" s="172" t="s">
        <v>28</v>
      </c>
      <c r="C264" s="167" t="s">
        <v>178</v>
      </c>
      <c r="D264" s="163" t="s">
        <v>40</v>
      </c>
      <c r="E264" s="164" t="s">
        <v>208</v>
      </c>
      <c r="F264" s="163" t="s">
        <v>254</v>
      </c>
      <c r="G264" s="165" t="str">
        <f>VLOOKUP(A264,Plano_V3!$A$27:$G$573,7,0)</f>
        <v>5. Em Correção</v>
      </c>
      <c r="H264" s="165" t="s">
        <v>480</v>
      </c>
      <c r="I264" s="175" t="s">
        <v>504</v>
      </c>
      <c r="J264" s="186" t="str">
        <f>IF(VLOOKUP(A264,'Aux - pivots1'!$A:$E,3,0)=0, "",VLOOKUP(A264,'Aux - pivots1'!$A:$E,3,0))</f>
        <v/>
      </c>
      <c r="K264" s="186" t="str">
        <f>IF(VLOOKUP(A264,'Aux - pivots1'!$A:$E,4,0)=0, "",VLOOKUP(A264,'Aux - pivots1'!$A:$E,4,0))</f>
        <v/>
      </c>
      <c r="L264" s="186" t="str">
        <f>IF(VLOOKUP(A264,'Aux - pivots1'!$A:$E,5,0)=0, "",VLOOKUP(A264,'Aux - pivots1'!$A:$E,5,0))</f>
        <v/>
      </c>
    </row>
    <row r="265" spans="1:12" ht="16.2" hidden="1">
      <c r="A265" s="31" t="str">
        <f t="shared" si="4"/>
        <v>modesg_inp_nfrd_alinhamento_taxbio_trnvr_ttl_elgbl</v>
      </c>
      <c r="B265" s="172" t="s">
        <v>28</v>
      </c>
      <c r="C265" s="167" t="s">
        <v>178</v>
      </c>
      <c r="D265" s="163" t="s">
        <v>40</v>
      </c>
      <c r="E265" s="164" t="s">
        <v>208</v>
      </c>
      <c r="F265" s="163" t="s">
        <v>255</v>
      </c>
      <c r="G265" s="165" t="str">
        <f>VLOOKUP(A265,Plano_V3!$A$27:$G$573,7,0)</f>
        <v>5. Em Correção</v>
      </c>
      <c r="H265" s="165" t="s">
        <v>480</v>
      </c>
      <c r="I265" s="175" t="s">
        <v>504</v>
      </c>
      <c r="J265" s="186" t="str">
        <f>IF(VLOOKUP(A265,'Aux - pivots1'!$A:$E,3,0)=0, "",VLOOKUP(A265,'Aux - pivots1'!$A:$E,3,0))</f>
        <v/>
      </c>
      <c r="K265" s="186" t="str">
        <f>IF(VLOOKUP(A265,'Aux - pivots1'!$A:$E,4,0)=0, "",VLOOKUP(A265,'Aux - pivots1'!$A:$E,4,0))</f>
        <v/>
      </c>
      <c r="L265" s="186" t="str">
        <f>IF(VLOOKUP(A265,'Aux - pivots1'!$A:$E,5,0)=0, "",VLOOKUP(A265,'Aux - pivots1'!$A:$E,5,0))</f>
        <v/>
      </c>
    </row>
    <row r="266" spans="1:12" ht="16.2" hidden="1">
      <c r="A266" s="31" t="str">
        <f t="shared" si="4"/>
        <v>modesg_inp_nfrd_alinhamento_taxbio_turnover_own_prfrmnce_algnd</v>
      </c>
      <c r="B266" s="172" t="s">
        <v>28</v>
      </c>
      <c r="C266" s="167" t="s">
        <v>178</v>
      </c>
      <c r="D266" s="163" t="s">
        <v>40</v>
      </c>
      <c r="E266" s="164" t="s">
        <v>208</v>
      </c>
      <c r="F266" s="163" t="s">
        <v>256</v>
      </c>
      <c r="G266" s="165" t="str">
        <f>VLOOKUP(A266,Plano_V3!$A$27:$G$573,7,0)</f>
        <v>5. Em Correção</v>
      </c>
      <c r="H266" s="165" t="s">
        <v>480</v>
      </c>
      <c r="I266" s="175" t="s">
        <v>504</v>
      </c>
      <c r="J266" s="186" t="str">
        <f>IF(VLOOKUP(A266,'Aux - pivots1'!$A:$E,3,0)=0, "",VLOOKUP(A266,'Aux - pivots1'!$A:$E,3,0))</f>
        <v/>
      </c>
      <c r="K266" s="186" t="str">
        <f>IF(VLOOKUP(A266,'Aux - pivots1'!$A:$E,4,0)=0, "",VLOOKUP(A266,'Aux - pivots1'!$A:$E,4,0))</f>
        <v/>
      </c>
      <c r="L266" s="186" t="str">
        <f>IF(VLOOKUP(A266,'Aux - pivots1'!$A:$E,5,0)=0, "",VLOOKUP(A266,'Aux - pivots1'!$A:$E,5,0))</f>
        <v/>
      </c>
    </row>
    <row r="267" spans="1:12" ht="16.2" hidden="1">
      <c r="A267" s="31" t="str">
        <f t="shared" si="4"/>
        <v>modesg_inp_nfrd_alinhamento_taxbio_capex_ttl_elgbl</v>
      </c>
      <c r="B267" s="172" t="s">
        <v>28</v>
      </c>
      <c r="C267" s="167" t="s">
        <v>178</v>
      </c>
      <c r="D267" s="163" t="s">
        <v>40</v>
      </c>
      <c r="E267" s="164" t="s">
        <v>208</v>
      </c>
      <c r="F267" s="163" t="s">
        <v>257</v>
      </c>
      <c r="G267" s="165" t="str">
        <f>VLOOKUP(A267,Plano_V3!$A$27:$G$573,7,0)</f>
        <v>5. Em Correção</v>
      </c>
      <c r="H267" s="165" t="s">
        <v>480</v>
      </c>
      <c r="I267" s="175" t="s">
        <v>504</v>
      </c>
      <c r="J267" s="186" t="str">
        <f>IF(VLOOKUP(A267,'Aux - pivots1'!$A:$E,3,0)=0, "",VLOOKUP(A267,'Aux - pivots1'!$A:$E,3,0))</f>
        <v/>
      </c>
      <c r="K267" s="186" t="str">
        <f>IF(VLOOKUP(A267,'Aux - pivots1'!$A:$E,4,0)=0, "",VLOOKUP(A267,'Aux - pivots1'!$A:$E,4,0))</f>
        <v/>
      </c>
      <c r="L267" s="186" t="str">
        <f>IF(VLOOKUP(A267,'Aux - pivots1'!$A:$E,5,0)=0, "",VLOOKUP(A267,'Aux - pivots1'!$A:$E,5,0))</f>
        <v/>
      </c>
    </row>
    <row r="268" spans="1:12" ht="16.2" hidden="1">
      <c r="A268" s="31" t="str">
        <f t="shared" si="4"/>
        <v>modesg_inp_nfrd_alinhamento_taxbio_capex_own_prfrmnce_algnd</v>
      </c>
      <c r="B268" s="172" t="s">
        <v>28</v>
      </c>
      <c r="C268" s="167" t="s">
        <v>178</v>
      </c>
      <c r="D268" s="163" t="s">
        <v>40</v>
      </c>
      <c r="E268" s="164" t="s">
        <v>208</v>
      </c>
      <c r="F268" s="163" t="s">
        <v>258</v>
      </c>
      <c r="G268" s="165" t="str">
        <f>VLOOKUP(A268,Plano_V3!$A$27:$G$573,7,0)</f>
        <v>5. Em Correção</v>
      </c>
      <c r="H268" s="165" t="s">
        <v>480</v>
      </c>
      <c r="I268" s="175" t="s">
        <v>504</v>
      </c>
      <c r="J268" s="186" t="str">
        <f>IF(VLOOKUP(A268,'Aux - pivots1'!$A:$E,3,0)=0, "",VLOOKUP(A268,'Aux - pivots1'!$A:$E,3,0))</f>
        <v/>
      </c>
      <c r="K268" s="186" t="str">
        <f>IF(VLOOKUP(A268,'Aux - pivots1'!$A:$E,4,0)=0, "",VLOOKUP(A268,'Aux - pivots1'!$A:$E,4,0))</f>
        <v/>
      </c>
      <c r="L268" s="186" t="str">
        <f>IF(VLOOKUP(A268,'Aux - pivots1'!$A:$E,5,0)=0, "",VLOOKUP(A268,'Aux - pivots1'!$A:$E,5,0))</f>
        <v/>
      </c>
    </row>
    <row r="269" spans="1:12" ht="16.2" hidden="1">
      <c r="A269" s="31" t="str">
        <f t="shared" si="4"/>
        <v>modesg_inp_nfrd_alinhamento_taxwtr_trnvr_ttl_elgbl</v>
      </c>
      <c r="B269" s="172" t="s">
        <v>28</v>
      </c>
      <c r="C269" s="167" t="s">
        <v>178</v>
      </c>
      <c r="D269" s="163" t="s">
        <v>40</v>
      </c>
      <c r="E269" s="164" t="s">
        <v>208</v>
      </c>
      <c r="F269" s="163" t="s">
        <v>259</v>
      </c>
      <c r="G269" s="165" t="str">
        <f>VLOOKUP(A269,Plano_V3!$A$27:$G$573,7,0)</f>
        <v>5. Em Correção</v>
      </c>
      <c r="H269" s="165" t="s">
        <v>480</v>
      </c>
      <c r="I269" s="175" t="s">
        <v>504</v>
      </c>
      <c r="J269" s="186" t="str">
        <f>IF(VLOOKUP(A269,'Aux - pivots1'!$A:$E,3,0)=0, "",VLOOKUP(A269,'Aux - pivots1'!$A:$E,3,0))</f>
        <v/>
      </c>
      <c r="K269" s="186" t="str">
        <f>IF(VLOOKUP(A269,'Aux - pivots1'!$A:$E,4,0)=0, "",VLOOKUP(A269,'Aux - pivots1'!$A:$E,4,0))</f>
        <v/>
      </c>
      <c r="L269" s="186" t="str">
        <f>IF(VLOOKUP(A269,'Aux - pivots1'!$A:$E,5,0)=0, "",VLOOKUP(A269,'Aux - pivots1'!$A:$E,5,0))</f>
        <v/>
      </c>
    </row>
    <row r="270" spans="1:12" ht="16.2" hidden="1">
      <c r="A270" s="31" t="str">
        <f t="shared" si="4"/>
        <v>modesg_inp_nfrd_alinhamento_taxwtr_trnvr_enblng_alignd</v>
      </c>
      <c r="B270" s="172" t="s">
        <v>28</v>
      </c>
      <c r="C270" s="167" t="s">
        <v>178</v>
      </c>
      <c r="D270" s="163" t="s">
        <v>40</v>
      </c>
      <c r="E270" s="164" t="s">
        <v>208</v>
      </c>
      <c r="F270" s="163" t="s">
        <v>260</v>
      </c>
      <c r="G270" s="165" t="str">
        <f>VLOOKUP(A270,Plano_V3!$A$27:$G$573,7,0)</f>
        <v>5. Em Correção</v>
      </c>
      <c r="H270" s="165" t="s">
        <v>480</v>
      </c>
      <c r="I270" s="175" t="s">
        <v>504</v>
      </c>
      <c r="J270" s="186" t="str">
        <f>IF(VLOOKUP(A270,'Aux - pivots1'!$A:$E,3,0)=0, "",VLOOKUP(A270,'Aux - pivots1'!$A:$E,3,0))</f>
        <v/>
      </c>
      <c r="K270" s="186" t="str">
        <f>IF(VLOOKUP(A270,'Aux - pivots1'!$A:$E,4,0)=0, "",VLOOKUP(A270,'Aux - pivots1'!$A:$E,4,0))</f>
        <v/>
      </c>
      <c r="L270" s="186" t="str">
        <f>IF(VLOOKUP(A270,'Aux - pivots1'!$A:$E,5,0)=0, "",VLOOKUP(A270,'Aux - pivots1'!$A:$E,5,0))</f>
        <v/>
      </c>
    </row>
    <row r="271" spans="1:12" ht="16.2" hidden="1">
      <c r="A271" s="31" t="str">
        <f t="shared" si="4"/>
        <v>modesg_inp_nfrd_alinhamento_taxwtr_turnover_own_prfrmnce_algnd</v>
      </c>
      <c r="B271" s="172" t="s">
        <v>28</v>
      </c>
      <c r="C271" s="167" t="s">
        <v>178</v>
      </c>
      <c r="D271" s="163" t="s">
        <v>40</v>
      </c>
      <c r="E271" s="164" t="s">
        <v>208</v>
      </c>
      <c r="F271" s="163" t="s">
        <v>261</v>
      </c>
      <c r="G271" s="165" t="str">
        <f>VLOOKUP(A271,Plano_V3!$A$27:$G$573,7,0)</f>
        <v>5. Em Correção</v>
      </c>
      <c r="H271" s="165" t="s">
        <v>480</v>
      </c>
      <c r="I271" s="175" t="s">
        <v>504</v>
      </c>
      <c r="J271" s="186" t="str">
        <f>IF(VLOOKUP(A271,'Aux - pivots1'!$A:$E,3,0)=0, "",VLOOKUP(A271,'Aux - pivots1'!$A:$E,3,0))</f>
        <v/>
      </c>
      <c r="K271" s="186" t="str">
        <f>IF(VLOOKUP(A271,'Aux - pivots1'!$A:$E,4,0)=0, "",VLOOKUP(A271,'Aux - pivots1'!$A:$E,4,0))</f>
        <v/>
      </c>
      <c r="L271" s="186" t="str">
        <f>IF(VLOOKUP(A271,'Aux - pivots1'!$A:$E,5,0)=0, "",VLOOKUP(A271,'Aux - pivots1'!$A:$E,5,0))</f>
        <v/>
      </c>
    </row>
    <row r="272" spans="1:12" ht="16.2" hidden="1">
      <c r="A272" s="31" t="str">
        <f t="shared" si="4"/>
        <v>modesg_inp_nfrd_alinhamento_taxwtr_capex_ttl_elgbl</v>
      </c>
      <c r="B272" s="172" t="s">
        <v>28</v>
      </c>
      <c r="C272" s="167" t="s">
        <v>178</v>
      </c>
      <c r="D272" s="163" t="s">
        <v>40</v>
      </c>
      <c r="E272" s="164" t="s">
        <v>208</v>
      </c>
      <c r="F272" s="163" t="s">
        <v>262</v>
      </c>
      <c r="G272" s="165" t="str">
        <f>VLOOKUP(A272,Plano_V3!$A$27:$G$573,7,0)</f>
        <v>5. Em Correção</v>
      </c>
      <c r="H272" s="165" t="s">
        <v>480</v>
      </c>
      <c r="I272" s="175" t="s">
        <v>504</v>
      </c>
      <c r="J272" s="186" t="str">
        <f>IF(VLOOKUP(A272,'Aux - pivots1'!$A:$E,3,0)=0, "",VLOOKUP(A272,'Aux - pivots1'!$A:$E,3,0))</f>
        <v/>
      </c>
      <c r="K272" s="186" t="str">
        <f>IF(VLOOKUP(A272,'Aux - pivots1'!$A:$E,4,0)=0, "",VLOOKUP(A272,'Aux - pivots1'!$A:$E,4,0))</f>
        <v/>
      </c>
      <c r="L272" s="186" t="str">
        <f>IF(VLOOKUP(A272,'Aux - pivots1'!$A:$E,5,0)=0, "",VLOOKUP(A272,'Aux - pivots1'!$A:$E,5,0))</f>
        <v/>
      </c>
    </row>
    <row r="273" spans="1:12" ht="16.2" hidden="1">
      <c r="A273" s="31" t="str">
        <f t="shared" si="4"/>
        <v>modesg_inp_nfrd_alinhamento_taxwtr_capex_enblng_algnd</v>
      </c>
      <c r="B273" s="172" t="s">
        <v>28</v>
      </c>
      <c r="C273" s="167" t="s">
        <v>178</v>
      </c>
      <c r="D273" s="163" t="s">
        <v>40</v>
      </c>
      <c r="E273" s="164" t="s">
        <v>208</v>
      </c>
      <c r="F273" s="163" t="s">
        <v>263</v>
      </c>
      <c r="G273" s="165" t="str">
        <f>VLOOKUP(A273,Plano_V3!$A$27:$G$573,7,0)</f>
        <v>5. Em Correção</v>
      </c>
      <c r="H273" s="165" t="s">
        <v>480</v>
      </c>
      <c r="I273" s="175" t="s">
        <v>504</v>
      </c>
      <c r="J273" s="186" t="str">
        <f>IF(VLOOKUP(A273,'Aux - pivots1'!$A:$E,3,0)=0, "",VLOOKUP(A273,'Aux - pivots1'!$A:$E,3,0))</f>
        <v/>
      </c>
      <c r="K273" s="186" t="str">
        <f>IF(VLOOKUP(A273,'Aux - pivots1'!$A:$E,4,0)=0, "",VLOOKUP(A273,'Aux - pivots1'!$A:$E,4,0))</f>
        <v/>
      </c>
      <c r="L273" s="186" t="str">
        <f>IF(VLOOKUP(A273,'Aux - pivots1'!$A:$E,5,0)=0, "",VLOOKUP(A273,'Aux - pivots1'!$A:$E,5,0))</f>
        <v/>
      </c>
    </row>
    <row r="274" spans="1:12" ht="16.2" hidden="1">
      <c r="A274" s="31" t="str">
        <f t="shared" si="4"/>
        <v>modesg_inp_nfrd_alinhamento_taxwtr_capex_own_prfrmnce_algnd</v>
      </c>
      <c r="B274" s="172" t="s">
        <v>28</v>
      </c>
      <c r="C274" s="167" t="s">
        <v>178</v>
      </c>
      <c r="D274" s="163" t="s">
        <v>40</v>
      </c>
      <c r="E274" s="164" t="s">
        <v>208</v>
      </c>
      <c r="F274" s="163" t="s">
        <v>264</v>
      </c>
      <c r="G274" s="165" t="str">
        <f>VLOOKUP(A274,Plano_V3!$A$27:$G$573,7,0)</f>
        <v>5. Em Correção</v>
      </c>
      <c r="H274" s="165" t="s">
        <v>480</v>
      </c>
      <c r="I274" s="175" t="s">
        <v>504</v>
      </c>
      <c r="J274" s="186" t="str">
        <f>IF(VLOOKUP(A274,'Aux - pivots1'!$A:$E,3,0)=0, "",VLOOKUP(A274,'Aux - pivots1'!$A:$E,3,0))</f>
        <v/>
      </c>
      <c r="K274" s="186" t="str">
        <f>IF(VLOOKUP(A274,'Aux - pivots1'!$A:$E,4,0)=0, "",VLOOKUP(A274,'Aux - pivots1'!$A:$E,4,0))</f>
        <v/>
      </c>
      <c r="L274" s="186" t="str">
        <f>IF(VLOOKUP(A274,'Aux - pivots1'!$A:$E,5,0)=0, "",VLOOKUP(A274,'Aux - pivots1'!$A:$E,5,0))</f>
        <v/>
      </c>
    </row>
    <row r="275" spans="1:12" ht="16.2" hidden="1">
      <c r="A275" s="31" t="str">
        <f t="shared" si="4"/>
        <v>modesg_inp_nfrd_alinhamento_taxce_trnvr_ttl_elgbl</v>
      </c>
      <c r="B275" s="172" t="s">
        <v>28</v>
      </c>
      <c r="C275" s="167" t="s">
        <v>178</v>
      </c>
      <c r="D275" s="163" t="s">
        <v>40</v>
      </c>
      <c r="E275" s="164" t="s">
        <v>208</v>
      </c>
      <c r="F275" s="163" t="s">
        <v>265</v>
      </c>
      <c r="G275" s="165" t="str">
        <f>VLOOKUP(A275,Plano_V3!$A$27:$G$573,7,0)</f>
        <v>5. Em Correção</v>
      </c>
      <c r="H275" s="165" t="s">
        <v>480</v>
      </c>
      <c r="I275" s="175" t="s">
        <v>504</v>
      </c>
      <c r="J275" s="186" t="str">
        <f>IF(VLOOKUP(A275,'Aux - pivots1'!$A:$E,3,0)=0, "",VLOOKUP(A275,'Aux - pivots1'!$A:$E,3,0))</f>
        <v/>
      </c>
      <c r="K275" s="186" t="str">
        <f>IF(VLOOKUP(A275,'Aux - pivots1'!$A:$E,4,0)=0, "",VLOOKUP(A275,'Aux - pivots1'!$A:$E,4,0))</f>
        <v/>
      </c>
      <c r="L275" s="186" t="str">
        <f>IF(VLOOKUP(A275,'Aux - pivots1'!$A:$E,5,0)=0, "",VLOOKUP(A275,'Aux - pivots1'!$A:$E,5,0))</f>
        <v/>
      </c>
    </row>
    <row r="276" spans="1:12" ht="16.2" hidden="1">
      <c r="A276" s="31" t="str">
        <f t="shared" si="4"/>
        <v>modesg_inp_nfrd_alinhamento_taxce_trnvr_enblng_alignd</v>
      </c>
      <c r="B276" s="172" t="s">
        <v>28</v>
      </c>
      <c r="C276" s="167" t="s">
        <v>178</v>
      </c>
      <c r="D276" s="163" t="s">
        <v>40</v>
      </c>
      <c r="E276" s="164" t="s">
        <v>208</v>
      </c>
      <c r="F276" s="163" t="s">
        <v>266</v>
      </c>
      <c r="G276" s="165" t="str">
        <f>VLOOKUP(A276,Plano_V3!$A$27:$G$573,7,0)</f>
        <v>5. Em Correção</v>
      </c>
      <c r="H276" s="165" t="s">
        <v>480</v>
      </c>
      <c r="I276" s="175" t="s">
        <v>504</v>
      </c>
      <c r="J276" s="186" t="str">
        <f>IF(VLOOKUP(A276,'Aux - pivots1'!$A:$E,3,0)=0, "",VLOOKUP(A276,'Aux - pivots1'!$A:$E,3,0))</f>
        <v/>
      </c>
      <c r="K276" s="186" t="str">
        <f>IF(VLOOKUP(A276,'Aux - pivots1'!$A:$E,4,0)=0, "",VLOOKUP(A276,'Aux - pivots1'!$A:$E,4,0))</f>
        <v/>
      </c>
      <c r="L276" s="186" t="str">
        <f>IF(VLOOKUP(A276,'Aux - pivots1'!$A:$E,5,0)=0, "",VLOOKUP(A276,'Aux - pivots1'!$A:$E,5,0))</f>
        <v/>
      </c>
    </row>
    <row r="277" spans="1:12" ht="16.2" hidden="1">
      <c r="A277" s="31" t="str">
        <f t="shared" si="4"/>
        <v>modesg_inp_nfrd_alinhamento_taxce_turnover_own_prfrmnce_algnd</v>
      </c>
      <c r="B277" s="172" t="s">
        <v>28</v>
      </c>
      <c r="C277" s="167" t="s">
        <v>178</v>
      </c>
      <c r="D277" s="163" t="s">
        <v>40</v>
      </c>
      <c r="E277" s="164" t="s">
        <v>208</v>
      </c>
      <c r="F277" s="163" t="s">
        <v>267</v>
      </c>
      <c r="G277" s="165" t="str">
        <f>VLOOKUP(A277,Plano_V3!$A$27:$G$573,7,0)</f>
        <v>5. Em Correção</v>
      </c>
      <c r="H277" s="165" t="s">
        <v>480</v>
      </c>
      <c r="I277" s="175" t="s">
        <v>504</v>
      </c>
      <c r="J277" s="186" t="str">
        <f>IF(VLOOKUP(A277,'Aux - pivots1'!$A:$E,3,0)=0, "",VLOOKUP(A277,'Aux - pivots1'!$A:$E,3,0))</f>
        <v/>
      </c>
      <c r="K277" s="186" t="str">
        <f>IF(VLOOKUP(A277,'Aux - pivots1'!$A:$E,4,0)=0, "",VLOOKUP(A277,'Aux - pivots1'!$A:$E,4,0))</f>
        <v/>
      </c>
      <c r="L277" s="186" t="str">
        <f>IF(VLOOKUP(A277,'Aux - pivots1'!$A:$E,5,0)=0, "",VLOOKUP(A277,'Aux - pivots1'!$A:$E,5,0))</f>
        <v/>
      </c>
    </row>
    <row r="278" spans="1:12" ht="16.2" hidden="1">
      <c r="A278" s="31" t="str">
        <f t="shared" si="4"/>
        <v>modesg_inp_nfrd_alinhamento_taxce_capex_ttl_elgbl</v>
      </c>
      <c r="B278" s="172" t="s">
        <v>28</v>
      </c>
      <c r="C278" s="167" t="s">
        <v>178</v>
      </c>
      <c r="D278" s="163" t="s">
        <v>40</v>
      </c>
      <c r="E278" s="164" t="s">
        <v>208</v>
      </c>
      <c r="F278" s="163" t="s">
        <v>268</v>
      </c>
      <c r="G278" s="165" t="str">
        <f>VLOOKUP(A278,Plano_V3!$A$27:$G$573,7,0)</f>
        <v>5. Em Correção</v>
      </c>
      <c r="H278" s="165" t="s">
        <v>480</v>
      </c>
      <c r="I278" s="175" t="s">
        <v>504</v>
      </c>
      <c r="J278" s="186" t="str">
        <f>IF(VLOOKUP(A278,'Aux - pivots1'!$A:$E,3,0)=0, "",VLOOKUP(A278,'Aux - pivots1'!$A:$E,3,0))</f>
        <v/>
      </c>
      <c r="K278" s="186" t="str">
        <f>IF(VLOOKUP(A278,'Aux - pivots1'!$A:$E,4,0)=0, "",VLOOKUP(A278,'Aux - pivots1'!$A:$E,4,0))</f>
        <v/>
      </c>
      <c r="L278" s="186" t="str">
        <f>IF(VLOOKUP(A278,'Aux - pivots1'!$A:$E,5,0)=0, "",VLOOKUP(A278,'Aux - pivots1'!$A:$E,5,0))</f>
        <v/>
      </c>
    </row>
    <row r="279" spans="1:12" ht="16.2" hidden="1">
      <c r="A279" s="31" t="str">
        <f t="shared" si="4"/>
        <v>modesg_inp_nfrd_alinhamento_taxce_capex_enblng_algnd</v>
      </c>
      <c r="B279" s="172" t="s">
        <v>28</v>
      </c>
      <c r="C279" s="167" t="s">
        <v>178</v>
      </c>
      <c r="D279" s="163" t="s">
        <v>40</v>
      </c>
      <c r="E279" s="164" t="s">
        <v>208</v>
      </c>
      <c r="F279" s="163" t="s">
        <v>269</v>
      </c>
      <c r="G279" s="165" t="str">
        <f>VLOOKUP(A279,Plano_V3!$A$27:$G$573,7,0)</f>
        <v>5. Em Correção</v>
      </c>
      <c r="H279" s="165" t="s">
        <v>480</v>
      </c>
      <c r="I279" s="175" t="s">
        <v>504</v>
      </c>
      <c r="J279" s="186" t="str">
        <f>IF(VLOOKUP(A279,'Aux - pivots1'!$A:$E,3,0)=0, "",VLOOKUP(A279,'Aux - pivots1'!$A:$E,3,0))</f>
        <v/>
      </c>
      <c r="K279" s="186" t="str">
        <f>IF(VLOOKUP(A279,'Aux - pivots1'!$A:$E,4,0)=0, "",VLOOKUP(A279,'Aux - pivots1'!$A:$E,4,0))</f>
        <v/>
      </c>
      <c r="L279" s="186" t="str">
        <f>IF(VLOOKUP(A279,'Aux - pivots1'!$A:$E,5,0)=0, "",VLOOKUP(A279,'Aux - pivots1'!$A:$E,5,0))</f>
        <v/>
      </c>
    </row>
    <row r="280" spans="1:12" ht="16.2" hidden="1">
      <c r="A280" s="31" t="str">
        <f t="shared" si="4"/>
        <v>modesg_inp_nfrd_alinhamento_taxce_capex_own_prfrmnce_algnd</v>
      </c>
      <c r="B280" s="172" t="s">
        <v>28</v>
      </c>
      <c r="C280" s="167" t="s">
        <v>178</v>
      </c>
      <c r="D280" s="163" t="s">
        <v>40</v>
      </c>
      <c r="E280" s="164" t="s">
        <v>208</v>
      </c>
      <c r="F280" s="163" t="s">
        <v>270</v>
      </c>
      <c r="G280" s="165" t="str">
        <f>VLOOKUP(A280,Plano_V3!$A$27:$G$573,7,0)</f>
        <v>5. Em Correção</v>
      </c>
      <c r="H280" s="165" t="s">
        <v>480</v>
      </c>
      <c r="I280" s="175" t="s">
        <v>504</v>
      </c>
      <c r="J280" s="186" t="str">
        <f>IF(VLOOKUP(A280,'Aux - pivots1'!$A:$E,3,0)=0, "",VLOOKUP(A280,'Aux - pivots1'!$A:$E,3,0))</f>
        <v/>
      </c>
      <c r="K280" s="186" t="str">
        <f>IF(VLOOKUP(A280,'Aux - pivots1'!$A:$E,4,0)=0, "",VLOOKUP(A280,'Aux - pivots1'!$A:$E,4,0))</f>
        <v/>
      </c>
      <c r="L280" s="186" t="str">
        <f>IF(VLOOKUP(A280,'Aux - pivots1'!$A:$E,5,0)=0, "",VLOOKUP(A280,'Aux - pivots1'!$A:$E,5,0))</f>
        <v/>
      </c>
    </row>
    <row r="281" spans="1:12" ht="16.2" hidden="1">
      <c r="A281" s="31" t="str">
        <f t="shared" si="4"/>
        <v>modesg_inp_risco_fisicoref_date</v>
      </c>
      <c r="B281" s="172" t="s">
        <v>28</v>
      </c>
      <c r="C281" s="167" t="s">
        <v>178</v>
      </c>
      <c r="D281" s="163" t="s">
        <v>40</v>
      </c>
      <c r="E281" s="164" t="s">
        <v>209</v>
      </c>
      <c r="F281" s="163" t="s">
        <v>73</v>
      </c>
      <c r="G281" s="165" t="str">
        <f>VLOOKUP(A281,Plano_V3!$A$27:$G$573,7,0)</f>
        <v>1. Concluído</v>
      </c>
      <c r="H281" s="165" t="s">
        <v>477</v>
      </c>
      <c r="I281" s="190"/>
      <c r="J281" s="186" t="str">
        <f>IF(VLOOKUP(A281,'Aux - pivots1'!$A:$E,3,0)=0, "",VLOOKUP(A281,'Aux - pivots1'!$A:$E,3,0))</f>
        <v/>
      </c>
      <c r="K281" s="186" t="str">
        <f>IF(VLOOKUP(A281,'Aux - pivots1'!$A:$E,4,0)=0, "",VLOOKUP(A281,'Aux - pivots1'!$A:$E,4,0))</f>
        <v/>
      </c>
      <c r="L281" s="186" t="str">
        <f>IF(VLOOKUP(A281,'Aux - pivots1'!$A:$E,5,0)=0, "",VLOOKUP(A281,'Aux - pivots1'!$A:$E,5,0))</f>
        <v/>
      </c>
    </row>
    <row r="282" spans="1:12" ht="16.2" hidden="1">
      <c r="A282" s="31" t="str">
        <f t="shared" si="4"/>
        <v>modesg_inp_risco_fisicocod_pais</v>
      </c>
      <c r="B282" s="172" t="s">
        <v>28</v>
      </c>
      <c r="C282" s="167" t="s">
        <v>178</v>
      </c>
      <c r="D282" s="163" t="s">
        <v>40</v>
      </c>
      <c r="E282" s="164" t="s">
        <v>209</v>
      </c>
      <c r="F282" s="163" t="s">
        <v>103</v>
      </c>
      <c r="G282" s="165" t="str">
        <f>VLOOKUP(A282,Plano_V3!$A$27:$G$573,7,0)</f>
        <v>1. Concluído</v>
      </c>
      <c r="H282" s="165" t="s">
        <v>477</v>
      </c>
      <c r="I282" s="190"/>
      <c r="J282" s="186" t="str">
        <f>IF(VLOOKUP(A282,'Aux - pivots1'!$A:$E,3,0)=0, "",VLOOKUP(A282,'Aux - pivots1'!$A:$E,3,0))</f>
        <v/>
      </c>
      <c r="K282" s="186" t="str">
        <f>IF(VLOOKUP(A282,'Aux - pivots1'!$A:$E,4,0)=0, "",VLOOKUP(A282,'Aux - pivots1'!$A:$E,4,0))</f>
        <v/>
      </c>
      <c r="L282" s="186" t="str">
        <f>IF(VLOOKUP(A282,'Aux - pivots1'!$A:$E,5,0)=0, "",VLOOKUP(A282,'Aux - pivots1'!$A:$E,5,0))</f>
        <v/>
      </c>
    </row>
    <row r="283" spans="1:12" ht="16.2" hidden="1">
      <c r="A283" s="31" t="str">
        <f t="shared" si="4"/>
        <v>modesg_inp_risco_fisicocod_nutiii</v>
      </c>
      <c r="B283" s="172" t="s">
        <v>28</v>
      </c>
      <c r="C283" s="167" t="s">
        <v>178</v>
      </c>
      <c r="D283" s="163" t="s">
        <v>40</v>
      </c>
      <c r="E283" s="164" t="s">
        <v>209</v>
      </c>
      <c r="F283" s="163" t="s">
        <v>271</v>
      </c>
      <c r="G283" s="165" t="str">
        <f>VLOOKUP(A283,Plano_V3!$A$27:$G$573,7,0)</f>
        <v>1. Concluído</v>
      </c>
      <c r="H283" s="165" t="s">
        <v>477</v>
      </c>
      <c r="I283" s="190"/>
      <c r="J283" s="186" t="str">
        <f>IF(VLOOKUP(A283,'Aux - pivots1'!$A:$E,3,0)=0, "",VLOOKUP(A283,'Aux - pivots1'!$A:$E,3,0))</f>
        <v/>
      </c>
      <c r="K283" s="186" t="str">
        <f>IF(VLOOKUP(A283,'Aux - pivots1'!$A:$E,4,0)=0, "",VLOOKUP(A283,'Aux - pivots1'!$A:$E,4,0))</f>
        <v/>
      </c>
      <c r="L283" s="186" t="str">
        <f>IF(VLOOKUP(A283,'Aux - pivots1'!$A:$E,5,0)=0, "",VLOOKUP(A283,'Aux - pivots1'!$A:$E,5,0))</f>
        <v/>
      </c>
    </row>
    <row r="284" spans="1:12" ht="16.2" hidden="1">
      <c r="A284" s="31" t="str">
        <f t="shared" si="4"/>
        <v>modesg_inp_risco_fisicocod_nace_esg</v>
      </c>
      <c r="B284" s="172" t="s">
        <v>28</v>
      </c>
      <c r="C284" s="167" t="s">
        <v>178</v>
      </c>
      <c r="D284" s="163" t="s">
        <v>40</v>
      </c>
      <c r="E284" s="164" t="s">
        <v>209</v>
      </c>
      <c r="F284" s="163" t="s">
        <v>272</v>
      </c>
      <c r="G284" s="165" t="str">
        <f>VLOOKUP(A284,Plano_V3!$A$27:$G$573,7,0)</f>
        <v>1. Concluído</v>
      </c>
      <c r="H284" s="165" t="s">
        <v>477</v>
      </c>
      <c r="I284" s="190"/>
      <c r="J284" s="186" t="str">
        <f>IF(VLOOKUP(A284,'Aux - pivots1'!$A:$E,3,0)=0, "",VLOOKUP(A284,'Aux - pivots1'!$A:$E,3,0))</f>
        <v/>
      </c>
      <c r="K284" s="186" t="str">
        <f>IF(VLOOKUP(A284,'Aux - pivots1'!$A:$E,4,0)=0, "",VLOOKUP(A284,'Aux - pivots1'!$A:$E,4,0))</f>
        <v/>
      </c>
      <c r="L284" s="186" t="str">
        <f>IF(VLOOKUP(A284,'Aux - pivots1'!$A:$E,5,0)=0, "",VLOOKUP(A284,'Aux - pivots1'!$A:$E,5,0))</f>
        <v/>
      </c>
    </row>
    <row r="285" spans="1:12" ht="16.2" hidden="1">
      <c r="A285" s="31" t="str">
        <f t="shared" si="4"/>
        <v>modesg_inp_risco_fisicoflg_rsc_fsc_agd</v>
      </c>
      <c r="B285" s="172" t="s">
        <v>28</v>
      </c>
      <c r="C285" s="167" t="s">
        <v>178</v>
      </c>
      <c r="D285" s="163" t="s">
        <v>40</v>
      </c>
      <c r="E285" s="164" t="s">
        <v>209</v>
      </c>
      <c r="F285" s="163" t="s">
        <v>273</v>
      </c>
      <c r="G285" s="165" t="str">
        <f>VLOOKUP(A285,Plano_V3!$A$27:$G$573,7,0)</f>
        <v>1. Concluído</v>
      </c>
      <c r="H285" s="165" t="s">
        <v>477</v>
      </c>
      <c r="I285" s="190"/>
      <c r="J285" s="186" t="str">
        <f>IF(VLOOKUP(A285,'Aux - pivots1'!$A:$E,3,0)=0, "",VLOOKUP(A285,'Aux - pivots1'!$A:$E,3,0))</f>
        <v/>
      </c>
      <c r="K285" s="186" t="str">
        <f>IF(VLOOKUP(A285,'Aux - pivots1'!$A:$E,4,0)=0, "",VLOOKUP(A285,'Aux - pivots1'!$A:$E,4,0))</f>
        <v/>
      </c>
      <c r="L285" s="186" t="str">
        <f>IF(VLOOKUP(A285,'Aux - pivots1'!$A:$E,5,0)=0, "",VLOOKUP(A285,'Aux - pivots1'!$A:$E,5,0))</f>
        <v/>
      </c>
    </row>
    <row r="286" spans="1:12" ht="16.2" hidden="1">
      <c r="A286" s="31" t="str">
        <f t="shared" si="4"/>
        <v>modesg_inp_risco_fisicoflg_rsc_fsc_crnc</v>
      </c>
      <c r="B286" s="172" t="s">
        <v>28</v>
      </c>
      <c r="C286" s="167" t="s">
        <v>178</v>
      </c>
      <c r="D286" s="163" t="s">
        <v>40</v>
      </c>
      <c r="E286" s="164" t="s">
        <v>209</v>
      </c>
      <c r="F286" s="163" t="s">
        <v>274</v>
      </c>
      <c r="G286" s="165" t="str">
        <f>VLOOKUP(A286,Plano_V3!$A$27:$G$573,7,0)</f>
        <v>1. Concluído</v>
      </c>
      <c r="H286" s="165" t="s">
        <v>477</v>
      </c>
      <c r="I286" s="190"/>
      <c r="J286" s="186" t="str">
        <f>IF(VLOOKUP(A286,'Aux - pivots1'!$A:$E,3,0)=0, "",VLOOKUP(A286,'Aux - pivots1'!$A:$E,3,0))</f>
        <v/>
      </c>
      <c r="K286" s="186" t="str">
        <f>IF(VLOOKUP(A286,'Aux - pivots1'!$A:$E,4,0)=0, "",VLOOKUP(A286,'Aux - pivots1'!$A:$E,4,0))</f>
        <v/>
      </c>
      <c r="L286" s="186" t="str">
        <f>IF(VLOOKUP(A286,'Aux - pivots1'!$A:$E,5,0)=0, "",VLOOKUP(A286,'Aux - pivots1'!$A:$E,5,0))</f>
        <v/>
      </c>
    </row>
    <row r="287" spans="1:12" ht="16.2" hidden="1">
      <c r="A287" s="31" t="str">
        <f t="shared" si="4"/>
        <v>modesg_inp_emss_scibref_date</v>
      </c>
      <c r="B287" s="172" t="s">
        <v>28</v>
      </c>
      <c r="C287" s="167" t="s">
        <v>178</v>
      </c>
      <c r="D287" s="163" t="s">
        <v>40</v>
      </c>
      <c r="E287" s="164" t="s">
        <v>210</v>
      </c>
      <c r="F287" s="163" t="s">
        <v>73</v>
      </c>
      <c r="G287" s="165" t="str">
        <f>VLOOKUP(A287,Plano_V3!$A$27:$G$573,7,0)</f>
        <v>1. Concluído</v>
      </c>
      <c r="H287" s="165" t="s">
        <v>477</v>
      </c>
      <c r="I287" s="190"/>
      <c r="J287" s="186" t="str">
        <f>IF(VLOOKUP(A287,'Aux - pivots1'!$A:$E,3,0)=0, "",VLOOKUP(A287,'Aux - pivots1'!$A:$E,3,0))</f>
        <v/>
      </c>
      <c r="K287" s="186" t="str">
        <f>IF(VLOOKUP(A287,'Aux - pivots1'!$A:$E,4,0)=0, "",VLOOKUP(A287,'Aux - pivots1'!$A:$E,4,0))</f>
        <v/>
      </c>
      <c r="L287" s="186" t="str">
        <f>IF(VLOOKUP(A287,'Aux - pivots1'!$A:$E,5,0)=0, "",VLOOKUP(A287,'Aux - pivots1'!$A:$E,5,0))</f>
        <v/>
      </c>
    </row>
    <row r="288" spans="1:12" ht="16.2" hidden="1">
      <c r="A288" s="31" t="str">
        <f t="shared" si="4"/>
        <v>modesg_inp_emss_scibccli_kgl</v>
      </c>
      <c r="B288" s="172" t="s">
        <v>28</v>
      </c>
      <c r="C288" s="167" t="s">
        <v>178</v>
      </c>
      <c r="D288" s="163" t="s">
        <v>40</v>
      </c>
      <c r="E288" s="164" t="s">
        <v>210</v>
      </c>
      <c r="F288" s="163" t="s">
        <v>232</v>
      </c>
      <c r="G288" s="165" t="str">
        <f>VLOOKUP(A288,Plano_V3!$A$27:$G$573,7,0)</f>
        <v>1. Concluído</v>
      </c>
      <c r="H288" s="165" t="s">
        <v>477</v>
      </c>
      <c r="I288" s="190"/>
      <c r="J288" s="186" t="str">
        <f>IF(VLOOKUP(A288,'Aux - pivots1'!$A:$E,3,0)=0, "",VLOOKUP(A288,'Aux - pivots1'!$A:$E,3,0))</f>
        <v/>
      </c>
      <c r="K288" s="186" t="str">
        <f>IF(VLOOKUP(A288,'Aux - pivots1'!$A:$E,4,0)=0, "",VLOOKUP(A288,'Aux - pivots1'!$A:$E,4,0))</f>
        <v/>
      </c>
      <c r="L288" s="186" t="str">
        <f>IF(VLOOKUP(A288,'Aux - pivots1'!$A:$E,5,0)=0, "",VLOOKUP(A288,'Aux - pivots1'!$A:$E,5,0))</f>
        <v/>
      </c>
    </row>
    <row r="289" spans="1:12" ht="16.2" hidden="1">
      <c r="A289" s="31" t="str">
        <f t="shared" si="4"/>
        <v>modesg_inp_emss_scibnome_grupo</v>
      </c>
      <c r="B289" s="172" t="s">
        <v>28</v>
      </c>
      <c r="C289" s="167" t="s">
        <v>178</v>
      </c>
      <c r="D289" s="163" t="s">
        <v>40</v>
      </c>
      <c r="E289" s="164" t="s">
        <v>210</v>
      </c>
      <c r="F289" s="163" t="s">
        <v>275</v>
      </c>
      <c r="G289" s="165" t="str">
        <f>VLOOKUP(A289,Plano_V3!$A$27:$G$573,7,0)</f>
        <v>1. Concluído</v>
      </c>
      <c r="H289" s="165" t="s">
        <v>477</v>
      </c>
      <c r="I289" s="190"/>
      <c r="J289" s="186" t="str">
        <f>IF(VLOOKUP(A289,'Aux - pivots1'!$A:$E,3,0)=0, "",VLOOKUP(A289,'Aux - pivots1'!$A:$E,3,0))</f>
        <v/>
      </c>
      <c r="K289" s="186" t="str">
        <f>IF(VLOOKUP(A289,'Aux - pivots1'!$A:$E,4,0)=0, "",VLOOKUP(A289,'Aux - pivots1'!$A:$E,4,0))</f>
        <v/>
      </c>
      <c r="L289" s="186" t="str">
        <f>IF(VLOOKUP(A289,'Aux - pivots1'!$A:$E,5,0)=0, "",VLOOKUP(A289,'Aux - pivots1'!$A:$E,5,0))</f>
        <v/>
      </c>
    </row>
    <row r="290" spans="1:12" ht="16.2" hidden="1">
      <c r="A290" s="31" t="str">
        <f t="shared" si="4"/>
        <v>modesg_inp_emss_scibisin</v>
      </c>
      <c r="B290" s="172" t="s">
        <v>28</v>
      </c>
      <c r="C290" s="167" t="s">
        <v>178</v>
      </c>
      <c r="D290" s="163" t="s">
        <v>40</v>
      </c>
      <c r="E290" s="164" t="s">
        <v>210</v>
      </c>
      <c r="F290" s="163" t="s">
        <v>230</v>
      </c>
      <c r="G290" s="165" t="str">
        <f>VLOOKUP(A290,Plano_V3!$A$27:$G$573,7,0)</f>
        <v>1. Concluído</v>
      </c>
      <c r="H290" s="165" t="s">
        <v>477</v>
      </c>
      <c r="I290" s="190"/>
      <c r="J290" s="186" t="str">
        <f>IF(VLOOKUP(A290,'Aux - pivots1'!$A:$E,3,0)=0, "",VLOOKUP(A290,'Aux - pivots1'!$A:$E,3,0))</f>
        <v/>
      </c>
      <c r="K290" s="186" t="str">
        <f>IF(VLOOKUP(A290,'Aux - pivots1'!$A:$E,4,0)=0, "",VLOOKUP(A290,'Aux - pivots1'!$A:$E,4,0))</f>
        <v/>
      </c>
      <c r="L290" s="186" t="str">
        <f>IF(VLOOKUP(A290,'Aux - pivots1'!$A:$E,5,0)=0, "",VLOOKUP(A290,'Aux - pivots1'!$A:$E,5,0))</f>
        <v/>
      </c>
    </row>
    <row r="291" spans="1:12" ht="16.2" hidden="1">
      <c r="A291" s="31" t="str">
        <f t="shared" si="4"/>
        <v>modesg_inp_emss_scibclei</v>
      </c>
      <c r="B291" s="172" t="s">
        <v>28</v>
      </c>
      <c r="C291" s="167" t="s">
        <v>178</v>
      </c>
      <c r="D291" s="163" t="s">
        <v>40</v>
      </c>
      <c r="E291" s="164" t="s">
        <v>210</v>
      </c>
      <c r="F291" s="163" t="s">
        <v>231</v>
      </c>
      <c r="G291" s="165" t="str">
        <f>VLOOKUP(A291,Plano_V3!$A$27:$G$573,7,0)</f>
        <v>1. Concluído</v>
      </c>
      <c r="H291" s="165" t="s">
        <v>477</v>
      </c>
      <c r="I291" s="190"/>
      <c r="J291" s="186" t="str">
        <f>IF(VLOOKUP(A291,'Aux - pivots1'!$A:$E,3,0)=0, "",VLOOKUP(A291,'Aux - pivots1'!$A:$E,3,0))</f>
        <v/>
      </c>
      <c r="K291" s="186" t="str">
        <f>IF(VLOOKUP(A291,'Aux - pivots1'!$A:$E,4,0)=0, "",VLOOKUP(A291,'Aux - pivots1'!$A:$E,4,0))</f>
        <v/>
      </c>
      <c r="L291" s="186" t="str">
        <f>IF(VLOOKUP(A291,'Aux - pivots1'!$A:$E,5,0)=0, "",VLOOKUP(A291,'Aux - pivots1'!$A:$E,5,0))</f>
        <v/>
      </c>
    </row>
    <row r="292" spans="1:12" ht="16.2" hidden="1">
      <c r="A292" s="31" t="str">
        <f t="shared" si="4"/>
        <v>modesg_inp_emss_scibscp1_emss</v>
      </c>
      <c r="B292" s="172" t="s">
        <v>28</v>
      </c>
      <c r="C292" s="167" t="s">
        <v>178</v>
      </c>
      <c r="D292" s="163" t="s">
        <v>40</v>
      </c>
      <c r="E292" s="164" t="s">
        <v>210</v>
      </c>
      <c r="F292" s="163" t="s">
        <v>276</v>
      </c>
      <c r="G292" s="165" t="str">
        <f>VLOOKUP(A292,Plano_V3!$A$27:$G$573,7,0)</f>
        <v>1. Concluído</v>
      </c>
      <c r="H292" s="165" t="s">
        <v>477</v>
      </c>
      <c r="I292" s="174" t="s">
        <v>505</v>
      </c>
      <c r="J292" s="186">
        <f>IF(VLOOKUP(A292,'Aux - pivots1'!$A:$E,3,0)=0, "",VLOOKUP(A292,'Aux - pivots1'!$A:$E,3,0))</f>
        <v>45491</v>
      </c>
      <c r="K292" s="186" t="str">
        <f>IF(VLOOKUP(A292,'Aux - pivots1'!$A:$E,4,0)=0, "",VLOOKUP(A292,'Aux - pivots1'!$A:$E,4,0))</f>
        <v/>
      </c>
      <c r="L292" s="186">
        <f>IF(VLOOKUP(A292,'Aux - pivots1'!$A:$E,5,0)=0, "",VLOOKUP(A292,'Aux - pivots1'!$A:$E,5,0))</f>
        <v>45499</v>
      </c>
    </row>
    <row r="293" spans="1:12" ht="16.2" hidden="1">
      <c r="A293" s="31" t="str">
        <f t="shared" si="4"/>
        <v>modesg_inp_emss_scibscp2_emss</v>
      </c>
      <c r="B293" s="172" t="s">
        <v>28</v>
      </c>
      <c r="C293" s="167" t="s">
        <v>178</v>
      </c>
      <c r="D293" s="163" t="s">
        <v>40</v>
      </c>
      <c r="E293" s="164" t="s">
        <v>210</v>
      </c>
      <c r="F293" s="163" t="s">
        <v>277</v>
      </c>
      <c r="G293" s="165" t="str">
        <f>VLOOKUP(A293,Plano_V3!$A$27:$G$573,7,0)</f>
        <v>1. Concluído</v>
      </c>
      <c r="H293" s="165" t="s">
        <v>477</v>
      </c>
      <c r="I293" s="174" t="s">
        <v>505</v>
      </c>
      <c r="J293" s="186">
        <f>IF(VLOOKUP(A293,'Aux - pivots1'!$A:$E,3,0)=0, "",VLOOKUP(A293,'Aux - pivots1'!$A:$E,3,0))</f>
        <v>45491</v>
      </c>
      <c r="K293" s="186" t="str">
        <f>IF(VLOOKUP(A293,'Aux - pivots1'!$A:$E,4,0)=0, "",VLOOKUP(A293,'Aux - pivots1'!$A:$E,4,0))</f>
        <v/>
      </c>
      <c r="L293" s="186">
        <f>IF(VLOOKUP(A293,'Aux - pivots1'!$A:$E,5,0)=0, "",VLOOKUP(A293,'Aux - pivots1'!$A:$E,5,0))</f>
        <v>45499</v>
      </c>
    </row>
    <row r="294" spans="1:12" ht="16.2" hidden="1">
      <c r="A294" s="31" t="str">
        <f t="shared" si="4"/>
        <v>modesg_inp_emss_scibscp3_emss</v>
      </c>
      <c r="B294" s="172" t="s">
        <v>28</v>
      </c>
      <c r="C294" s="167" t="s">
        <v>178</v>
      </c>
      <c r="D294" s="163" t="s">
        <v>40</v>
      </c>
      <c r="E294" s="164" t="s">
        <v>210</v>
      </c>
      <c r="F294" s="163" t="s">
        <v>278</v>
      </c>
      <c r="G294" s="165" t="str">
        <f>VLOOKUP(A294,Plano_V3!$A$27:$G$573,7,0)</f>
        <v>1. Concluído</v>
      </c>
      <c r="H294" s="165" t="s">
        <v>477</v>
      </c>
      <c r="I294" s="190"/>
      <c r="J294" s="186" t="str">
        <f>IF(VLOOKUP(A294,'Aux - pivots1'!$A:$E,3,0)=0, "",VLOOKUP(A294,'Aux - pivots1'!$A:$E,3,0))</f>
        <v/>
      </c>
      <c r="K294" s="186" t="str">
        <f>IF(VLOOKUP(A294,'Aux - pivots1'!$A:$E,4,0)=0, "",VLOOKUP(A294,'Aux - pivots1'!$A:$E,4,0))</f>
        <v/>
      </c>
      <c r="L294" s="186" t="str">
        <f>IF(VLOOKUP(A294,'Aux - pivots1'!$A:$E,5,0)=0, "",VLOOKUP(A294,'Aux - pivots1'!$A:$E,5,0))</f>
        <v/>
      </c>
    </row>
    <row r="295" spans="1:12" ht="16.2" hidden="1">
      <c r="A295" s="31" t="str">
        <f t="shared" si="4"/>
        <v>modesg_inp_emss_scibscore_scp1</v>
      </c>
      <c r="B295" s="172" t="s">
        <v>28</v>
      </c>
      <c r="C295" s="167" t="s">
        <v>178</v>
      </c>
      <c r="D295" s="163" t="s">
        <v>40</v>
      </c>
      <c r="E295" s="164" t="s">
        <v>210</v>
      </c>
      <c r="F295" s="163" t="s">
        <v>279</v>
      </c>
      <c r="G295" s="165" t="str">
        <f>VLOOKUP(A295,Plano_V3!$A$27:$G$573,7,0)</f>
        <v>1. Concluído</v>
      </c>
      <c r="H295" s="165" t="s">
        <v>477</v>
      </c>
      <c r="I295" s="190"/>
      <c r="J295" s="186" t="str">
        <f>IF(VLOOKUP(A295,'Aux - pivots1'!$A:$E,3,0)=0, "",VLOOKUP(A295,'Aux - pivots1'!$A:$E,3,0))</f>
        <v/>
      </c>
      <c r="K295" s="186" t="str">
        <f>IF(VLOOKUP(A295,'Aux - pivots1'!$A:$E,4,0)=0, "",VLOOKUP(A295,'Aux - pivots1'!$A:$E,4,0))</f>
        <v/>
      </c>
      <c r="L295" s="186" t="str">
        <f>IF(VLOOKUP(A295,'Aux - pivots1'!$A:$E,5,0)=0, "",VLOOKUP(A295,'Aux - pivots1'!$A:$E,5,0))</f>
        <v/>
      </c>
    </row>
    <row r="296" spans="1:12" ht="16.2" hidden="1">
      <c r="A296" s="31" t="str">
        <f t="shared" si="4"/>
        <v>modesg_inp_emss_scibscore_scp2</v>
      </c>
      <c r="B296" s="172" t="s">
        <v>28</v>
      </c>
      <c r="C296" s="167" t="s">
        <v>178</v>
      </c>
      <c r="D296" s="163" t="s">
        <v>40</v>
      </c>
      <c r="E296" s="164" t="s">
        <v>210</v>
      </c>
      <c r="F296" s="163" t="s">
        <v>280</v>
      </c>
      <c r="G296" s="165" t="str">
        <f>VLOOKUP(A296,Plano_V3!$A$27:$G$573,7,0)</f>
        <v>1. Concluído</v>
      </c>
      <c r="H296" s="165" t="s">
        <v>477</v>
      </c>
      <c r="I296" s="190"/>
      <c r="J296" s="186" t="str">
        <f>IF(VLOOKUP(A296,'Aux - pivots1'!$A:$E,3,0)=0, "",VLOOKUP(A296,'Aux - pivots1'!$A:$E,3,0))</f>
        <v/>
      </c>
      <c r="K296" s="186" t="str">
        <f>IF(VLOOKUP(A296,'Aux - pivots1'!$A:$E,4,0)=0, "",VLOOKUP(A296,'Aux - pivots1'!$A:$E,4,0))</f>
        <v/>
      </c>
      <c r="L296" s="186" t="str">
        <f>IF(VLOOKUP(A296,'Aux - pivots1'!$A:$E,5,0)=0, "",VLOOKUP(A296,'Aux - pivots1'!$A:$E,5,0))</f>
        <v/>
      </c>
    </row>
    <row r="297" spans="1:12" ht="16.2" hidden="1">
      <c r="A297" s="31" t="str">
        <f t="shared" si="4"/>
        <v>modesg_inp_emss_scibscore_scp3</v>
      </c>
      <c r="B297" s="172" t="s">
        <v>28</v>
      </c>
      <c r="C297" s="167" t="s">
        <v>178</v>
      </c>
      <c r="D297" s="163" t="s">
        <v>40</v>
      </c>
      <c r="E297" s="164" t="s">
        <v>210</v>
      </c>
      <c r="F297" s="163" t="s">
        <v>281</v>
      </c>
      <c r="G297" s="165" t="str">
        <f>VLOOKUP(A297,Plano_V3!$A$27:$G$573,7,0)</f>
        <v>1. Concluído</v>
      </c>
      <c r="H297" s="165" t="s">
        <v>477</v>
      </c>
      <c r="I297" s="190"/>
      <c r="J297" s="186" t="str">
        <f>IF(VLOOKUP(A297,'Aux - pivots1'!$A:$E,3,0)=0, "",VLOOKUP(A297,'Aux - pivots1'!$A:$E,3,0))</f>
        <v/>
      </c>
      <c r="K297" s="186" t="str">
        <f>IF(VLOOKUP(A297,'Aux - pivots1'!$A:$E,4,0)=0, "",VLOOKUP(A297,'Aux - pivots1'!$A:$E,4,0))</f>
        <v/>
      </c>
      <c r="L297" s="186" t="str">
        <f>IF(VLOOKUP(A297,'Aux - pivots1'!$A:$E,5,0)=0, "",VLOOKUP(A297,'Aux - pivots1'!$A:$E,5,0))</f>
        <v/>
      </c>
    </row>
    <row r="298" spans="1:12" ht="16.2" hidden="1">
      <c r="A298" s="31" t="str">
        <f t="shared" si="4"/>
        <v>modesg_inp_emss_sciborigem_scp1</v>
      </c>
      <c r="B298" s="172" t="s">
        <v>28</v>
      </c>
      <c r="C298" s="167" t="s">
        <v>178</v>
      </c>
      <c r="D298" s="163" t="s">
        <v>40</v>
      </c>
      <c r="E298" s="164" t="s">
        <v>210</v>
      </c>
      <c r="F298" s="163" t="s">
        <v>282</v>
      </c>
      <c r="G298" s="165" t="str">
        <f>VLOOKUP(A298,Plano_V3!$A$27:$G$573,7,0)</f>
        <v>1. Concluído</v>
      </c>
      <c r="H298" s="165" t="s">
        <v>477</v>
      </c>
      <c r="I298" s="190"/>
      <c r="J298" s="186" t="str">
        <f>IF(VLOOKUP(A298,'Aux - pivots1'!$A:$E,3,0)=0, "",VLOOKUP(A298,'Aux - pivots1'!$A:$E,3,0))</f>
        <v/>
      </c>
      <c r="K298" s="186" t="str">
        <f>IF(VLOOKUP(A298,'Aux - pivots1'!$A:$E,4,0)=0, "",VLOOKUP(A298,'Aux - pivots1'!$A:$E,4,0))</f>
        <v/>
      </c>
      <c r="L298" s="186" t="str">
        <f>IF(VLOOKUP(A298,'Aux - pivots1'!$A:$E,5,0)=0, "",VLOOKUP(A298,'Aux - pivots1'!$A:$E,5,0))</f>
        <v/>
      </c>
    </row>
    <row r="299" spans="1:12" ht="16.2" hidden="1">
      <c r="A299" s="31" t="str">
        <f t="shared" si="4"/>
        <v>modesg_inp_emss_sciborigem_scp2</v>
      </c>
      <c r="B299" s="172" t="s">
        <v>28</v>
      </c>
      <c r="C299" s="167" t="s">
        <v>178</v>
      </c>
      <c r="D299" s="163" t="s">
        <v>40</v>
      </c>
      <c r="E299" s="164" t="s">
        <v>210</v>
      </c>
      <c r="F299" s="163" t="s">
        <v>283</v>
      </c>
      <c r="G299" s="165" t="str">
        <f>VLOOKUP(A299,Plano_V3!$A$27:$G$573,7,0)</f>
        <v>1. Concluído</v>
      </c>
      <c r="H299" s="165" t="s">
        <v>477</v>
      </c>
      <c r="I299" s="190"/>
      <c r="J299" s="186" t="str">
        <f>IF(VLOOKUP(A299,'Aux - pivots1'!$A:$E,3,0)=0, "",VLOOKUP(A299,'Aux - pivots1'!$A:$E,3,0))</f>
        <v/>
      </c>
      <c r="K299" s="186" t="str">
        <f>IF(VLOOKUP(A299,'Aux - pivots1'!$A:$E,4,0)=0, "",VLOOKUP(A299,'Aux - pivots1'!$A:$E,4,0))</f>
        <v/>
      </c>
      <c r="L299" s="186" t="str">
        <f>IF(VLOOKUP(A299,'Aux - pivots1'!$A:$E,5,0)=0, "",VLOOKUP(A299,'Aux - pivots1'!$A:$E,5,0))</f>
        <v/>
      </c>
    </row>
    <row r="300" spans="1:12" ht="16.2" hidden="1">
      <c r="A300" s="31" t="str">
        <f t="shared" si="4"/>
        <v>modesg_inp_emss_sciborigem_scp3</v>
      </c>
      <c r="B300" s="172" t="s">
        <v>28</v>
      </c>
      <c r="C300" s="167" t="s">
        <v>178</v>
      </c>
      <c r="D300" s="163" t="s">
        <v>40</v>
      </c>
      <c r="E300" s="164" t="s">
        <v>210</v>
      </c>
      <c r="F300" s="163" t="s">
        <v>284</v>
      </c>
      <c r="G300" s="165" t="str">
        <f>VLOOKUP(A300,Plano_V3!$A$27:$G$573,7,0)</f>
        <v>1. Concluído</v>
      </c>
      <c r="H300" s="165" t="s">
        <v>477</v>
      </c>
      <c r="I300" s="190"/>
      <c r="J300" s="186" t="str">
        <f>IF(VLOOKUP(A300,'Aux - pivots1'!$A:$E,3,0)=0, "",VLOOKUP(A300,'Aux - pivots1'!$A:$E,3,0))</f>
        <v/>
      </c>
      <c r="K300" s="186" t="str">
        <f>IF(VLOOKUP(A300,'Aux - pivots1'!$A:$E,4,0)=0, "",VLOOKUP(A300,'Aux - pivots1'!$A:$E,4,0))</f>
        <v/>
      </c>
      <c r="L300" s="186" t="str">
        <f>IF(VLOOKUP(A300,'Aux - pivots1'!$A:$E,5,0)=0, "",VLOOKUP(A300,'Aux - pivots1'!$A:$E,5,0))</f>
        <v/>
      </c>
    </row>
    <row r="301" spans="1:12" ht="16.2" hidden="1">
      <c r="A301" s="31" t="str">
        <f t="shared" si="4"/>
        <v>modesg_inp_emss_scibano_info</v>
      </c>
      <c r="B301" s="172" t="s">
        <v>28</v>
      </c>
      <c r="C301" s="167" t="s">
        <v>178</v>
      </c>
      <c r="D301" s="163" t="s">
        <v>40</v>
      </c>
      <c r="E301" s="164" t="s">
        <v>210</v>
      </c>
      <c r="F301" s="163" t="s">
        <v>285</v>
      </c>
      <c r="G301" s="165" t="str">
        <f>VLOOKUP(A301,Plano_V3!$A$27:$G$573,7,0)</f>
        <v>1. Concluído</v>
      </c>
      <c r="H301" s="165" t="s">
        <v>477</v>
      </c>
      <c r="I301" s="190"/>
      <c r="J301" s="186" t="str">
        <f>IF(VLOOKUP(A301,'Aux - pivots1'!$A:$E,3,0)=0, "",VLOOKUP(A301,'Aux - pivots1'!$A:$E,3,0))</f>
        <v/>
      </c>
      <c r="K301" s="186" t="str">
        <f>IF(VLOOKUP(A301,'Aux - pivots1'!$A:$E,4,0)=0, "",VLOOKUP(A301,'Aux - pivots1'!$A:$E,4,0))</f>
        <v/>
      </c>
      <c r="L301" s="186" t="str">
        <f>IF(VLOOKUP(A301,'Aux - pivots1'!$A:$E,5,0)=0, "",VLOOKUP(A301,'Aux - pivots1'!$A:$E,5,0))</f>
        <v/>
      </c>
    </row>
    <row r="302" spans="1:12" ht="16.2" hidden="1">
      <c r="A302" s="31" t="str">
        <f t="shared" si="4"/>
        <v>modesg_inp_emss_scibdivida_total</v>
      </c>
      <c r="B302" s="172" t="s">
        <v>28</v>
      </c>
      <c r="C302" s="167" t="s">
        <v>178</v>
      </c>
      <c r="D302" s="163" t="s">
        <v>40</v>
      </c>
      <c r="E302" s="164" t="s">
        <v>210</v>
      </c>
      <c r="F302" s="163" t="s">
        <v>286</v>
      </c>
      <c r="G302" s="165" t="str">
        <f>VLOOKUP(A302,Plano_V3!$A$27:$G$573,7,0)</f>
        <v>1. Concluído</v>
      </c>
      <c r="H302" s="165" t="s">
        <v>477</v>
      </c>
      <c r="I302" s="190"/>
      <c r="J302" s="186" t="str">
        <f>IF(VLOOKUP(A302,'Aux - pivots1'!$A:$E,3,0)=0, "",VLOOKUP(A302,'Aux - pivots1'!$A:$E,3,0))</f>
        <v/>
      </c>
      <c r="K302" s="186" t="str">
        <f>IF(VLOOKUP(A302,'Aux - pivots1'!$A:$E,4,0)=0, "",VLOOKUP(A302,'Aux - pivots1'!$A:$E,4,0))</f>
        <v/>
      </c>
      <c r="L302" s="186" t="str">
        <f>IF(VLOOKUP(A302,'Aux - pivots1'!$A:$E,5,0)=0, "",VLOOKUP(A302,'Aux - pivots1'!$A:$E,5,0))</f>
        <v/>
      </c>
    </row>
    <row r="303" spans="1:12" ht="16.2" hidden="1">
      <c r="A303" s="31" t="str">
        <f t="shared" si="4"/>
        <v>modesg_inp_emss_scibcapital_proprio</v>
      </c>
      <c r="B303" s="172" t="s">
        <v>28</v>
      </c>
      <c r="C303" s="167" t="s">
        <v>178</v>
      </c>
      <c r="D303" s="163" t="s">
        <v>40</v>
      </c>
      <c r="E303" s="164" t="s">
        <v>210</v>
      </c>
      <c r="F303" s="163" t="s">
        <v>287</v>
      </c>
      <c r="G303" s="165" t="str">
        <f>VLOOKUP(A303,Plano_V3!$A$27:$G$573,7,0)</f>
        <v>1. Concluído</v>
      </c>
      <c r="H303" s="165" t="s">
        <v>477</v>
      </c>
      <c r="I303" s="190"/>
      <c r="J303" s="186" t="str">
        <f>IF(VLOOKUP(A303,'Aux - pivots1'!$A:$E,3,0)=0, "",VLOOKUP(A303,'Aux - pivots1'!$A:$E,3,0))</f>
        <v/>
      </c>
      <c r="K303" s="186" t="str">
        <f>IF(VLOOKUP(A303,'Aux - pivots1'!$A:$E,4,0)=0, "",VLOOKUP(A303,'Aux - pivots1'!$A:$E,4,0))</f>
        <v/>
      </c>
      <c r="L303" s="186" t="str">
        <f>IF(VLOOKUP(A303,'Aux - pivots1'!$A:$E,5,0)=0, "",VLOOKUP(A303,'Aux - pivots1'!$A:$E,5,0))</f>
        <v/>
      </c>
    </row>
    <row r="304" spans="1:12" ht="16.2" hidden="1">
      <c r="A304" s="31" t="str">
        <f t="shared" si="4"/>
        <v>modesg_inp_emss_naceref_date</v>
      </c>
      <c r="B304" s="172" t="s">
        <v>28</v>
      </c>
      <c r="C304" s="167" t="s">
        <v>178</v>
      </c>
      <c r="D304" s="163" t="s">
        <v>40</v>
      </c>
      <c r="E304" s="164" t="s">
        <v>211</v>
      </c>
      <c r="F304" s="163" t="s">
        <v>73</v>
      </c>
      <c r="G304" s="165" t="str">
        <f>VLOOKUP(A304,Plano_V3!$A$27:$G$573,7,0)</f>
        <v>5. Em Correção</v>
      </c>
      <c r="H304" s="165" t="s">
        <v>480</v>
      </c>
      <c r="I304" s="174" t="s">
        <v>503</v>
      </c>
      <c r="J304" s="186" t="str">
        <f>IF(VLOOKUP(A304,'Aux - pivots1'!$A:$E,3,0)=0, "",VLOOKUP(A304,'Aux - pivots1'!$A:$E,3,0))</f>
        <v/>
      </c>
      <c r="K304" s="186" t="str">
        <f>IF(VLOOKUP(A304,'Aux - pivots1'!$A:$E,4,0)=0, "",VLOOKUP(A304,'Aux - pivots1'!$A:$E,4,0))</f>
        <v/>
      </c>
      <c r="L304" s="186" t="str">
        <f>IF(VLOOKUP(A304,'Aux - pivots1'!$A:$E,5,0)=0, "",VLOOKUP(A304,'Aux - pivots1'!$A:$E,5,0))</f>
        <v/>
      </c>
    </row>
    <row r="305" spans="1:12" ht="16.2" hidden="1">
      <c r="A305" s="31" t="str">
        <f t="shared" si="4"/>
        <v>modesg_inp_emss_naceano</v>
      </c>
      <c r="B305" s="172" t="s">
        <v>28</v>
      </c>
      <c r="C305" s="167" t="s">
        <v>178</v>
      </c>
      <c r="D305" s="163" t="s">
        <v>40</v>
      </c>
      <c r="E305" s="164" t="s">
        <v>211</v>
      </c>
      <c r="F305" s="163" t="s">
        <v>288</v>
      </c>
      <c r="G305" s="165" t="str">
        <f>VLOOKUP(A305,Plano_V3!$A$27:$G$573,7,0)</f>
        <v>5. Em Correção</v>
      </c>
      <c r="H305" s="165" t="s">
        <v>480</v>
      </c>
      <c r="I305" s="175" t="s">
        <v>504</v>
      </c>
      <c r="J305" s="186" t="str">
        <f>IF(VLOOKUP(A305,'Aux - pivots1'!$A:$E,3,0)=0, "",VLOOKUP(A305,'Aux - pivots1'!$A:$E,3,0))</f>
        <v/>
      </c>
      <c r="K305" s="186" t="str">
        <f>IF(VLOOKUP(A305,'Aux - pivots1'!$A:$E,4,0)=0, "",VLOOKUP(A305,'Aux - pivots1'!$A:$E,4,0))</f>
        <v/>
      </c>
      <c r="L305" s="186" t="str">
        <f>IF(VLOOKUP(A305,'Aux - pivots1'!$A:$E,5,0)=0, "",VLOOKUP(A305,'Aux - pivots1'!$A:$E,5,0))</f>
        <v/>
      </c>
    </row>
    <row r="306" spans="1:12" ht="16.2" hidden="1">
      <c r="A306" s="31" t="str">
        <f t="shared" si="4"/>
        <v>modesg_inp_emss_nacenome_regiao</v>
      </c>
      <c r="B306" s="172" t="s">
        <v>28</v>
      </c>
      <c r="C306" s="167" t="s">
        <v>178</v>
      </c>
      <c r="D306" s="163" t="s">
        <v>40</v>
      </c>
      <c r="E306" s="164" t="s">
        <v>211</v>
      </c>
      <c r="F306" s="163" t="s">
        <v>213</v>
      </c>
      <c r="G306" s="165" t="str">
        <f>VLOOKUP(A306,Plano_V3!$A$27:$G$573,7,0)</f>
        <v>5. Em Correção</v>
      </c>
      <c r="H306" s="165" t="s">
        <v>480</v>
      </c>
      <c r="I306" s="175" t="s">
        <v>504</v>
      </c>
      <c r="J306" s="186" t="str">
        <f>IF(VLOOKUP(A306,'Aux - pivots1'!$A:$E,3,0)=0, "",VLOOKUP(A306,'Aux - pivots1'!$A:$E,3,0))</f>
        <v/>
      </c>
      <c r="K306" s="186" t="str">
        <f>IF(VLOOKUP(A306,'Aux - pivots1'!$A:$E,4,0)=0, "",VLOOKUP(A306,'Aux - pivots1'!$A:$E,4,0))</f>
        <v/>
      </c>
      <c r="L306" s="186" t="str">
        <f>IF(VLOOKUP(A306,'Aux - pivots1'!$A:$E,5,0)=0, "",VLOOKUP(A306,'Aux - pivots1'!$A:$E,5,0))</f>
        <v/>
      </c>
    </row>
    <row r="307" spans="1:12" ht="16.2" hidden="1">
      <c r="A307" s="31" t="str">
        <f t="shared" si="4"/>
        <v>modesg_inp_emss_nacecod_nace_esg</v>
      </c>
      <c r="B307" s="172" t="s">
        <v>28</v>
      </c>
      <c r="C307" s="167" t="s">
        <v>178</v>
      </c>
      <c r="D307" s="163" t="s">
        <v>40</v>
      </c>
      <c r="E307" s="164" t="s">
        <v>211</v>
      </c>
      <c r="F307" s="163" t="s">
        <v>272</v>
      </c>
      <c r="G307" s="165" t="str">
        <f>VLOOKUP(A307,Plano_V3!$A$27:$G$573,7,0)</f>
        <v>5. Em Correção</v>
      </c>
      <c r="H307" s="165" t="s">
        <v>480</v>
      </c>
      <c r="I307" s="174" t="s">
        <v>503</v>
      </c>
      <c r="J307" s="186" t="str">
        <f>IF(VLOOKUP(A307,'Aux - pivots1'!$A:$E,3,0)=0, "",VLOOKUP(A307,'Aux - pivots1'!$A:$E,3,0))</f>
        <v/>
      </c>
      <c r="K307" s="186" t="str">
        <f>IF(VLOOKUP(A307,'Aux - pivots1'!$A:$E,4,0)=0, "",VLOOKUP(A307,'Aux - pivots1'!$A:$E,4,0))</f>
        <v/>
      </c>
      <c r="L307" s="186" t="str">
        <f>IF(VLOOKUP(A307,'Aux - pivots1'!$A:$E,5,0)=0, "",VLOOKUP(A307,'Aux - pivots1'!$A:$E,5,0))</f>
        <v/>
      </c>
    </row>
    <row r="308" spans="1:12" ht="16.2" hidden="1">
      <c r="A308" s="31" t="str">
        <f t="shared" si="4"/>
        <v>modesg_inp_emss_nacecod_class_indust</v>
      </c>
      <c r="B308" s="172" t="s">
        <v>28</v>
      </c>
      <c r="C308" s="167" t="s">
        <v>178</v>
      </c>
      <c r="D308" s="163" t="s">
        <v>40</v>
      </c>
      <c r="E308" s="164" t="s">
        <v>211</v>
      </c>
      <c r="F308" s="163" t="s">
        <v>289</v>
      </c>
      <c r="G308" s="165" t="str">
        <f>VLOOKUP(A308,Plano_V3!$A$27:$G$573,7,0)</f>
        <v>5. Em Correção</v>
      </c>
      <c r="H308" s="165" t="s">
        <v>480</v>
      </c>
      <c r="I308" s="174" t="s">
        <v>503</v>
      </c>
      <c r="J308" s="186" t="str">
        <f>IF(VLOOKUP(A308,'Aux - pivots1'!$A:$E,3,0)=0, "",VLOOKUP(A308,'Aux - pivots1'!$A:$E,3,0))</f>
        <v/>
      </c>
      <c r="K308" s="186" t="str">
        <f>IF(VLOOKUP(A308,'Aux - pivots1'!$A:$E,4,0)=0, "",VLOOKUP(A308,'Aux - pivots1'!$A:$E,4,0))</f>
        <v/>
      </c>
      <c r="L308" s="186" t="str">
        <f>IF(VLOOKUP(A308,'Aux - pivots1'!$A:$E,5,0)=0, "",VLOOKUP(A308,'Aux - pivots1'!$A:$E,5,0))</f>
        <v/>
      </c>
    </row>
    <row r="309" spans="1:12" ht="16.2" hidden="1">
      <c r="A309" s="31" t="str">
        <f t="shared" si="4"/>
        <v>modesg_inp_emss_naceclassification_level_1</v>
      </c>
      <c r="B309" s="172" t="s">
        <v>28</v>
      </c>
      <c r="C309" s="167" t="s">
        <v>178</v>
      </c>
      <c r="D309" s="163" t="s">
        <v>40</v>
      </c>
      <c r="E309" s="164" t="s">
        <v>211</v>
      </c>
      <c r="F309" s="163" t="s">
        <v>290</v>
      </c>
      <c r="G309" s="165" t="str">
        <f>VLOOKUP(A309,Plano_V3!$A$27:$G$573,7,0)</f>
        <v>5. Em Correção</v>
      </c>
      <c r="H309" s="165" t="s">
        <v>480</v>
      </c>
      <c r="I309" s="175" t="s">
        <v>504</v>
      </c>
      <c r="J309" s="186" t="str">
        <f>IF(VLOOKUP(A309,'Aux - pivots1'!$A:$E,3,0)=0, "",VLOOKUP(A309,'Aux - pivots1'!$A:$E,3,0))</f>
        <v/>
      </c>
      <c r="K309" s="186" t="str">
        <f>IF(VLOOKUP(A309,'Aux - pivots1'!$A:$E,4,0)=0, "",VLOOKUP(A309,'Aux - pivots1'!$A:$E,4,0))</f>
        <v/>
      </c>
      <c r="L309" s="186" t="str">
        <f>IF(VLOOKUP(A309,'Aux - pivots1'!$A:$E,5,0)=0, "",VLOOKUP(A309,'Aux - pivots1'!$A:$E,5,0))</f>
        <v/>
      </c>
    </row>
    <row r="310" spans="1:12" ht="16.2" hidden="1">
      <c r="A310" s="31" t="str">
        <f t="shared" si="4"/>
        <v>modesg_inp_emss_naceasset_class</v>
      </c>
      <c r="B310" s="172" t="s">
        <v>28</v>
      </c>
      <c r="C310" s="167" t="s">
        <v>178</v>
      </c>
      <c r="D310" s="163" t="s">
        <v>40</v>
      </c>
      <c r="E310" s="164" t="s">
        <v>211</v>
      </c>
      <c r="F310" s="163" t="s">
        <v>291</v>
      </c>
      <c r="G310" s="165" t="str">
        <f>VLOOKUP(A310,Plano_V3!$A$27:$G$573,7,0)</f>
        <v>5. Em Correção</v>
      </c>
      <c r="H310" s="165" t="s">
        <v>480</v>
      </c>
      <c r="I310" s="175" t="s">
        <v>504</v>
      </c>
      <c r="J310" s="186" t="str">
        <f>IF(VLOOKUP(A310,'Aux - pivots1'!$A:$E,3,0)=0, "",VLOOKUP(A310,'Aux - pivots1'!$A:$E,3,0))</f>
        <v/>
      </c>
      <c r="K310" s="186" t="str">
        <f>IF(VLOOKUP(A310,'Aux - pivots1'!$A:$E,4,0)=0, "",VLOOKUP(A310,'Aux - pivots1'!$A:$E,4,0))</f>
        <v/>
      </c>
      <c r="L310" s="186" t="str">
        <f>IF(VLOOKUP(A310,'Aux - pivots1'!$A:$E,5,0)=0, "",VLOOKUP(A310,'Aux - pivots1'!$A:$E,5,0))</f>
        <v/>
      </c>
    </row>
    <row r="311" spans="1:12" ht="16.2" hidden="1">
      <c r="A311" s="31" t="str">
        <f t="shared" si="4"/>
        <v>modesg_inp_emss_nacemethodology_option</v>
      </c>
      <c r="B311" s="172" t="s">
        <v>28</v>
      </c>
      <c r="C311" s="167" t="s">
        <v>178</v>
      </c>
      <c r="D311" s="163" t="s">
        <v>40</v>
      </c>
      <c r="E311" s="164" t="s">
        <v>211</v>
      </c>
      <c r="F311" s="163" t="s">
        <v>292</v>
      </c>
      <c r="G311" s="165" t="str">
        <f>VLOOKUP(A311,Plano_V3!$A$27:$G$573,7,0)</f>
        <v>5. Em Correção</v>
      </c>
      <c r="H311" s="165" t="s">
        <v>480</v>
      </c>
      <c r="I311" s="175" t="s">
        <v>504</v>
      </c>
      <c r="J311" s="186" t="str">
        <f>IF(VLOOKUP(A311,'Aux - pivots1'!$A:$E,3,0)=0, "",VLOOKUP(A311,'Aux - pivots1'!$A:$E,3,0))</f>
        <v/>
      </c>
      <c r="K311" s="186" t="str">
        <f>IF(VLOOKUP(A311,'Aux - pivots1'!$A:$E,4,0)=0, "",VLOOKUP(A311,'Aux - pivots1'!$A:$E,4,0))</f>
        <v/>
      </c>
      <c r="L311" s="186" t="str">
        <f>IF(VLOOKUP(A311,'Aux - pivots1'!$A:$E,5,0)=0, "",VLOOKUP(A311,'Aux - pivots1'!$A:$E,5,0))</f>
        <v/>
      </c>
    </row>
    <row r="312" spans="1:12" ht="16.2" hidden="1">
      <c r="A312" s="31" t="str">
        <f t="shared" si="4"/>
        <v>modesg_inp_emss_naceunidade_funcional</v>
      </c>
      <c r="B312" s="172" t="s">
        <v>28</v>
      </c>
      <c r="C312" s="167" t="s">
        <v>178</v>
      </c>
      <c r="D312" s="163" t="s">
        <v>40</v>
      </c>
      <c r="E312" s="164" t="s">
        <v>211</v>
      </c>
      <c r="F312" s="163" t="s">
        <v>222</v>
      </c>
      <c r="G312" s="165" t="str">
        <f>VLOOKUP(A312,Plano_V3!$A$27:$G$573,7,0)</f>
        <v>5. Em Correção</v>
      </c>
      <c r="H312" s="165" t="s">
        <v>480</v>
      </c>
      <c r="I312" s="174" t="s">
        <v>503</v>
      </c>
      <c r="J312" s="186" t="str">
        <f>IF(VLOOKUP(A312,'Aux - pivots1'!$A:$E,3,0)=0, "",VLOOKUP(A312,'Aux - pivots1'!$A:$E,3,0))</f>
        <v/>
      </c>
      <c r="K312" s="186" t="str">
        <f>IF(VLOOKUP(A312,'Aux - pivots1'!$A:$E,4,0)=0, "",VLOOKUP(A312,'Aux - pivots1'!$A:$E,4,0))</f>
        <v/>
      </c>
      <c r="L312" s="186" t="str">
        <f>IF(VLOOKUP(A312,'Aux - pivots1'!$A:$E,5,0)=0, "",VLOOKUP(A312,'Aux - pivots1'!$A:$E,5,0))</f>
        <v/>
      </c>
    </row>
    <row r="313" spans="1:12" ht="16.2" hidden="1">
      <c r="A313" s="31" t="str">
        <f t="shared" si="4"/>
        <v>modesg_inp_emss_naceunidades_fator_de_emissao</v>
      </c>
      <c r="B313" s="172" t="s">
        <v>28</v>
      </c>
      <c r="C313" s="167" t="s">
        <v>178</v>
      </c>
      <c r="D313" s="163" t="s">
        <v>40</v>
      </c>
      <c r="E313" s="164" t="s">
        <v>211</v>
      </c>
      <c r="F313" s="163" t="s">
        <v>293</v>
      </c>
      <c r="G313" s="165" t="str">
        <f>VLOOKUP(A313,Plano_V3!$A$27:$G$573,7,0)</f>
        <v>5. Em Correção</v>
      </c>
      <c r="H313" s="165" t="s">
        <v>480</v>
      </c>
      <c r="I313" s="174" t="s">
        <v>503</v>
      </c>
      <c r="J313" s="186" t="str">
        <f>IF(VLOOKUP(A313,'Aux - pivots1'!$A:$E,3,0)=0, "",VLOOKUP(A313,'Aux - pivots1'!$A:$E,3,0))</f>
        <v/>
      </c>
      <c r="K313" s="186" t="str">
        <f>IF(VLOOKUP(A313,'Aux - pivots1'!$A:$E,4,0)=0, "",VLOOKUP(A313,'Aux - pivots1'!$A:$E,4,0))</f>
        <v/>
      </c>
      <c r="L313" s="186" t="str">
        <f>IF(VLOOKUP(A313,'Aux - pivots1'!$A:$E,5,0)=0, "",VLOOKUP(A313,'Aux - pivots1'!$A:$E,5,0))</f>
        <v/>
      </c>
    </row>
    <row r="314" spans="1:12" ht="16.2" hidden="1">
      <c r="A314" s="31" t="str">
        <f t="shared" si="4"/>
        <v>modesg_inp_emss_nacescore_qualidade</v>
      </c>
      <c r="B314" s="172" t="s">
        <v>28</v>
      </c>
      <c r="C314" s="167" t="s">
        <v>178</v>
      </c>
      <c r="D314" s="163" t="s">
        <v>40</v>
      </c>
      <c r="E314" s="164" t="s">
        <v>211</v>
      </c>
      <c r="F314" s="163" t="s">
        <v>50</v>
      </c>
      <c r="G314" s="165" t="str">
        <f>VLOOKUP(A314,Plano_V3!$A$27:$G$573,7,0)</f>
        <v>5. Em Correção</v>
      </c>
      <c r="H314" s="165" t="s">
        <v>480</v>
      </c>
      <c r="I314" s="174" t="s">
        <v>503</v>
      </c>
      <c r="J314" s="186" t="str">
        <f>IF(VLOOKUP(A314,'Aux - pivots1'!$A:$E,3,0)=0, "",VLOOKUP(A314,'Aux - pivots1'!$A:$E,3,0))</f>
        <v/>
      </c>
      <c r="K314" s="186" t="str">
        <f>IF(VLOOKUP(A314,'Aux - pivots1'!$A:$E,4,0)=0, "",VLOOKUP(A314,'Aux - pivots1'!$A:$E,4,0))</f>
        <v/>
      </c>
      <c r="L314" s="186" t="str">
        <f>IF(VLOOKUP(A314,'Aux - pivots1'!$A:$E,5,0)=0, "",VLOOKUP(A314,'Aux - pivots1'!$A:$E,5,0))</f>
        <v/>
      </c>
    </row>
    <row r="315" spans="1:12" ht="16.2" hidden="1">
      <c r="A315" s="31" t="str">
        <f t="shared" si="4"/>
        <v>modesg_inp_emss_nacescp1_ftr_emss</v>
      </c>
      <c r="B315" s="172" t="s">
        <v>28</v>
      </c>
      <c r="C315" s="167" t="s">
        <v>178</v>
      </c>
      <c r="D315" s="163" t="s">
        <v>40</v>
      </c>
      <c r="E315" s="164" t="s">
        <v>211</v>
      </c>
      <c r="F315" s="163" t="s">
        <v>225</v>
      </c>
      <c r="G315" s="165" t="str">
        <f>VLOOKUP(A315,Plano_V3!$A$27:$G$573,7,0)</f>
        <v>5. Em Correção</v>
      </c>
      <c r="H315" s="165" t="s">
        <v>480</v>
      </c>
      <c r="I315" s="174" t="s">
        <v>503</v>
      </c>
      <c r="J315" s="186" t="str">
        <f>IF(VLOOKUP(A315,'Aux - pivots1'!$A:$E,3,0)=0, "",VLOOKUP(A315,'Aux - pivots1'!$A:$E,3,0))</f>
        <v/>
      </c>
      <c r="K315" s="186" t="str">
        <f>IF(VLOOKUP(A315,'Aux - pivots1'!$A:$E,4,0)=0, "",VLOOKUP(A315,'Aux - pivots1'!$A:$E,4,0))</f>
        <v/>
      </c>
      <c r="L315" s="186" t="str">
        <f>IF(VLOOKUP(A315,'Aux - pivots1'!$A:$E,5,0)=0, "",VLOOKUP(A315,'Aux - pivots1'!$A:$E,5,0))</f>
        <v/>
      </c>
    </row>
    <row r="316" spans="1:12" ht="16.2" hidden="1">
      <c r="A316" s="31" t="str">
        <f t="shared" si="4"/>
        <v>modesg_inp_emss_nacescp2_ftr_emss</v>
      </c>
      <c r="B316" s="172" t="s">
        <v>28</v>
      </c>
      <c r="C316" s="167" t="s">
        <v>178</v>
      </c>
      <c r="D316" s="163" t="s">
        <v>40</v>
      </c>
      <c r="E316" s="164" t="s">
        <v>211</v>
      </c>
      <c r="F316" s="163" t="s">
        <v>226</v>
      </c>
      <c r="G316" s="165" t="str">
        <f>VLOOKUP(A316,Plano_V3!$A$27:$G$573,7,0)</f>
        <v>5. Em Correção</v>
      </c>
      <c r="H316" s="165" t="s">
        <v>480</v>
      </c>
      <c r="I316" s="174" t="s">
        <v>503</v>
      </c>
      <c r="J316" s="186" t="str">
        <f>IF(VLOOKUP(A316,'Aux - pivots1'!$A:$E,3,0)=0, "",VLOOKUP(A316,'Aux - pivots1'!$A:$E,3,0))</f>
        <v/>
      </c>
      <c r="K316" s="186" t="str">
        <f>IF(VLOOKUP(A316,'Aux - pivots1'!$A:$E,4,0)=0, "",VLOOKUP(A316,'Aux - pivots1'!$A:$E,4,0))</f>
        <v/>
      </c>
      <c r="L316" s="186" t="str">
        <f>IF(VLOOKUP(A316,'Aux - pivots1'!$A:$E,5,0)=0, "",VLOOKUP(A316,'Aux - pivots1'!$A:$E,5,0))</f>
        <v/>
      </c>
    </row>
    <row r="317" spans="1:12" ht="16.2" hidden="1">
      <c r="A317" s="31" t="str">
        <f t="shared" si="4"/>
        <v>modesg_inp_emss_nacescp3_ftr_emss</v>
      </c>
      <c r="B317" s="172" t="s">
        <v>28</v>
      </c>
      <c r="C317" s="167" t="s">
        <v>178</v>
      </c>
      <c r="D317" s="163" t="s">
        <v>40</v>
      </c>
      <c r="E317" s="164" t="s">
        <v>211</v>
      </c>
      <c r="F317" s="163" t="s">
        <v>227</v>
      </c>
      <c r="G317" s="165" t="str">
        <f>VLOOKUP(A317,Plano_V3!$A$27:$G$573,7,0)</f>
        <v>5. Em Correção</v>
      </c>
      <c r="H317" s="165" t="s">
        <v>480</v>
      </c>
      <c r="I317" s="174" t="s">
        <v>503</v>
      </c>
      <c r="J317" s="186" t="str">
        <f>IF(VLOOKUP(A317,'Aux - pivots1'!$A:$E,3,0)=0, "",VLOOKUP(A317,'Aux - pivots1'!$A:$E,3,0))</f>
        <v/>
      </c>
      <c r="K317" s="186" t="str">
        <f>IF(VLOOKUP(A317,'Aux - pivots1'!$A:$E,4,0)=0, "",VLOOKUP(A317,'Aux - pivots1'!$A:$E,4,0))</f>
        <v/>
      </c>
      <c r="L317" s="186" t="str">
        <f>IF(VLOOKUP(A317,'Aux - pivots1'!$A:$E,5,0)=0, "",VLOOKUP(A317,'Aux - pivots1'!$A:$E,5,0))</f>
        <v/>
      </c>
    </row>
    <row r="318" spans="1:12" ht="16.2" hidden="1">
      <c r="A318" s="31" t="str">
        <f t="shared" si="4"/>
        <v>modesg_inp_emss_bens_imoveisref_date</v>
      </c>
      <c r="B318" s="172" t="s">
        <v>28</v>
      </c>
      <c r="C318" s="167" t="s">
        <v>178</v>
      </c>
      <c r="D318" s="163" t="s">
        <v>40</v>
      </c>
      <c r="E318" s="164" t="s">
        <v>212</v>
      </c>
      <c r="F318" s="163" t="s">
        <v>73</v>
      </c>
      <c r="G318" s="165" t="str">
        <f>VLOOKUP(A318,Plano_V3!$A$27:$G$573,7,0)</f>
        <v>5. Em Correção</v>
      </c>
      <c r="H318" s="165" t="s">
        <v>480</v>
      </c>
      <c r="I318" s="174" t="s">
        <v>503</v>
      </c>
      <c r="J318" s="186" t="str">
        <f>IF(VLOOKUP(A318,'Aux - pivots1'!$A:$E,3,0)=0, "",VLOOKUP(A318,'Aux - pivots1'!$A:$E,3,0))</f>
        <v/>
      </c>
      <c r="K318" s="186" t="str">
        <f>IF(VLOOKUP(A318,'Aux - pivots1'!$A:$E,4,0)=0, "",VLOOKUP(A318,'Aux - pivots1'!$A:$E,4,0))</f>
        <v/>
      </c>
      <c r="L318" s="186" t="str">
        <f>IF(VLOOKUP(A318,'Aux - pivots1'!$A:$E,5,0)=0, "",VLOOKUP(A318,'Aux - pivots1'!$A:$E,5,0))</f>
        <v/>
      </c>
    </row>
    <row r="319" spans="1:12" ht="16.2" hidden="1">
      <c r="A319" s="31" t="str">
        <f t="shared" si="4"/>
        <v>modesg_inp_emss_bens_imoveisnome_pais</v>
      </c>
      <c r="B319" s="172" t="s">
        <v>28</v>
      </c>
      <c r="C319" s="167" t="s">
        <v>178</v>
      </c>
      <c r="D319" s="163" t="s">
        <v>40</v>
      </c>
      <c r="E319" s="164" t="s">
        <v>212</v>
      </c>
      <c r="F319" s="163" t="s">
        <v>214</v>
      </c>
      <c r="G319" s="165" t="str">
        <f>VLOOKUP(A319,Plano_V3!$A$27:$G$573,7,0)</f>
        <v>5. Em Correção</v>
      </c>
      <c r="H319" s="165" t="s">
        <v>480</v>
      </c>
      <c r="I319" s="174" t="s">
        <v>503</v>
      </c>
      <c r="J319" s="186" t="str">
        <f>IF(VLOOKUP(A319,'Aux - pivots1'!$A:$E,3,0)=0, "",VLOOKUP(A319,'Aux - pivots1'!$A:$E,3,0))</f>
        <v/>
      </c>
      <c r="K319" s="186" t="str">
        <f>IF(VLOOKUP(A319,'Aux - pivots1'!$A:$E,4,0)=0, "",VLOOKUP(A319,'Aux - pivots1'!$A:$E,4,0))</f>
        <v/>
      </c>
      <c r="L319" s="186" t="str">
        <f>IF(VLOOKUP(A319,'Aux - pivots1'!$A:$E,5,0)=0, "",VLOOKUP(A319,'Aux - pivots1'!$A:$E,5,0))</f>
        <v/>
      </c>
    </row>
    <row r="320" spans="1:12" ht="16.2" hidden="1">
      <c r="A320" s="31" t="str">
        <f t="shared" si="4"/>
        <v>modesg_inp_emss_bens_imoveisnome_estado</v>
      </c>
      <c r="B320" s="172" t="s">
        <v>28</v>
      </c>
      <c r="C320" s="167" t="s">
        <v>178</v>
      </c>
      <c r="D320" s="163" t="s">
        <v>40</v>
      </c>
      <c r="E320" s="164" t="s">
        <v>212</v>
      </c>
      <c r="F320" s="163" t="s">
        <v>215</v>
      </c>
      <c r="G320" s="165" t="str">
        <f>VLOOKUP(A320,Plano_V3!$A$27:$G$573,7,0)</f>
        <v>5. Em Correção</v>
      </c>
      <c r="H320" s="165" t="s">
        <v>480</v>
      </c>
      <c r="I320" s="174" t="s">
        <v>503</v>
      </c>
      <c r="J320" s="186" t="str">
        <f>IF(VLOOKUP(A320,'Aux - pivots1'!$A:$E,3,0)=0, "",VLOOKUP(A320,'Aux - pivots1'!$A:$E,3,0))</f>
        <v/>
      </c>
      <c r="K320" s="186" t="str">
        <f>IF(VLOOKUP(A320,'Aux - pivots1'!$A:$E,4,0)=0, "",VLOOKUP(A320,'Aux - pivots1'!$A:$E,4,0))</f>
        <v/>
      </c>
      <c r="L320" s="186" t="str">
        <f>IF(VLOOKUP(A320,'Aux - pivots1'!$A:$E,5,0)=0, "",VLOOKUP(A320,'Aux - pivots1'!$A:$E,5,0))</f>
        <v/>
      </c>
    </row>
    <row r="321" spans="1:12" ht="16.2" hidden="1">
      <c r="A321" s="31" t="str">
        <f t="shared" si="4"/>
        <v>modesg_inp_emss_bens_imoveisasset_class</v>
      </c>
      <c r="B321" s="172" t="s">
        <v>28</v>
      </c>
      <c r="C321" s="167" t="s">
        <v>178</v>
      </c>
      <c r="D321" s="163" t="s">
        <v>40</v>
      </c>
      <c r="E321" s="164" t="s">
        <v>212</v>
      </c>
      <c r="F321" s="163" t="s">
        <v>291</v>
      </c>
      <c r="G321" s="165" t="str">
        <f>VLOOKUP(A321,Plano_V3!$A$27:$G$573,7,0)</f>
        <v>5. Em Correção</v>
      </c>
      <c r="H321" s="165" t="s">
        <v>480</v>
      </c>
      <c r="I321" s="174" t="s">
        <v>503</v>
      </c>
      <c r="J321" s="186" t="str">
        <f>IF(VLOOKUP(A321,'Aux - pivots1'!$A:$E,3,0)=0, "",VLOOKUP(A321,'Aux - pivots1'!$A:$E,3,0))</f>
        <v/>
      </c>
      <c r="K321" s="186" t="str">
        <f>IF(VLOOKUP(A321,'Aux - pivots1'!$A:$E,4,0)=0, "",VLOOKUP(A321,'Aux - pivots1'!$A:$E,4,0))</f>
        <v/>
      </c>
      <c r="L321" s="186" t="str">
        <f>IF(VLOOKUP(A321,'Aux - pivots1'!$A:$E,5,0)=0, "",VLOOKUP(A321,'Aux - pivots1'!$A:$E,5,0))</f>
        <v/>
      </c>
    </row>
    <row r="322" spans="1:12" ht="16.2" hidden="1">
      <c r="A322" s="31" t="str">
        <f t="shared" si="4"/>
        <v>modesg_inp_emss_bens_imoveisemission_factor_type</v>
      </c>
      <c r="B322" s="172" t="s">
        <v>28</v>
      </c>
      <c r="C322" s="167" t="s">
        <v>178</v>
      </c>
      <c r="D322" s="163" t="s">
        <v>40</v>
      </c>
      <c r="E322" s="164" t="s">
        <v>212</v>
      </c>
      <c r="F322" s="163" t="s">
        <v>294</v>
      </c>
      <c r="G322" s="165" t="str">
        <f>VLOOKUP(A322,Plano_V3!$A$27:$G$573,7,0)</f>
        <v>5. Em Correção</v>
      </c>
      <c r="H322" s="165" t="s">
        <v>480</v>
      </c>
      <c r="I322" s="175" t="s">
        <v>504</v>
      </c>
      <c r="J322" s="186" t="str">
        <f>IF(VLOOKUP(A322,'Aux - pivots1'!$A:$E,3,0)=0, "",VLOOKUP(A322,'Aux - pivots1'!$A:$E,3,0))</f>
        <v/>
      </c>
      <c r="K322" s="186" t="str">
        <f>IF(VLOOKUP(A322,'Aux - pivots1'!$A:$E,4,0)=0, "",VLOOKUP(A322,'Aux - pivots1'!$A:$E,4,0))</f>
        <v/>
      </c>
      <c r="L322" s="186" t="str">
        <f>IF(VLOOKUP(A322,'Aux - pivots1'!$A:$E,5,0)=0, "",VLOOKUP(A322,'Aux - pivots1'!$A:$E,5,0))</f>
        <v/>
      </c>
    </row>
    <row r="323" spans="1:12" ht="16.2" hidden="1">
      <c r="A323" s="31" t="str">
        <f t="shared" si="4"/>
        <v>modesg_inp_emss_bens_imoveisnome_regiao</v>
      </c>
      <c r="B323" s="172" t="s">
        <v>28</v>
      </c>
      <c r="C323" s="167" t="s">
        <v>178</v>
      </c>
      <c r="D323" s="163" t="s">
        <v>40</v>
      </c>
      <c r="E323" s="164" t="s">
        <v>212</v>
      </c>
      <c r="F323" s="163" t="s">
        <v>213</v>
      </c>
      <c r="G323" s="165" t="str">
        <f>VLOOKUP(A323,Plano_V3!$A$27:$G$573,7,0)</f>
        <v>5. Em Correção</v>
      </c>
      <c r="H323" s="165" t="s">
        <v>480</v>
      </c>
      <c r="I323" s="175" t="s">
        <v>504</v>
      </c>
      <c r="J323" s="186" t="str">
        <f>IF(VLOOKUP(A323,'Aux - pivots1'!$A:$E,3,0)=0, "",VLOOKUP(A323,'Aux - pivots1'!$A:$E,3,0))</f>
        <v/>
      </c>
      <c r="K323" s="186" t="str">
        <f>IF(VLOOKUP(A323,'Aux - pivots1'!$A:$E,4,0)=0, "",VLOOKUP(A323,'Aux - pivots1'!$A:$E,4,0))</f>
        <v/>
      </c>
      <c r="L323" s="186" t="str">
        <f>IF(VLOOKUP(A323,'Aux - pivots1'!$A:$E,5,0)=0, "",VLOOKUP(A323,'Aux - pivots1'!$A:$E,5,0))</f>
        <v/>
      </c>
    </row>
    <row r="324" spans="1:12" ht="16.2" hidden="1">
      <c r="A324" s="31" t="str">
        <f t="shared" si="4"/>
        <v>modesg_inp_emss_bens_imoveistipo_bem</v>
      </c>
      <c r="B324" s="172" t="s">
        <v>28</v>
      </c>
      <c r="C324" s="167" t="s">
        <v>178</v>
      </c>
      <c r="D324" s="163" t="s">
        <v>40</v>
      </c>
      <c r="E324" s="164" t="s">
        <v>212</v>
      </c>
      <c r="F324" s="163" t="s">
        <v>295</v>
      </c>
      <c r="G324" s="165" t="str">
        <f>VLOOKUP(A324,Plano_V3!$A$27:$G$573,7,0)</f>
        <v>5. Em Correção</v>
      </c>
      <c r="H324" s="165" t="s">
        <v>480</v>
      </c>
      <c r="I324" s="174" t="s">
        <v>503</v>
      </c>
      <c r="J324" s="186" t="str">
        <f>IF(VLOOKUP(A324,'Aux - pivots1'!$A:$E,3,0)=0, "",VLOOKUP(A324,'Aux - pivots1'!$A:$E,3,0))</f>
        <v/>
      </c>
      <c r="K324" s="186" t="str">
        <f>IF(VLOOKUP(A324,'Aux - pivots1'!$A:$E,4,0)=0, "",VLOOKUP(A324,'Aux - pivots1'!$A:$E,4,0))</f>
        <v/>
      </c>
      <c r="L324" s="186" t="str">
        <f>IF(VLOOKUP(A324,'Aux - pivots1'!$A:$E,5,0)=0, "",VLOOKUP(A324,'Aux - pivots1'!$A:$E,5,0))</f>
        <v/>
      </c>
    </row>
    <row r="325" spans="1:12" ht="16.2" hidden="1">
      <c r="A325" s="31" t="str">
        <f t="shared" si="4"/>
        <v>modesg_inp_emss_bens_imoveistipo_finalidade_bem</v>
      </c>
      <c r="B325" s="172" t="s">
        <v>28</v>
      </c>
      <c r="C325" s="167" t="s">
        <v>178</v>
      </c>
      <c r="D325" s="163" t="s">
        <v>40</v>
      </c>
      <c r="E325" s="164" t="s">
        <v>212</v>
      </c>
      <c r="F325" s="163" t="s">
        <v>296</v>
      </c>
      <c r="G325" s="165" t="str">
        <f>VLOOKUP(A325,Plano_V3!$A$27:$G$573,7,0)</f>
        <v>5. Em Correção</v>
      </c>
      <c r="H325" s="165" t="s">
        <v>480</v>
      </c>
      <c r="I325" s="174" t="s">
        <v>503</v>
      </c>
      <c r="J325" s="186" t="str">
        <f>IF(VLOOKUP(A325,'Aux - pivots1'!$A:$E,3,0)=0, "",VLOOKUP(A325,'Aux - pivots1'!$A:$E,3,0))</f>
        <v/>
      </c>
      <c r="K325" s="186" t="str">
        <f>IF(VLOOKUP(A325,'Aux - pivots1'!$A:$E,4,0)=0, "",VLOOKUP(A325,'Aux - pivots1'!$A:$E,4,0))</f>
        <v/>
      </c>
      <c r="L325" s="186" t="str">
        <f>IF(VLOOKUP(A325,'Aux - pivots1'!$A:$E,5,0)=0, "",VLOOKUP(A325,'Aux - pivots1'!$A:$E,5,0))</f>
        <v/>
      </c>
    </row>
    <row r="326" spans="1:12" ht="16.2" hidden="1">
      <c r="A326" s="31" t="str">
        <f t="shared" si="4"/>
        <v>modesg_inp_emss_bens_imoveisepc</v>
      </c>
      <c r="B326" s="172" t="s">
        <v>28</v>
      </c>
      <c r="C326" s="167" t="s">
        <v>178</v>
      </c>
      <c r="D326" s="163" t="s">
        <v>40</v>
      </c>
      <c r="E326" s="164" t="s">
        <v>212</v>
      </c>
      <c r="F326" s="163" t="s">
        <v>47</v>
      </c>
      <c r="G326" s="165" t="str">
        <f>VLOOKUP(A326,Plano_V3!$A$27:$G$573,7,0)</f>
        <v>5. Em Correção</v>
      </c>
      <c r="H326" s="165" t="s">
        <v>480</v>
      </c>
      <c r="I326" s="176" t="s">
        <v>504</v>
      </c>
      <c r="J326" s="186" t="str">
        <f>IF(VLOOKUP(A326,'Aux - pivots1'!$A:$E,3,0)=0, "",VLOOKUP(A326,'Aux - pivots1'!$A:$E,3,0))</f>
        <v/>
      </c>
      <c r="K326" s="186" t="str">
        <f>IF(VLOOKUP(A326,'Aux - pivots1'!$A:$E,4,0)=0, "",VLOOKUP(A326,'Aux - pivots1'!$A:$E,4,0))</f>
        <v/>
      </c>
      <c r="L326" s="186" t="str">
        <f>IF(VLOOKUP(A326,'Aux - pivots1'!$A:$E,5,0)=0, "",VLOOKUP(A326,'Aux - pivots1'!$A:$E,5,0))</f>
        <v/>
      </c>
    </row>
    <row r="327" spans="1:12" ht="16.2" hidden="1">
      <c r="A327" s="31" t="str">
        <f t="shared" si="4"/>
        <v>modesg_inp_emss_bens_imoveisflg_ftr_emss_area</v>
      </c>
      <c r="B327" s="172" t="s">
        <v>28</v>
      </c>
      <c r="C327" s="167" t="s">
        <v>178</v>
      </c>
      <c r="D327" s="163" t="s">
        <v>40</v>
      </c>
      <c r="E327" s="164" t="s">
        <v>212</v>
      </c>
      <c r="F327" s="163" t="s">
        <v>297</v>
      </c>
      <c r="G327" s="165" t="str">
        <f>VLOOKUP(A327,Plano_V3!$A$27:$G$573,7,0)</f>
        <v>5. Em Correção</v>
      </c>
      <c r="H327" s="165" t="s">
        <v>480</v>
      </c>
      <c r="I327" s="176" t="s">
        <v>504</v>
      </c>
      <c r="J327" s="186" t="str">
        <f>IF(VLOOKUP(A327,'Aux - pivots1'!$A:$E,3,0)=0, "",VLOOKUP(A327,'Aux - pivots1'!$A:$E,3,0))</f>
        <v/>
      </c>
      <c r="K327" s="186" t="str">
        <f>IF(VLOOKUP(A327,'Aux - pivots1'!$A:$E,4,0)=0, "",VLOOKUP(A327,'Aux - pivots1'!$A:$E,4,0))</f>
        <v/>
      </c>
      <c r="L327" s="186" t="str">
        <f>IF(VLOOKUP(A327,'Aux - pivots1'!$A:$E,5,0)=0, "",VLOOKUP(A327,'Aux - pivots1'!$A:$E,5,0))</f>
        <v/>
      </c>
    </row>
    <row r="328" spans="1:12" ht="16.2" hidden="1">
      <c r="A328" s="31" t="str">
        <f t="shared" ref="A328:A391" si="5">E328&amp;F328</f>
        <v>modesg_inp_emss_bens_imoveisnome_unidade_funcional</v>
      </c>
      <c r="B328" s="172" t="s">
        <v>28</v>
      </c>
      <c r="C328" s="167" t="s">
        <v>178</v>
      </c>
      <c r="D328" s="163" t="s">
        <v>40</v>
      </c>
      <c r="E328" s="164" t="s">
        <v>212</v>
      </c>
      <c r="F328" s="163" t="s">
        <v>221</v>
      </c>
      <c r="G328" s="165" t="str">
        <f>VLOOKUP(A328,Plano_V3!$A$27:$G$573,7,0)</f>
        <v>5. Em Correção</v>
      </c>
      <c r="H328" s="165" t="s">
        <v>480</v>
      </c>
      <c r="I328" s="174" t="s">
        <v>503</v>
      </c>
      <c r="J328" s="186" t="str">
        <f>IF(VLOOKUP(A328,'Aux - pivots1'!$A:$E,3,0)=0, "",VLOOKUP(A328,'Aux - pivots1'!$A:$E,3,0))</f>
        <v/>
      </c>
      <c r="K328" s="186" t="str">
        <f>IF(VLOOKUP(A328,'Aux - pivots1'!$A:$E,4,0)=0, "",VLOOKUP(A328,'Aux - pivots1'!$A:$E,4,0))</f>
        <v/>
      </c>
      <c r="L328" s="186" t="str">
        <f>IF(VLOOKUP(A328,'Aux - pivots1'!$A:$E,5,0)=0, "",VLOOKUP(A328,'Aux - pivots1'!$A:$E,5,0))</f>
        <v/>
      </c>
    </row>
    <row r="329" spans="1:12" ht="16.2" hidden="1">
      <c r="A329" s="31" t="str">
        <f t="shared" si="5"/>
        <v>modesg_inp_emss_bens_imoveisunidade_funcional</v>
      </c>
      <c r="B329" s="172" t="s">
        <v>28</v>
      </c>
      <c r="C329" s="167" t="s">
        <v>178</v>
      </c>
      <c r="D329" s="163" t="s">
        <v>40</v>
      </c>
      <c r="E329" s="164" t="s">
        <v>212</v>
      </c>
      <c r="F329" s="163" t="s">
        <v>222</v>
      </c>
      <c r="G329" s="165" t="str">
        <f>VLOOKUP(A329,Plano_V3!$A$27:$G$573,7,0)</f>
        <v>5. Em Correção</v>
      </c>
      <c r="H329" s="165" t="s">
        <v>480</v>
      </c>
      <c r="I329" s="174" t="s">
        <v>503</v>
      </c>
      <c r="J329" s="186" t="str">
        <f>IF(VLOOKUP(A329,'Aux - pivots1'!$A:$E,3,0)=0, "",VLOOKUP(A329,'Aux - pivots1'!$A:$E,3,0))</f>
        <v/>
      </c>
      <c r="K329" s="186" t="str">
        <f>IF(VLOOKUP(A329,'Aux - pivots1'!$A:$E,4,0)=0, "",VLOOKUP(A329,'Aux - pivots1'!$A:$E,4,0))</f>
        <v/>
      </c>
      <c r="L329" s="186" t="str">
        <f>IF(VLOOKUP(A329,'Aux - pivots1'!$A:$E,5,0)=0, "",VLOOKUP(A329,'Aux - pivots1'!$A:$E,5,0))</f>
        <v/>
      </c>
    </row>
    <row r="330" spans="1:12" ht="16.2" hidden="1">
      <c r="A330" s="31" t="str">
        <f t="shared" si="5"/>
        <v>modesg_inp_emss_bens_imoveisnome_fator_emissao</v>
      </c>
      <c r="B330" s="172" t="s">
        <v>28</v>
      </c>
      <c r="C330" s="167" t="s">
        <v>178</v>
      </c>
      <c r="D330" s="163" t="s">
        <v>40</v>
      </c>
      <c r="E330" s="164" t="s">
        <v>212</v>
      </c>
      <c r="F330" s="163" t="s">
        <v>223</v>
      </c>
      <c r="G330" s="165" t="str">
        <f>VLOOKUP(A330,Plano_V3!$A$27:$G$573,7,0)</f>
        <v>5. Em Correção</v>
      </c>
      <c r="H330" s="165" t="s">
        <v>480</v>
      </c>
      <c r="I330" s="174" t="s">
        <v>503</v>
      </c>
      <c r="J330" s="186" t="str">
        <f>IF(VLOOKUP(A330,'Aux - pivots1'!$A:$E,3,0)=0, "",VLOOKUP(A330,'Aux - pivots1'!$A:$E,3,0))</f>
        <v/>
      </c>
      <c r="K330" s="186" t="str">
        <f>IF(VLOOKUP(A330,'Aux - pivots1'!$A:$E,4,0)=0, "",VLOOKUP(A330,'Aux - pivots1'!$A:$E,4,0))</f>
        <v/>
      </c>
      <c r="L330" s="186" t="str">
        <f>IF(VLOOKUP(A330,'Aux - pivots1'!$A:$E,5,0)=0, "",VLOOKUP(A330,'Aux - pivots1'!$A:$E,5,0))</f>
        <v/>
      </c>
    </row>
    <row r="331" spans="1:12" ht="16.2" hidden="1">
      <c r="A331" s="31" t="str">
        <f t="shared" si="5"/>
        <v>modesg_inp_emss_bens_imoveisunidade_fator_emissao</v>
      </c>
      <c r="B331" s="172" t="s">
        <v>28</v>
      </c>
      <c r="C331" s="167" t="s">
        <v>178</v>
      </c>
      <c r="D331" s="163" t="s">
        <v>40</v>
      </c>
      <c r="E331" s="164" t="s">
        <v>212</v>
      </c>
      <c r="F331" s="163" t="s">
        <v>298</v>
      </c>
      <c r="G331" s="165" t="str">
        <f>VLOOKUP(A331,Plano_V3!$A$27:$G$573,7,0)</f>
        <v>5. Em Correção</v>
      </c>
      <c r="H331" s="165" t="s">
        <v>480</v>
      </c>
      <c r="I331" s="174" t="s">
        <v>503</v>
      </c>
      <c r="J331" s="186" t="str">
        <f>IF(VLOOKUP(A331,'Aux - pivots1'!$A:$E,3,0)=0, "",VLOOKUP(A331,'Aux - pivots1'!$A:$E,3,0))</f>
        <v/>
      </c>
      <c r="K331" s="186" t="str">
        <f>IF(VLOOKUP(A331,'Aux - pivots1'!$A:$E,4,0)=0, "",VLOOKUP(A331,'Aux - pivots1'!$A:$E,4,0))</f>
        <v/>
      </c>
      <c r="L331" s="186" t="str">
        <f>IF(VLOOKUP(A331,'Aux - pivots1'!$A:$E,5,0)=0, "",VLOOKUP(A331,'Aux - pivots1'!$A:$E,5,0))</f>
        <v/>
      </c>
    </row>
    <row r="332" spans="1:12" ht="16.2" hidden="1">
      <c r="A332" s="31" t="str">
        <f t="shared" si="5"/>
        <v>modesg_inp_emss_bens_imoveisscore_qualidade</v>
      </c>
      <c r="B332" s="172" t="s">
        <v>28</v>
      </c>
      <c r="C332" s="167" t="s">
        <v>178</v>
      </c>
      <c r="D332" s="163" t="s">
        <v>40</v>
      </c>
      <c r="E332" s="164" t="s">
        <v>212</v>
      </c>
      <c r="F332" s="163" t="s">
        <v>50</v>
      </c>
      <c r="G332" s="165" t="str">
        <f>VLOOKUP(A332,Plano_V3!$A$27:$G$573,7,0)</f>
        <v>5. Em Correção</v>
      </c>
      <c r="H332" s="165" t="s">
        <v>480</v>
      </c>
      <c r="I332" s="174" t="s">
        <v>503</v>
      </c>
      <c r="J332" s="186" t="str">
        <f>IF(VLOOKUP(A332,'Aux - pivots1'!$A:$E,3,0)=0, "",VLOOKUP(A332,'Aux - pivots1'!$A:$E,3,0))</f>
        <v/>
      </c>
      <c r="K332" s="186" t="str">
        <f>IF(VLOOKUP(A332,'Aux - pivots1'!$A:$E,4,0)=0, "",VLOOKUP(A332,'Aux - pivots1'!$A:$E,4,0))</f>
        <v/>
      </c>
      <c r="L332" s="186" t="str">
        <f>IF(VLOOKUP(A332,'Aux - pivots1'!$A:$E,5,0)=0, "",VLOOKUP(A332,'Aux - pivots1'!$A:$E,5,0))</f>
        <v/>
      </c>
    </row>
    <row r="333" spans="1:12" ht="16.2" hidden="1">
      <c r="A333" s="31" t="str">
        <f t="shared" si="5"/>
        <v>modesg_inp_emss_bens_imoveisscp_ftr_emss_ano1</v>
      </c>
      <c r="B333" s="172" t="s">
        <v>28</v>
      </c>
      <c r="C333" s="167" t="s">
        <v>178</v>
      </c>
      <c r="D333" s="163" t="s">
        <v>40</v>
      </c>
      <c r="E333" s="164" t="s">
        <v>212</v>
      </c>
      <c r="F333" s="163" t="s">
        <v>299</v>
      </c>
      <c r="G333" s="165" t="str">
        <f>VLOOKUP(A333,Plano_V3!$A$27:$G$573,7,0)</f>
        <v>5. Em Correção</v>
      </c>
      <c r="H333" s="165" t="s">
        <v>480</v>
      </c>
      <c r="I333" s="176" t="s">
        <v>504</v>
      </c>
      <c r="J333" s="186" t="str">
        <f>IF(VLOOKUP(A333,'Aux - pivots1'!$A:$E,3,0)=0, "",VLOOKUP(A333,'Aux - pivots1'!$A:$E,3,0))</f>
        <v/>
      </c>
      <c r="K333" s="186" t="str">
        <f>IF(VLOOKUP(A333,'Aux - pivots1'!$A:$E,4,0)=0, "",VLOOKUP(A333,'Aux - pivots1'!$A:$E,4,0))</f>
        <v/>
      </c>
      <c r="L333" s="186" t="str">
        <f>IF(VLOOKUP(A333,'Aux - pivots1'!$A:$E,5,0)=0, "",VLOOKUP(A333,'Aux - pivots1'!$A:$E,5,0))</f>
        <v/>
      </c>
    </row>
    <row r="334" spans="1:12" ht="16.2" hidden="1">
      <c r="A334" s="31" t="str">
        <f t="shared" si="5"/>
        <v>modesg_inp_emss_bens_imoveisscp1_ftr_emss</v>
      </c>
      <c r="B334" s="172" t="s">
        <v>28</v>
      </c>
      <c r="C334" s="167" t="s">
        <v>178</v>
      </c>
      <c r="D334" s="163" t="s">
        <v>40</v>
      </c>
      <c r="E334" s="164" t="s">
        <v>212</v>
      </c>
      <c r="F334" s="163" t="s">
        <v>225</v>
      </c>
      <c r="G334" s="165" t="str">
        <f>VLOOKUP(A334,Plano_V3!$A$27:$G$573,7,0)</f>
        <v>5. Em Correção</v>
      </c>
      <c r="H334" s="165" t="s">
        <v>480</v>
      </c>
      <c r="I334" s="174" t="s">
        <v>503</v>
      </c>
      <c r="J334" s="186" t="str">
        <f>IF(VLOOKUP(A334,'Aux - pivots1'!$A:$E,3,0)=0, "",VLOOKUP(A334,'Aux - pivots1'!$A:$E,3,0))</f>
        <v/>
      </c>
      <c r="K334" s="186" t="str">
        <f>IF(VLOOKUP(A334,'Aux - pivots1'!$A:$E,4,0)=0, "",VLOOKUP(A334,'Aux - pivots1'!$A:$E,4,0))</f>
        <v/>
      </c>
      <c r="L334" s="186" t="str">
        <f>IF(VLOOKUP(A334,'Aux - pivots1'!$A:$E,5,0)=0, "",VLOOKUP(A334,'Aux - pivots1'!$A:$E,5,0))</f>
        <v/>
      </c>
    </row>
    <row r="335" spans="1:12" ht="16.2" hidden="1">
      <c r="A335" s="31" t="str">
        <f t="shared" si="5"/>
        <v>modesg_inp_emss_bens_imoveisscp2_ftr_emss</v>
      </c>
      <c r="B335" s="172" t="s">
        <v>28</v>
      </c>
      <c r="C335" s="167" t="s">
        <v>178</v>
      </c>
      <c r="D335" s="163" t="s">
        <v>40</v>
      </c>
      <c r="E335" s="164" t="s">
        <v>212</v>
      </c>
      <c r="F335" s="163" t="s">
        <v>226</v>
      </c>
      <c r="G335" s="165" t="str">
        <f>VLOOKUP(A335,Plano_V3!$A$27:$G$573,7,0)</f>
        <v>5. Em Correção</v>
      </c>
      <c r="H335" s="165" t="s">
        <v>480</v>
      </c>
      <c r="I335" s="174" t="s">
        <v>503</v>
      </c>
      <c r="J335" s="186" t="str">
        <f>IF(VLOOKUP(A335,'Aux - pivots1'!$A:$E,3,0)=0, "",VLOOKUP(A335,'Aux - pivots1'!$A:$E,3,0))</f>
        <v/>
      </c>
      <c r="K335" s="186" t="str">
        <f>IF(VLOOKUP(A335,'Aux - pivots1'!$A:$E,4,0)=0, "",VLOOKUP(A335,'Aux - pivots1'!$A:$E,4,0))</f>
        <v/>
      </c>
      <c r="L335" s="186" t="str">
        <f>IF(VLOOKUP(A335,'Aux - pivots1'!$A:$E,5,0)=0, "",VLOOKUP(A335,'Aux - pivots1'!$A:$E,5,0))</f>
        <v/>
      </c>
    </row>
    <row r="336" spans="1:12" ht="16.2" hidden="1">
      <c r="A336" s="31" t="str">
        <f t="shared" si="5"/>
        <v>modesg_out_bens_imoveisn.a.</v>
      </c>
      <c r="B336" s="172" t="s">
        <v>28</v>
      </c>
      <c r="C336" s="167" t="s">
        <v>301</v>
      </c>
      <c r="D336" s="163" t="s">
        <v>36</v>
      </c>
      <c r="E336" s="164" t="s">
        <v>302</v>
      </c>
      <c r="F336" s="163" t="s">
        <v>38</v>
      </c>
      <c r="G336" s="165" t="str">
        <f>VLOOKUP(A336,Plano_V3!$A$27:$G$573,7,0)</f>
        <v>1. Concluído</v>
      </c>
      <c r="H336" s="165" t="s">
        <v>477</v>
      </c>
      <c r="I336" s="174"/>
      <c r="J336" s="186" t="str">
        <f>IF(VLOOKUP(A336,'Aux - pivots1'!$A:$E,3,0)=0, "",VLOOKUP(A336,'Aux - pivots1'!$A:$E,3,0))</f>
        <v/>
      </c>
      <c r="K336" s="186" t="str">
        <f>IF(VLOOKUP(A336,'Aux - pivots1'!$A:$E,4,0)=0, "",VLOOKUP(A336,'Aux - pivots1'!$A:$E,4,0))</f>
        <v/>
      </c>
      <c r="L336" s="186" t="str">
        <f>IF(VLOOKUP(A336,'Aux - pivots1'!$A:$E,5,0)=0, "",VLOOKUP(A336,'Aux - pivots1'!$A:$E,5,0))</f>
        <v/>
      </c>
    </row>
    <row r="337" spans="1:12" ht="16.2" hidden="1">
      <c r="A337" s="31" t="str">
        <f t="shared" si="5"/>
        <v>modesg_out_bens_imoveiscempbem</v>
      </c>
      <c r="B337" s="172" t="s">
        <v>28</v>
      </c>
      <c r="C337" s="167" t="s">
        <v>301</v>
      </c>
      <c r="D337" s="163" t="s">
        <v>40</v>
      </c>
      <c r="E337" s="164" t="s">
        <v>302</v>
      </c>
      <c r="F337" s="163" t="s">
        <v>41</v>
      </c>
      <c r="G337" s="165" t="str">
        <f>VLOOKUP(A337,Plano_V3!$A$27:$G$573,7,0)</f>
        <v>1. Concluído</v>
      </c>
      <c r="H337" s="165" t="s">
        <v>477</v>
      </c>
      <c r="I337" s="190"/>
      <c r="J337" s="186" t="str">
        <f>IF(VLOOKUP(A337,'Aux - pivots1'!$A:$E,3,0)=0, "",VLOOKUP(A337,'Aux - pivots1'!$A:$E,3,0))</f>
        <v/>
      </c>
      <c r="K337" s="186" t="str">
        <f>IF(VLOOKUP(A337,'Aux - pivots1'!$A:$E,4,0)=0, "",VLOOKUP(A337,'Aux - pivots1'!$A:$E,4,0))</f>
        <v/>
      </c>
      <c r="L337" s="186" t="str">
        <f>IF(VLOOKUP(A337,'Aux - pivots1'!$A:$E,5,0)=0, "",VLOOKUP(A337,'Aux - pivots1'!$A:$E,5,0))</f>
        <v/>
      </c>
    </row>
    <row r="338" spans="1:12" ht="16.2" hidden="1">
      <c r="A338" s="31" t="str">
        <f t="shared" si="5"/>
        <v>modesg_out_bens_imoveisckbalbem</v>
      </c>
      <c r="B338" s="172" t="s">
        <v>28</v>
      </c>
      <c r="C338" s="167" t="s">
        <v>301</v>
      </c>
      <c r="D338" s="163" t="s">
        <v>40</v>
      </c>
      <c r="E338" s="164" t="s">
        <v>302</v>
      </c>
      <c r="F338" s="163" t="s">
        <v>43</v>
      </c>
      <c r="G338" s="165" t="str">
        <f>VLOOKUP(A338,Plano_V3!$A$27:$G$573,7,0)</f>
        <v>1. Concluído</v>
      </c>
      <c r="H338" s="165" t="s">
        <v>477</v>
      </c>
      <c r="I338" s="190"/>
      <c r="J338" s="186" t="str">
        <f>IF(VLOOKUP(A338,'Aux - pivots1'!$A:$E,3,0)=0, "",VLOOKUP(A338,'Aux - pivots1'!$A:$E,3,0))</f>
        <v/>
      </c>
      <c r="K338" s="186" t="str">
        <f>IF(VLOOKUP(A338,'Aux - pivots1'!$A:$E,4,0)=0, "",VLOOKUP(A338,'Aux - pivots1'!$A:$E,4,0))</f>
        <v/>
      </c>
      <c r="L338" s="186" t="str">
        <f>IF(VLOOKUP(A338,'Aux - pivots1'!$A:$E,5,0)=0, "",VLOOKUP(A338,'Aux - pivots1'!$A:$E,5,0))</f>
        <v/>
      </c>
    </row>
    <row r="339" spans="1:12" ht="16.2" hidden="1">
      <c r="A339" s="31" t="str">
        <f t="shared" si="5"/>
        <v>modesg_out_bens_imoveisckctabem</v>
      </c>
      <c r="B339" s="172" t="s">
        <v>28</v>
      </c>
      <c r="C339" s="167" t="s">
        <v>301</v>
      </c>
      <c r="D339" s="163" t="s">
        <v>40</v>
      </c>
      <c r="E339" s="164" t="s">
        <v>302</v>
      </c>
      <c r="F339" s="163" t="s">
        <v>44</v>
      </c>
      <c r="G339" s="165" t="str">
        <f>VLOOKUP(A339,Plano_V3!$A$27:$G$573,7,0)</f>
        <v>1. Concluído</v>
      </c>
      <c r="H339" s="165" t="s">
        <v>477</v>
      </c>
      <c r="I339" s="190"/>
      <c r="J339" s="186" t="str">
        <f>IF(VLOOKUP(A339,'Aux - pivots1'!$A:$E,3,0)=0, "",VLOOKUP(A339,'Aux - pivots1'!$A:$E,3,0))</f>
        <v/>
      </c>
      <c r="K339" s="186" t="str">
        <f>IF(VLOOKUP(A339,'Aux - pivots1'!$A:$E,4,0)=0, "",VLOOKUP(A339,'Aux - pivots1'!$A:$E,4,0))</f>
        <v/>
      </c>
      <c r="L339" s="186" t="str">
        <f>IF(VLOOKUP(A339,'Aux - pivots1'!$A:$E,5,0)=0, "",VLOOKUP(A339,'Aux - pivots1'!$A:$E,5,0))</f>
        <v/>
      </c>
    </row>
    <row r="340" spans="1:12" ht="16.2" hidden="1">
      <c r="A340" s="31" t="str">
        <f t="shared" si="5"/>
        <v>modesg_out_bens_imoveisckrefbem</v>
      </c>
      <c r="B340" s="172" t="s">
        <v>28</v>
      </c>
      <c r="C340" s="167" t="s">
        <v>301</v>
      </c>
      <c r="D340" s="163" t="s">
        <v>40</v>
      </c>
      <c r="E340" s="164" t="s">
        <v>302</v>
      </c>
      <c r="F340" s="163" t="s">
        <v>45</v>
      </c>
      <c r="G340" s="165" t="str">
        <f>VLOOKUP(A340,Plano_V3!$A$27:$G$573,7,0)</f>
        <v>1. Concluído</v>
      </c>
      <c r="H340" s="165" t="s">
        <v>477</v>
      </c>
      <c r="I340" s="190"/>
      <c r="J340" s="186" t="str">
        <f>IF(VLOOKUP(A340,'Aux - pivots1'!$A:$E,3,0)=0, "",VLOOKUP(A340,'Aux - pivots1'!$A:$E,3,0))</f>
        <v/>
      </c>
      <c r="K340" s="186" t="str">
        <f>IF(VLOOKUP(A340,'Aux - pivots1'!$A:$E,4,0)=0, "",VLOOKUP(A340,'Aux - pivots1'!$A:$E,4,0))</f>
        <v/>
      </c>
      <c r="L340" s="186" t="str">
        <f>IF(VLOOKUP(A340,'Aux - pivots1'!$A:$E,5,0)=0, "",VLOOKUP(A340,'Aux - pivots1'!$A:$E,5,0))</f>
        <v/>
      </c>
    </row>
    <row r="341" spans="1:12" ht="16.2" hidden="1">
      <c r="A341" s="31" t="str">
        <f t="shared" si="5"/>
        <v>modesg_out_bens_imoveisflg_rsc_fsc_agd</v>
      </c>
      <c r="B341" s="172" t="s">
        <v>28</v>
      </c>
      <c r="C341" s="167" t="s">
        <v>301</v>
      </c>
      <c r="D341" s="163" t="s">
        <v>40</v>
      </c>
      <c r="E341" s="164" t="s">
        <v>302</v>
      </c>
      <c r="F341" s="163" t="s">
        <v>273</v>
      </c>
      <c r="G341" s="165" t="str">
        <f>VLOOKUP(A341,Plano_V3!$A$27:$G$573,7,0)</f>
        <v>2. Em Teste</v>
      </c>
      <c r="H341" s="165" t="s">
        <v>177</v>
      </c>
      <c r="I341" s="174"/>
      <c r="J341" s="186" t="str">
        <f>IF(VLOOKUP(A341,'Aux - pivots1'!$A:$E,3,0)=0, "",VLOOKUP(A341,'Aux - pivots1'!$A:$E,3,0))</f>
        <v/>
      </c>
      <c r="K341" s="186" t="str">
        <f>IF(VLOOKUP(A341,'Aux - pivots1'!$A:$E,4,0)=0, "",VLOOKUP(A341,'Aux - pivots1'!$A:$E,4,0))</f>
        <v/>
      </c>
      <c r="L341" s="186" t="str">
        <f>IF(VLOOKUP(A341,'Aux - pivots1'!$A:$E,5,0)=0, "",VLOOKUP(A341,'Aux - pivots1'!$A:$E,5,0))</f>
        <v/>
      </c>
    </row>
    <row r="342" spans="1:12" ht="16.2" hidden="1">
      <c r="A342" s="31" t="str">
        <f t="shared" si="5"/>
        <v>modesg_out_bens_imoveisflg_rsc_fsc_crnc</v>
      </c>
      <c r="B342" s="172" t="s">
        <v>28</v>
      </c>
      <c r="C342" s="167" t="s">
        <v>301</v>
      </c>
      <c r="D342" s="163" t="s">
        <v>40</v>
      </c>
      <c r="E342" s="164" t="s">
        <v>302</v>
      </c>
      <c r="F342" s="163" t="s">
        <v>274</v>
      </c>
      <c r="G342" s="165" t="str">
        <f>VLOOKUP(A342,Plano_V3!$A$27:$G$573,7,0)</f>
        <v>2. Em Teste</v>
      </c>
      <c r="H342" s="165" t="s">
        <v>177</v>
      </c>
      <c r="I342" s="174"/>
      <c r="J342" s="186" t="str">
        <f>IF(VLOOKUP(A342,'Aux - pivots1'!$A:$E,3,0)=0, "",VLOOKUP(A342,'Aux - pivots1'!$A:$E,3,0))</f>
        <v/>
      </c>
      <c r="K342" s="186" t="str">
        <f>IF(VLOOKUP(A342,'Aux - pivots1'!$A:$E,4,0)=0, "",VLOOKUP(A342,'Aux - pivots1'!$A:$E,4,0))</f>
        <v/>
      </c>
      <c r="L342" s="186" t="str">
        <f>IF(VLOOKUP(A342,'Aux - pivots1'!$A:$E,5,0)=0, "",VLOOKUP(A342,'Aux - pivots1'!$A:$E,5,0))</f>
        <v/>
      </c>
    </row>
    <row r="343" spans="1:12" ht="16.2" hidden="1">
      <c r="A343" s="31" t="str">
        <f t="shared" si="5"/>
        <v>modesg_out_bens_imoveisorigem_flg_rsc_fsc_agd</v>
      </c>
      <c r="B343" s="172" t="s">
        <v>28</v>
      </c>
      <c r="C343" s="167" t="s">
        <v>301</v>
      </c>
      <c r="D343" s="163" t="s">
        <v>40</v>
      </c>
      <c r="E343" s="164" t="s">
        <v>302</v>
      </c>
      <c r="F343" s="163" t="s">
        <v>304</v>
      </c>
      <c r="G343" s="165" t="str">
        <f>VLOOKUP(A343,Plano_V3!$A$27:$G$573,7,0)</f>
        <v>2. Em Teste</v>
      </c>
      <c r="H343" s="165" t="s">
        <v>177</v>
      </c>
      <c r="I343" s="174"/>
      <c r="J343" s="186" t="str">
        <f>IF(VLOOKUP(A343,'Aux - pivots1'!$A:$E,3,0)=0, "",VLOOKUP(A343,'Aux - pivots1'!$A:$E,3,0))</f>
        <v/>
      </c>
      <c r="K343" s="186" t="str">
        <f>IF(VLOOKUP(A343,'Aux - pivots1'!$A:$E,4,0)=0, "",VLOOKUP(A343,'Aux - pivots1'!$A:$E,4,0))</f>
        <v/>
      </c>
      <c r="L343" s="186" t="str">
        <f>IF(VLOOKUP(A343,'Aux - pivots1'!$A:$E,5,0)=0, "",VLOOKUP(A343,'Aux - pivots1'!$A:$E,5,0))</f>
        <v/>
      </c>
    </row>
    <row r="344" spans="1:12" ht="16.2" hidden="1">
      <c r="A344" s="31" t="str">
        <f t="shared" si="5"/>
        <v>modesg_out_bens_imoveisorigem_flg_rsc_fsc_crnc</v>
      </c>
      <c r="B344" s="172" t="s">
        <v>28</v>
      </c>
      <c r="C344" s="167" t="s">
        <v>301</v>
      </c>
      <c r="D344" s="163" t="s">
        <v>40</v>
      </c>
      <c r="E344" s="164" t="s">
        <v>302</v>
      </c>
      <c r="F344" s="163" t="s">
        <v>305</v>
      </c>
      <c r="G344" s="165" t="str">
        <f>VLOOKUP(A344,Plano_V3!$A$27:$G$573,7,0)</f>
        <v>2. Em Teste</v>
      </c>
      <c r="H344" s="165" t="s">
        <v>177</v>
      </c>
      <c r="I344" s="174"/>
      <c r="J344" s="186" t="str">
        <f>IF(VLOOKUP(A344,'Aux - pivots1'!$A:$E,3,0)=0, "",VLOOKUP(A344,'Aux - pivots1'!$A:$E,3,0))</f>
        <v/>
      </c>
      <c r="K344" s="186" t="str">
        <f>IF(VLOOKUP(A344,'Aux - pivots1'!$A:$E,4,0)=0, "",VLOOKUP(A344,'Aux - pivots1'!$A:$E,4,0))</f>
        <v/>
      </c>
      <c r="L344" s="186" t="str">
        <f>IF(VLOOKUP(A344,'Aux - pivots1'!$A:$E,5,0)=0, "",VLOOKUP(A344,'Aux - pivots1'!$A:$E,5,0))</f>
        <v/>
      </c>
    </row>
    <row r="345" spans="1:12" ht="16.2" hidden="1">
      <c r="A345" s="31" t="str">
        <f t="shared" si="5"/>
        <v>modesg_out_bens_imoveisorigem_scp1_emss</v>
      </c>
      <c r="B345" s="172" t="s">
        <v>28</v>
      </c>
      <c r="C345" s="167" t="s">
        <v>301</v>
      </c>
      <c r="D345" s="163" t="s">
        <v>40</v>
      </c>
      <c r="E345" s="164" t="s">
        <v>302</v>
      </c>
      <c r="F345" s="163" t="s">
        <v>306</v>
      </c>
      <c r="G345" s="165" t="str">
        <f>VLOOKUP(A345,Plano_V3!$A$27:$G$573,7,0)</f>
        <v>3. Pendente de outros desenvolvimentos</v>
      </c>
      <c r="H345" s="165" t="s">
        <v>478</v>
      </c>
      <c r="I345" s="174"/>
      <c r="J345" s="186" t="str">
        <f>IF(VLOOKUP(A345,'Aux - pivots1'!$A:$E,3,0)=0, "",VLOOKUP(A345,'Aux - pivots1'!$A:$E,3,0))</f>
        <v/>
      </c>
      <c r="K345" s="186" t="str">
        <f>IF(VLOOKUP(A345,'Aux - pivots1'!$A:$E,4,0)=0, "",VLOOKUP(A345,'Aux - pivots1'!$A:$E,4,0))</f>
        <v/>
      </c>
      <c r="L345" s="186" t="str">
        <f>IF(VLOOKUP(A345,'Aux - pivots1'!$A:$E,5,0)=0, "",VLOOKUP(A345,'Aux - pivots1'!$A:$E,5,0))</f>
        <v/>
      </c>
    </row>
    <row r="346" spans="1:12" ht="16.2" hidden="1">
      <c r="A346" s="31" t="str">
        <f t="shared" si="5"/>
        <v>modesg_out_bens_imoveisorigem_scp2_emss</v>
      </c>
      <c r="B346" s="172" t="s">
        <v>28</v>
      </c>
      <c r="C346" s="167" t="s">
        <v>301</v>
      </c>
      <c r="D346" s="163" t="s">
        <v>40</v>
      </c>
      <c r="E346" s="164" t="s">
        <v>302</v>
      </c>
      <c r="F346" s="163" t="s">
        <v>307</v>
      </c>
      <c r="G346" s="165" t="str">
        <f>VLOOKUP(A346,Plano_V3!$A$27:$G$573,7,0)</f>
        <v>3. Pendente de outros desenvolvimentos</v>
      </c>
      <c r="H346" s="165" t="s">
        <v>478</v>
      </c>
      <c r="I346" s="174"/>
      <c r="J346" s="186" t="str">
        <f>IF(VLOOKUP(A346,'Aux - pivots1'!$A:$E,3,0)=0, "",VLOOKUP(A346,'Aux - pivots1'!$A:$E,3,0))</f>
        <v/>
      </c>
      <c r="K346" s="186" t="str">
        <f>IF(VLOOKUP(A346,'Aux - pivots1'!$A:$E,4,0)=0, "",VLOOKUP(A346,'Aux - pivots1'!$A:$E,4,0))</f>
        <v/>
      </c>
      <c r="L346" s="186" t="str">
        <f>IF(VLOOKUP(A346,'Aux - pivots1'!$A:$E,5,0)=0, "",VLOOKUP(A346,'Aux - pivots1'!$A:$E,5,0))</f>
        <v/>
      </c>
    </row>
    <row r="347" spans="1:12" ht="16.2" hidden="1">
      <c r="A347" s="31" t="str">
        <f t="shared" si="5"/>
        <v>modesg_out_bens_imoveisorigem_scp3_emss</v>
      </c>
      <c r="B347" s="172" t="s">
        <v>28</v>
      </c>
      <c r="C347" s="167" t="s">
        <v>301</v>
      </c>
      <c r="D347" s="163" t="s">
        <v>40</v>
      </c>
      <c r="E347" s="164" t="s">
        <v>302</v>
      </c>
      <c r="F347" s="163" t="s">
        <v>308</v>
      </c>
      <c r="G347" s="165" t="str">
        <f>VLOOKUP(A347,Plano_V3!$A$27:$G$573,7,0)</f>
        <v>3. Pendente de outros desenvolvimentos</v>
      </c>
      <c r="H347" s="165" t="s">
        <v>478</v>
      </c>
      <c r="I347" s="174"/>
      <c r="J347" s="186" t="str">
        <f>IF(VLOOKUP(A347,'Aux - pivots1'!$A:$E,3,0)=0, "",VLOOKUP(A347,'Aux - pivots1'!$A:$E,3,0))</f>
        <v/>
      </c>
      <c r="K347" s="186" t="str">
        <f>IF(VLOOKUP(A347,'Aux - pivots1'!$A:$E,4,0)=0, "",VLOOKUP(A347,'Aux - pivots1'!$A:$E,4,0))</f>
        <v/>
      </c>
      <c r="L347" s="186" t="str">
        <f>IF(VLOOKUP(A347,'Aux - pivots1'!$A:$E,5,0)=0, "",VLOOKUP(A347,'Aux - pivots1'!$A:$E,5,0))</f>
        <v/>
      </c>
    </row>
    <row r="348" spans="1:12" ht="16.2" hidden="1">
      <c r="A348" s="31" t="str">
        <f t="shared" si="5"/>
        <v>modesg_out_bens_imoveisref_date</v>
      </c>
      <c r="B348" s="172" t="s">
        <v>28</v>
      </c>
      <c r="C348" s="167" t="s">
        <v>301</v>
      </c>
      <c r="D348" s="163" t="s">
        <v>40</v>
      </c>
      <c r="E348" s="164" t="s">
        <v>302</v>
      </c>
      <c r="F348" s="163" t="s">
        <v>73</v>
      </c>
      <c r="G348" s="165" t="str">
        <f>VLOOKUP(A348,Plano_V3!$A$27:$G$573,7,0)</f>
        <v>1. Concluído</v>
      </c>
      <c r="H348" s="165" t="s">
        <v>477</v>
      </c>
      <c r="I348" s="190"/>
      <c r="J348" s="186" t="str">
        <f>IF(VLOOKUP(A348,'Aux - pivots1'!$A:$E,3,0)=0, "",VLOOKUP(A348,'Aux - pivots1'!$A:$E,3,0))</f>
        <v/>
      </c>
      <c r="K348" s="186" t="str">
        <f>IF(VLOOKUP(A348,'Aux - pivots1'!$A:$E,4,0)=0, "",VLOOKUP(A348,'Aux - pivots1'!$A:$E,4,0))</f>
        <v/>
      </c>
      <c r="L348" s="186" t="str">
        <f>IF(VLOOKUP(A348,'Aux - pivots1'!$A:$E,5,0)=0, "",VLOOKUP(A348,'Aux - pivots1'!$A:$E,5,0))</f>
        <v/>
      </c>
    </row>
    <row r="349" spans="1:12" ht="16.2" hidden="1">
      <c r="A349" s="31" t="str">
        <f t="shared" si="5"/>
        <v>modesg_out_bens_imoveisscp1_emss</v>
      </c>
      <c r="B349" s="172" t="s">
        <v>28</v>
      </c>
      <c r="C349" s="167" t="s">
        <v>301</v>
      </c>
      <c r="D349" s="163" t="s">
        <v>40</v>
      </c>
      <c r="E349" s="164" t="s">
        <v>302</v>
      </c>
      <c r="F349" s="163" t="s">
        <v>276</v>
      </c>
      <c r="G349" s="165" t="str">
        <f>VLOOKUP(A349,Plano_V3!$A$27:$G$573,7,0)</f>
        <v>3. Pendente de outros desenvolvimentos</v>
      </c>
      <c r="H349" s="165" t="s">
        <v>478</v>
      </c>
      <c r="I349" s="174"/>
      <c r="J349" s="186" t="str">
        <f>IF(VLOOKUP(A349,'Aux - pivots1'!$A:$E,3,0)=0, "",VLOOKUP(A349,'Aux - pivots1'!$A:$E,3,0))</f>
        <v/>
      </c>
      <c r="K349" s="186" t="str">
        <f>IF(VLOOKUP(A349,'Aux - pivots1'!$A:$E,4,0)=0, "",VLOOKUP(A349,'Aux - pivots1'!$A:$E,4,0))</f>
        <v/>
      </c>
      <c r="L349" s="186" t="str">
        <f>IF(VLOOKUP(A349,'Aux - pivots1'!$A:$E,5,0)=0, "",VLOOKUP(A349,'Aux - pivots1'!$A:$E,5,0))</f>
        <v/>
      </c>
    </row>
    <row r="350" spans="1:12" ht="16.2" hidden="1">
      <c r="A350" s="31" t="str">
        <f t="shared" si="5"/>
        <v>modesg_out_bens_imoveisscp2_emss</v>
      </c>
      <c r="B350" s="172" t="s">
        <v>28</v>
      </c>
      <c r="C350" s="167" t="s">
        <v>301</v>
      </c>
      <c r="D350" s="163" t="s">
        <v>40</v>
      </c>
      <c r="E350" s="164" t="s">
        <v>302</v>
      </c>
      <c r="F350" s="163" t="s">
        <v>277</v>
      </c>
      <c r="G350" s="165" t="str">
        <f>VLOOKUP(A350,Plano_V3!$A$27:$G$573,7,0)</f>
        <v>3. Pendente de outros desenvolvimentos</v>
      </c>
      <c r="H350" s="165" t="s">
        <v>478</v>
      </c>
      <c r="I350" s="174"/>
      <c r="J350" s="186" t="str">
        <f>IF(VLOOKUP(A350,'Aux - pivots1'!$A:$E,3,0)=0, "",VLOOKUP(A350,'Aux - pivots1'!$A:$E,3,0))</f>
        <v/>
      </c>
      <c r="K350" s="186" t="str">
        <f>IF(VLOOKUP(A350,'Aux - pivots1'!$A:$E,4,0)=0, "",VLOOKUP(A350,'Aux - pivots1'!$A:$E,4,0))</f>
        <v/>
      </c>
      <c r="L350" s="186" t="str">
        <f>IF(VLOOKUP(A350,'Aux - pivots1'!$A:$E,5,0)=0, "",VLOOKUP(A350,'Aux - pivots1'!$A:$E,5,0))</f>
        <v/>
      </c>
    </row>
    <row r="351" spans="1:12" ht="16.2" hidden="1">
      <c r="A351" s="31" t="str">
        <f t="shared" si="5"/>
        <v>modesg_out_bens_imoveisscp3_emss</v>
      </c>
      <c r="B351" s="172" t="s">
        <v>28</v>
      </c>
      <c r="C351" s="167" t="s">
        <v>301</v>
      </c>
      <c r="D351" s="163" t="s">
        <v>40</v>
      </c>
      <c r="E351" s="164" t="s">
        <v>302</v>
      </c>
      <c r="F351" s="163" t="s">
        <v>278</v>
      </c>
      <c r="G351" s="165" t="str">
        <f>VLOOKUP(A351,Plano_V3!$A$27:$G$573,7,0)</f>
        <v>1. Concluído</v>
      </c>
      <c r="H351" s="165" t="s">
        <v>477</v>
      </c>
      <c r="I351" s="190"/>
      <c r="J351" s="186" t="str">
        <f>IF(VLOOKUP(A351,'Aux - pivots1'!$A:$E,3,0)=0, "",VLOOKUP(A351,'Aux - pivots1'!$A:$E,3,0))</f>
        <v/>
      </c>
      <c r="K351" s="186" t="str">
        <f>IF(VLOOKUP(A351,'Aux - pivots1'!$A:$E,4,0)=0, "",VLOOKUP(A351,'Aux - pivots1'!$A:$E,4,0))</f>
        <v/>
      </c>
      <c r="L351" s="186" t="str">
        <f>IF(VLOOKUP(A351,'Aux - pivots1'!$A:$E,5,0)=0, "",VLOOKUP(A351,'Aux - pivots1'!$A:$E,5,0))</f>
        <v/>
      </c>
    </row>
    <row r="352" spans="1:12" ht="16.2" hidden="1">
      <c r="A352" s="31" t="str">
        <f t="shared" si="5"/>
        <v>modesg_out_bens_imoveisunidade_funcional_scp1_emss</v>
      </c>
      <c r="B352" s="172" t="s">
        <v>28</v>
      </c>
      <c r="C352" s="167" t="s">
        <v>301</v>
      </c>
      <c r="D352" s="163" t="s">
        <v>40</v>
      </c>
      <c r="E352" s="164" t="s">
        <v>302</v>
      </c>
      <c r="F352" s="163" t="s">
        <v>309</v>
      </c>
      <c r="G352" s="165" t="str">
        <f>VLOOKUP(A352,Plano_V3!$A$27:$G$573,7,0)</f>
        <v>3. Pendente de outros desenvolvimentos</v>
      </c>
      <c r="H352" s="165" t="s">
        <v>478</v>
      </c>
      <c r="I352" s="174"/>
      <c r="J352" s="186" t="str">
        <f>IF(VLOOKUP(A352,'Aux - pivots1'!$A:$E,3,0)=0, "",VLOOKUP(A352,'Aux - pivots1'!$A:$E,3,0))</f>
        <v/>
      </c>
      <c r="K352" s="186" t="str">
        <f>IF(VLOOKUP(A352,'Aux - pivots1'!$A:$E,4,0)=0, "",VLOOKUP(A352,'Aux - pivots1'!$A:$E,4,0))</f>
        <v/>
      </c>
      <c r="L352" s="186" t="str">
        <f>IF(VLOOKUP(A352,'Aux - pivots1'!$A:$E,5,0)=0, "",VLOOKUP(A352,'Aux - pivots1'!$A:$E,5,0))</f>
        <v/>
      </c>
    </row>
    <row r="353" spans="1:12" ht="16.2" hidden="1">
      <c r="A353" s="31" t="str">
        <f t="shared" si="5"/>
        <v>modesg_out_bens_imoveisunidade_funcional_scp2_emss</v>
      </c>
      <c r="B353" s="172" t="s">
        <v>28</v>
      </c>
      <c r="C353" s="167" t="s">
        <v>301</v>
      </c>
      <c r="D353" s="163" t="s">
        <v>40</v>
      </c>
      <c r="E353" s="164" t="s">
        <v>302</v>
      </c>
      <c r="F353" s="163" t="s">
        <v>310</v>
      </c>
      <c r="G353" s="165" t="str">
        <f>VLOOKUP(A353,Plano_V3!$A$27:$G$573,7,0)</f>
        <v>3. Pendente de outros desenvolvimentos</v>
      </c>
      <c r="H353" s="165" t="s">
        <v>478</v>
      </c>
      <c r="I353" s="174"/>
      <c r="J353" s="186" t="str">
        <f>IF(VLOOKUP(A353,'Aux - pivots1'!$A:$E,3,0)=0, "",VLOOKUP(A353,'Aux - pivots1'!$A:$E,3,0))</f>
        <v/>
      </c>
      <c r="K353" s="186" t="str">
        <f>IF(VLOOKUP(A353,'Aux - pivots1'!$A:$E,4,0)=0, "",VLOOKUP(A353,'Aux - pivots1'!$A:$E,4,0))</f>
        <v/>
      </c>
      <c r="L353" s="186" t="str">
        <f>IF(VLOOKUP(A353,'Aux - pivots1'!$A:$E,5,0)=0, "",VLOOKUP(A353,'Aux - pivots1'!$A:$E,5,0))</f>
        <v/>
      </c>
    </row>
    <row r="354" spans="1:12" ht="16.2" hidden="1">
      <c r="A354" s="31" t="str">
        <f t="shared" si="5"/>
        <v>modesg_out_bens_imoveisunidade_funcional_scp3_emss</v>
      </c>
      <c r="B354" s="172" t="s">
        <v>28</v>
      </c>
      <c r="C354" s="167" t="s">
        <v>301</v>
      </c>
      <c r="D354" s="163" t="s">
        <v>40</v>
      </c>
      <c r="E354" s="164" t="s">
        <v>302</v>
      </c>
      <c r="F354" s="163" t="s">
        <v>311</v>
      </c>
      <c r="G354" s="165" t="str">
        <f>VLOOKUP(A354,Plano_V3!$A$27:$G$573,7,0)</f>
        <v>3. Pendente de outros desenvolvimentos</v>
      </c>
      <c r="H354" s="165" t="s">
        <v>478</v>
      </c>
      <c r="I354" s="174"/>
      <c r="J354" s="186" t="str">
        <f>IF(VLOOKUP(A354,'Aux - pivots1'!$A:$E,3,0)=0, "",VLOOKUP(A354,'Aux - pivots1'!$A:$E,3,0))</f>
        <v/>
      </c>
      <c r="K354" s="186" t="str">
        <f>IF(VLOOKUP(A354,'Aux - pivots1'!$A:$E,4,0)=0, "",VLOOKUP(A354,'Aux - pivots1'!$A:$E,4,0))</f>
        <v/>
      </c>
      <c r="L354" s="186" t="str">
        <f>IF(VLOOKUP(A354,'Aux - pivots1'!$A:$E,5,0)=0, "",VLOOKUP(A354,'Aux - pivots1'!$A:$E,5,0))</f>
        <v/>
      </c>
    </row>
    <row r="355" spans="1:12" ht="16.2" hidden="1">
      <c r="A355" s="31" t="str">
        <f t="shared" si="5"/>
        <v>modesg_out_empr_info_nfinn.a.</v>
      </c>
      <c r="B355" s="172" t="s">
        <v>28</v>
      </c>
      <c r="C355" s="167" t="s">
        <v>301</v>
      </c>
      <c r="D355" s="163" t="s">
        <v>36</v>
      </c>
      <c r="E355" s="164" t="s">
        <v>312</v>
      </c>
      <c r="F355" s="163" t="s">
        <v>38</v>
      </c>
      <c r="G355" s="165" t="str">
        <f>VLOOKUP(A355,Plano_V3!$A$27:$G$573,7,0)</f>
        <v>6. Em implementação (re-especificação)</v>
      </c>
      <c r="H355" s="165" t="s">
        <v>177</v>
      </c>
      <c r="I355" s="190"/>
      <c r="J355" s="186" t="str">
        <f>IF(VLOOKUP(A355,'Aux - pivots1'!$A:$E,3,0)=0, "",VLOOKUP(A355,'Aux - pivots1'!$A:$E,3,0))</f>
        <v/>
      </c>
      <c r="K355" s="186" t="str">
        <f>IF(VLOOKUP(A355,'Aux - pivots1'!$A:$E,4,0)=0, "",VLOOKUP(A355,'Aux - pivots1'!$A:$E,4,0))</f>
        <v/>
      </c>
      <c r="L355" s="186" t="str">
        <f>IF(VLOOKUP(A355,'Aux - pivots1'!$A:$E,5,0)=0, "",VLOOKUP(A355,'Aux - pivots1'!$A:$E,5,0))</f>
        <v/>
      </c>
    </row>
    <row r="356" spans="1:12" ht="16.2" hidden="1">
      <c r="A356" s="31" t="str">
        <f t="shared" si="5"/>
        <v>modesg_out_empr_info_nfincca_capex_enblng_algnd</v>
      </c>
      <c r="B356" s="172" t="s">
        <v>28</v>
      </c>
      <c r="C356" s="167" t="s">
        <v>301</v>
      </c>
      <c r="D356" s="163" t="s">
        <v>40</v>
      </c>
      <c r="E356" s="164" t="s">
        <v>312</v>
      </c>
      <c r="F356" s="163" t="s">
        <v>241</v>
      </c>
      <c r="G356" s="165" t="str">
        <f>VLOOKUP(A356,Plano_V3!$A$27:$G$573,7,0)</f>
        <v>2. Em Teste</v>
      </c>
      <c r="H356" s="165" t="s">
        <v>177</v>
      </c>
      <c r="I356" s="174"/>
      <c r="J356" s="186">
        <f>IF(VLOOKUP(A356,'Aux - pivots1'!$A:$E,3,0)=0, "",VLOOKUP(A356,'Aux - pivots1'!$A:$E,3,0))</f>
        <v>45490</v>
      </c>
      <c r="K356" s="186">
        <f>IF(VLOOKUP(A356,'Aux - pivots1'!$A:$E,4,0)=0, "",VLOOKUP(A356,'Aux - pivots1'!$A:$E,4,0))</f>
        <v>45504</v>
      </c>
      <c r="L356" s="186">
        <f>IF(VLOOKUP(A356,'Aux - pivots1'!$A:$E,5,0)=0, "",VLOOKUP(A356,'Aux - pivots1'!$A:$E,5,0))</f>
        <v>45504</v>
      </c>
    </row>
    <row r="357" spans="1:12" ht="16.2" hidden="1">
      <c r="A357" s="31" t="str">
        <f t="shared" si="5"/>
        <v>modesg_out_empr_info_nfincca_capex_own_prfrmnce_algnd</v>
      </c>
      <c r="B357" s="172" t="s">
        <v>28</v>
      </c>
      <c r="C357" s="167" t="s">
        <v>301</v>
      </c>
      <c r="D357" s="163" t="s">
        <v>40</v>
      </c>
      <c r="E357" s="164" t="s">
        <v>312</v>
      </c>
      <c r="F357" s="163" t="s">
        <v>242</v>
      </c>
      <c r="G357" s="165" t="str">
        <f>VLOOKUP(A357,Plano_V3!$A$27:$G$573,7,0)</f>
        <v>2. Em Teste</v>
      </c>
      <c r="H357" s="165" t="s">
        <v>177</v>
      </c>
      <c r="I357" s="174"/>
      <c r="J357" s="186">
        <f>IF(VLOOKUP(A357,'Aux - pivots1'!$A:$E,3,0)=0, "",VLOOKUP(A357,'Aux - pivots1'!$A:$E,3,0))</f>
        <v>45490</v>
      </c>
      <c r="K357" s="186">
        <f>IF(VLOOKUP(A357,'Aux - pivots1'!$A:$E,4,0)=0, "",VLOOKUP(A357,'Aux - pivots1'!$A:$E,4,0))</f>
        <v>45504</v>
      </c>
      <c r="L357" s="186">
        <f>IF(VLOOKUP(A357,'Aux - pivots1'!$A:$E,5,0)=0, "",VLOOKUP(A357,'Aux - pivots1'!$A:$E,5,0))</f>
        <v>45504</v>
      </c>
    </row>
    <row r="358" spans="1:12" ht="16.2" hidden="1">
      <c r="A358" s="31" t="str">
        <f t="shared" si="5"/>
        <v>modesg_out_empr_info_nfincca_capex_ttl_elgbl</v>
      </c>
      <c r="B358" s="172" t="s">
        <v>28</v>
      </c>
      <c r="C358" s="167" t="s">
        <v>301</v>
      </c>
      <c r="D358" s="163" t="s">
        <v>40</v>
      </c>
      <c r="E358" s="164" t="s">
        <v>312</v>
      </c>
      <c r="F358" s="163" t="s">
        <v>240</v>
      </c>
      <c r="G358" s="165" t="str">
        <f>VLOOKUP(A358,Plano_V3!$A$27:$G$573,7,0)</f>
        <v>2. Em Teste</v>
      </c>
      <c r="H358" s="165" t="s">
        <v>177</v>
      </c>
      <c r="I358" s="174"/>
      <c r="J358" s="186">
        <f>IF(VLOOKUP(A358,'Aux - pivots1'!$A:$E,3,0)=0, "",VLOOKUP(A358,'Aux - pivots1'!$A:$E,3,0))</f>
        <v>45490</v>
      </c>
      <c r="K358" s="186">
        <f>IF(VLOOKUP(A358,'Aux - pivots1'!$A:$E,4,0)=0, "",VLOOKUP(A358,'Aux - pivots1'!$A:$E,4,0))</f>
        <v>45504</v>
      </c>
      <c r="L358" s="186">
        <f>IF(VLOOKUP(A358,'Aux - pivots1'!$A:$E,5,0)=0, "",VLOOKUP(A358,'Aux - pivots1'!$A:$E,5,0))</f>
        <v>45504</v>
      </c>
    </row>
    <row r="359" spans="1:12" ht="16.2" hidden="1">
      <c r="A359" s="31" t="str">
        <f t="shared" si="5"/>
        <v>modesg_out_empr_info_nfincca_trnvr_enblng_alignd</v>
      </c>
      <c r="B359" s="172" t="s">
        <v>28</v>
      </c>
      <c r="C359" s="167" t="s">
        <v>301</v>
      </c>
      <c r="D359" s="163" t="s">
        <v>40</v>
      </c>
      <c r="E359" s="164" t="s">
        <v>312</v>
      </c>
      <c r="F359" s="163" t="s">
        <v>238</v>
      </c>
      <c r="G359" s="165" t="str">
        <f>VLOOKUP(A359,Plano_V3!$A$27:$G$573,7,0)</f>
        <v>2. Em Teste</v>
      </c>
      <c r="H359" s="165" t="s">
        <v>177</v>
      </c>
      <c r="I359" s="174"/>
      <c r="J359" s="186">
        <f>IF(VLOOKUP(A359,'Aux - pivots1'!$A:$E,3,0)=0, "",VLOOKUP(A359,'Aux - pivots1'!$A:$E,3,0))</f>
        <v>45490</v>
      </c>
      <c r="K359" s="186">
        <f>IF(VLOOKUP(A359,'Aux - pivots1'!$A:$E,4,0)=0, "",VLOOKUP(A359,'Aux - pivots1'!$A:$E,4,0))</f>
        <v>45504</v>
      </c>
      <c r="L359" s="186">
        <f>IF(VLOOKUP(A359,'Aux - pivots1'!$A:$E,5,0)=0, "",VLOOKUP(A359,'Aux - pivots1'!$A:$E,5,0))</f>
        <v>45504</v>
      </c>
    </row>
    <row r="360" spans="1:12" ht="16.2" hidden="1">
      <c r="A360" s="31" t="str">
        <f t="shared" si="5"/>
        <v>modesg_out_empr_info_nfincca_trnvr_ttl_elgbl</v>
      </c>
      <c r="B360" s="172" t="s">
        <v>28</v>
      </c>
      <c r="C360" s="167" t="s">
        <v>301</v>
      </c>
      <c r="D360" s="163" t="s">
        <v>40</v>
      </c>
      <c r="E360" s="164" t="s">
        <v>312</v>
      </c>
      <c r="F360" s="163" t="s">
        <v>237</v>
      </c>
      <c r="G360" s="165" t="str">
        <f>VLOOKUP(A360,Plano_V3!$A$27:$G$573,7,0)</f>
        <v>2. Em Teste</v>
      </c>
      <c r="H360" s="165" t="s">
        <v>177</v>
      </c>
      <c r="I360" s="174"/>
      <c r="J360" s="186">
        <f>IF(VLOOKUP(A360,'Aux - pivots1'!$A:$E,3,0)=0, "",VLOOKUP(A360,'Aux - pivots1'!$A:$E,3,0))</f>
        <v>45490</v>
      </c>
      <c r="K360" s="186">
        <f>IF(VLOOKUP(A360,'Aux - pivots1'!$A:$E,4,0)=0, "",VLOOKUP(A360,'Aux - pivots1'!$A:$E,4,0))</f>
        <v>45504</v>
      </c>
      <c r="L360" s="186">
        <f>IF(VLOOKUP(A360,'Aux - pivots1'!$A:$E,5,0)=0, "",VLOOKUP(A360,'Aux - pivots1'!$A:$E,5,0))</f>
        <v>45504</v>
      </c>
    </row>
    <row r="361" spans="1:12" ht="16.2" hidden="1">
      <c r="A361" s="31" t="str">
        <f t="shared" si="5"/>
        <v>modesg_out_empr_info_nfincca_turnover_own_prfrmnce_algnd</v>
      </c>
      <c r="B361" s="172" t="s">
        <v>28</v>
      </c>
      <c r="C361" s="167" t="s">
        <v>301</v>
      </c>
      <c r="D361" s="163" t="s">
        <v>40</v>
      </c>
      <c r="E361" s="164" t="s">
        <v>312</v>
      </c>
      <c r="F361" s="163" t="s">
        <v>239</v>
      </c>
      <c r="G361" s="165" t="str">
        <f>VLOOKUP(A361,Plano_V3!$A$27:$G$573,7,0)</f>
        <v>2. Em Teste</v>
      </c>
      <c r="H361" s="165" t="s">
        <v>177</v>
      </c>
      <c r="I361" s="174"/>
      <c r="J361" s="186">
        <f>IF(VLOOKUP(A361,'Aux - pivots1'!$A:$E,3,0)=0, "",VLOOKUP(A361,'Aux - pivots1'!$A:$E,3,0))</f>
        <v>45490</v>
      </c>
      <c r="K361" s="186">
        <f>IF(VLOOKUP(A361,'Aux - pivots1'!$A:$E,4,0)=0, "",VLOOKUP(A361,'Aux - pivots1'!$A:$E,4,0))</f>
        <v>45504</v>
      </c>
      <c r="L361" s="186">
        <f>IF(VLOOKUP(A361,'Aux - pivots1'!$A:$E,5,0)=0, "",VLOOKUP(A361,'Aux - pivots1'!$A:$E,5,0))</f>
        <v>45504</v>
      </c>
    </row>
    <row r="362" spans="1:12" ht="16.2" hidden="1">
      <c r="A362" s="31" t="str">
        <f t="shared" si="5"/>
        <v>modesg_out_empr_info_nfinccm_capex_enblng_algnd</v>
      </c>
      <c r="B362" s="172" t="s">
        <v>28</v>
      </c>
      <c r="C362" s="167" t="s">
        <v>301</v>
      </c>
      <c r="D362" s="163" t="s">
        <v>40</v>
      </c>
      <c r="E362" s="164" t="s">
        <v>312</v>
      </c>
      <c r="F362" s="163" t="s">
        <v>248</v>
      </c>
      <c r="G362" s="165" t="str">
        <f>VLOOKUP(A362,Plano_V3!$A$27:$G$573,7,0)</f>
        <v>2. Em Teste</v>
      </c>
      <c r="H362" s="165" t="s">
        <v>177</v>
      </c>
      <c r="I362" s="174"/>
      <c r="J362" s="186">
        <f>IF(VLOOKUP(A362,'Aux - pivots1'!$A:$E,3,0)=0, "",VLOOKUP(A362,'Aux - pivots1'!$A:$E,3,0))</f>
        <v>45490</v>
      </c>
      <c r="K362" s="186">
        <f>IF(VLOOKUP(A362,'Aux - pivots1'!$A:$E,4,0)=0, "",VLOOKUP(A362,'Aux - pivots1'!$A:$E,4,0))</f>
        <v>45504</v>
      </c>
      <c r="L362" s="186">
        <f>IF(VLOOKUP(A362,'Aux - pivots1'!$A:$E,5,0)=0, "",VLOOKUP(A362,'Aux - pivots1'!$A:$E,5,0))</f>
        <v>45504</v>
      </c>
    </row>
    <row r="363" spans="1:12" ht="16.2" hidden="1">
      <c r="A363" s="31" t="str">
        <f t="shared" si="5"/>
        <v>modesg_out_empr_info_nfinccm_capex_own_prfrmnce_algnd</v>
      </c>
      <c r="B363" s="172" t="s">
        <v>28</v>
      </c>
      <c r="C363" s="167" t="s">
        <v>301</v>
      </c>
      <c r="D363" s="163" t="s">
        <v>40</v>
      </c>
      <c r="E363" s="164" t="s">
        <v>312</v>
      </c>
      <c r="F363" s="163" t="s">
        <v>250</v>
      </c>
      <c r="G363" s="165" t="str">
        <f>VLOOKUP(A363,Plano_V3!$A$27:$G$573,7,0)</f>
        <v>2. Em Teste</v>
      </c>
      <c r="H363" s="165" t="s">
        <v>177</v>
      </c>
      <c r="I363" s="174"/>
      <c r="J363" s="186">
        <f>IF(VLOOKUP(A363,'Aux - pivots1'!$A:$E,3,0)=0, "",VLOOKUP(A363,'Aux - pivots1'!$A:$E,3,0))</f>
        <v>45490</v>
      </c>
      <c r="K363" s="186">
        <f>IF(VLOOKUP(A363,'Aux - pivots1'!$A:$E,4,0)=0, "",VLOOKUP(A363,'Aux - pivots1'!$A:$E,4,0))</f>
        <v>45504</v>
      </c>
      <c r="L363" s="186">
        <f>IF(VLOOKUP(A363,'Aux - pivots1'!$A:$E,5,0)=0, "",VLOOKUP(A363,'Aux - pivots1'!$A:$E,5,0))</f>
        <v>45504</v>
      </c>
    </row>
    <row r="364" spans="1:12" ht="16.2" hidden="1">
      <c r="A364" s="31" t="str">
        <f t="shared" si="5"/>
        <v>modesg_out_empr_info_nfinccm_capex_trnstn_algnd</v>
      </c>
      <c r="B364" s="172" t="s">
        <v>28</v>
      </c>
      <c r="C364" s="167" t="s">
        <v>301</v>
      </c>
      <c r="D364" s="163" t="s">
        <v>40</v>
      </c>
      <c r="E364" s="164" t="s">
        <v>312</v>
      </c>
      <c r="F364" s="163" t="s">
        <v>249</v>
      </c>
      <c r="G364" s="165" t="str">
        <f>VLOOKUP(A364,Plano_V3!$A$27:$G$573,7,0)</f>
        <v>2. Em Teste</v>
      </c>
      <c r="H364" s="165" t="s">
        <v>177</v>
      </c>
      <c r="I364" s="174"/>
      <c r="J364" s="186">
        <f>IF(VLOOKUP(A364,'Aux - pivots1'!$A:$E,3,0)=0, "",VLOOKUP(A364,'Aux - pivots1'!$A:$E,3,0))</f>
        <v>45490</v>
      </c>
      <c r="K364" s="186">
        <f>IF(VLOOKUP(A364,'Aux - pivots1'!$A:$E,4,0)=0, "",VLOOKUP(A364,'Aux - pivots1'!$A:$E,4,0))</f>
        <v>45504</v>
      </c>
      <c r="L364" s="186">
        <f>IF(VLOOKUP(A364,'Aux - pivots1'!$A:$E,5,0)=0, "",VLOOKUP(A364,'Aux - pivots1'!$A:$E,5,0))</f>
        <v>45504</v>
      </c>
    </row>
    <row r="365" spans="1:12" ht="16.2" hidden="1">
      <c r="A365" s="31" t="str">
        <f t="shared" si="5"/>
        <v>modesg_out_empr_info_nfinccm_capex_ttl_elgbl</v>
      </c>
      <c r="B365" s="172" t="s">
        <v>28</v>
      </c>
      <c r="C365" s="167" t="s">
        <v>301</v>
      </c>
      <c r="D365" s="163" t="s">
        <v>40</v>
      </c>
      <c r="E365" s="164" t="s">
        <v>312</v>
      </c>
      <c r="F365" s="163" t="s">
        <v>247</v>
      </c>
      <c r="G365" s="165" t="str">
        <f>VLOOKUP(A365,Plano_V3!$A$27:$G$573,7,0)</f>
        <v>2. Em Teste</v>
      </c>
      <c r="H365" s="165" t="s">
        <v>177</v>
      </c>
      <c r="I365" s="174"/>
      <c r="J365" s="186">
        <f>IF(VLOOKUP(A365,'Aux - pivots1'!$A:$E,3,0)=0, "",VLOOKUP(A365,'Aux - pivots1'!$A:$E,3,0))</f>
        <v>45490</v>
      </c>
      <c r="K365" s="186">
        <f>IF(VLOOKUP(A365,'Aux - pivots1'!$A:$E,4,0)=0, "",VLOOKUP(A365,'Aux - pivots1'!$A:$E,4,0))</f>
        <v>45504</v>
      </c>
      <c r="L365" s="186">
        <f>IF(VLOOKUP(A365,'Aux - pivots1'!$A:$E,5,0)=0, "",VLOOKUP(A365,'Aux - pivots1'!$A:$E,5,0))</f>
        <v>45504</v>
      </c>
    </row>
    <row r="366" spans="1:12" ht="16.2" hidden="1">
      <c r="A366" s="31" t="str">
        <f t="shared" si="5"/>
        <v>modesg_out_empr_info_nfinccm_trnvr_enblng_algnd</v>
      </c>
      <c r="B366" s="172" t="s">
        <v>28</v>
      </c>
      <c r="C366" s="167" t="s">
        <v>301</v>
      </c>
      <c r="D366" s="163" t="s">
        <v>40</v>
      </c>
      <c r="E366" s="164" t="s">
        <v>312</v>
      </c>
      <c r="F366" s="163" t="s">
        <v>244</v>
      </c>
      <c r="G366" s="165" t="str">
        <f>VLOOKUP(A366,Plano_V3!$A$27:$G$573,7,0)</f>
        <v>2. Em Teste</v>
      </c>
      <c r="H366" s="165" t="s">
        <v>177</v>
      </c>
      <c r="I366" s="174"/>
      <c r="J366" s="186">
        <f>IF(VLOOKUP(A366,'Aux - pivots1'!$A:$E,3,0)=0, "",VLOOKUP(A366,'Aux - pivots1'!$A:$E,3,0))</f>
        <v>45490</v>
      </c>
      <c r="K366" s="186">
        <f>IF(VLOOKUP(A366,'Aux - pivots1'!$A:$E,4,0)=0, "",VLOOKUP(A366,'Aux - pivots1'!$A:$E,4,0))</f>
        <v>45504</v>
      </c>
      <c r="L366" s="186">
        <f>IF(VLOOKUP(A366,'Aux - pivots1'!$A:$E,5,0)=0, "",VLOOKUP(A366,'Aux - pivots1'!$A:$E,5,0))</f>
        <v>45504</v>
      </c>
    </row>
    <row r="367" spans="1:12" ht="16.2" hidden="1">
      <c r="A367" s="31" t="str">
        <f t="shared" si="5"/>
        <v>modesg_out_empr_info_nfinccm_trnvr_own_prfrmnce_algnd</v>
      </c>
      <c r="B367" s="172" t="s">
        <v>28</v>
      </c>
      <c r="C367" s="167" t="s">
        <v>301</v>
      </c>
      <c r="D367" s="163" t="s">
        <v>40</v>
      </c>
      <c r="E367" s="164" t="s">
        <v>312</v>
      </c>
      <c r="F367" s="163" t="s">
        <v>246</v>
      </c>
      <c r="G367" s="165" t="str">
        <f>VLOOKUP(A367,Plano_V3!$A$27:$G$573,7,0)</f>
        <v>2. Em Teste</v>
      </c>
      <c r="H367" s="165" t="s">
        <v>177</v>
      </c>
      <c r="I367" s="174"/>
      <c r="J367" s="186">
        <f>IF(VLOOKUP(A367,'Aux - pivots1'!$A:$E,3,0)=0, "",VLOOKUP(A367,'Aux - pivots1'!$A:$E,3,0))</f>
        <v>45490</v>
      </c>
      <c r="K367" s="186">
        <f>IF(VLOOKUP(A367,'Aux - pivots1'!$A:$E,4,0)=0, "",VLOOKUP(A367,'Aux - pivots1'!$A:$E,4,0))</f>
        <v>45504</v>
      </c>
      <c r="L367" s="186">
        <f>IF(VLOOKUP(A367,'Aux - pivots1'!$A:$E,5,0)=0, "",VLOOKUP(A367,'Aux - pivots1'!$A:$E,5,0))</f>
        <v>45504</v>
      </c>
    </row>
    <row r="368" spans="1:12" ht="16.2" hidden="1">
      <c r="A368" s="31" t="str">
        <f t="shared" si="5"/>
        <v>modesg_out_empr_info_nfinccm_trnvr_trnstn_alignd</v>
      </c>
      <c r="B368" s="172" t="s">
        <v>28</v>
      </c>
      <c r="C368" s="167" t="s">
        <v>301</v>
      </c>
      <c r="D368" s="163" t="s">
        <v>40</v>
      </c>
      <c r="E368" s="164" t="s">
        <v>312</v>
      </c>
      <c r="F368" s="163" t="s">
        <v>245</v>
      </c>
      <c r="G368" s="165" t="str">
        <f>VLOOKUP(A368,Plano_V3!$A$27:$G$573,7,0)</f>
        <v>2. Em Teste</v>
      </c>
      <c r="H368" s="165" t="s">
        <v>177</v>
      </c>
      <c r="I368" s="174"/>
      <c r="J368" s="186">
        <f>IF(VLOOKUP(A368,'Aux - pivots1'!$A:$E,3,0)=0, "",VLOOKUP(A368,'Aux - pivots1'!$A:$E,3,0))</f>
        <v>45490</v>
      </c>
      <c r="K368" s="186">
        <f>IF(VLOOKUP(A368,'Aux - pivots1'!$A:$E,4,0)=0, "",VLOOKUP(A368,'Aux - pivots1'!$A:$E,4,0))</f>
        <v>45504</v>
      </c>
      <c r="L368" s="186">
        <f>IF(VLOOKUP(A368,'Aux - pivots1'!$A:$E,5,0)=0, "",VLOOKUP(A368,'Aux - pivots1'!$A:$E,5,0))</f>
        <v>45504</v>
      </c>
    </row>
    <row r="369" spans="1:12" ht="16.2" hidden="1">
      <c r="A369" s="31" t="str">
        <f t="shared" si="5"/>
        <v>modesg_out_empr_info_nfinccm_trnvr_ttl_elgbl</v>
      </c>
      <c r="B369" s="172" t="s">
        <v>28</v>
      </c>
      <c r="C369" s="167" t="s">
        <v>301</v>
      </c>
      <c r="D369" s="163" t="s">
        <v>40</v>
      </c>
      <c r="E369" s="164" t="s">
        <v>312</v>
      </c>
      <c r="F369" s="163" t="s">
        <v>243</v>
      </c>
      <c r="G369" s="165" t="str">
        <f>VLOOKUP(A369,Plano_V3!$A$27:$G$573,7,0)</f>
        <v>2. Em Teste</v>
      </c>
      <c r="H369" s="165" t="s">
        <v>177</v>
      </c>
      <c r="I369" s="174"/>
      <c r="J369" s="186">
        <f>IF(VLOOKUP(A369,'Aux - pivots1'!$A:$E,3,0)=0, "",VLOOKUP(A369,'Aux - pivots1'!$A:$E,3,0))</f>
        <v>45490</v>
      </c>
      <c r="K369" s="186">
        <f>IF(VLOOKUP(A369,'Aux - pivots1'!$A:$E,4,0)=0, "",VLOOKUP(A369,'Aux - pivots1'!$A:$E,4,0))</f>
        <v>45504</v>
      </c>
      <c r="L369" s="186">
        <f>IF(VLOOKUP(A369,'Aux - pivots1'!$A:$E,5,0)=0, "",VLOOKUP(A369,'Aux - pivots1'!$A:$E,5,0))</f>
        <v>45504</v>
      </c>
    </row>
    <row r="370" spans="1:12" ht="16.2" hidden="1">
      <c r="A370" s="31" t="str">
        <f t="shared" si="5"/>
        <v>modesg_out_empr_info_nfincod_nace_esg</v>
      </c>
      <c r="B370" s="172" t="s">
        <v>28</v>
      </c>
      <c r="C370" s="167" t="s">
        <v>301</v>
      </c>
      <c r="D370" s="163" t="s">
        <v>40</v>
      </c>
      <c r="E370" s="164" t="s">
        <v>312</v>
      </c>
      <c r="F370" s="163" t="s">
        <v>272</v>
      </c>
      <c r="G370" s="165" t="str">
        <f>VLOOKUP(A370,Plano_V3!$A$27:$G$573,7,0)</f>
        <v>2. Em Teste</v>
      </c>
      <c r="H370" s="165" t="s">
        <v>177</v>
      </c>
      <c r="I370" s="174"/>
      <c r="J370" s="186">
        <f>IF(VLOOKUP(A370,'Aux - pivots1'!$A:$E,3,0)=0, "",VLOOKUP(A370,'Aux - pivots1'!$A:$E,3,0))</f>
        <v>45490</v>
      </c>
      <c r="K370" s="186">
        <f>IF(VLOOKUP(A370,'Aux - pivots1'!$A:$E,4,0)=0, "",VLOOKUP(A370,'Aux - pivots1'!$A:$E,4,0))</f>
        <v>45504</v>
      </c>
      <c r="L370" s="186">
        <f>IF(VLOOKUP(A370,'Aux - pivots1'!$A:$E,5,0)=0, "",VLOOKUP(A370,'Aux - pivots1'!$A:$E,5,0))</f>
        <v>45504</v>
      </c>
    </row>
    <row r="371" spans="1:12" ht="16.2" hidden="1">
      <c r="A371" s="31" t="str">
        <f t="shared" si="5"/>
        <v>modesg_out_empr_info_nfinflg_emprs_excl_paris</v>
      </c>
      <c r="B371" s="172" t="s">
        <v>28</v>
      </c>
      <c r="C371" s="167" t="s">
        <v>301</v>
      </c>
      <c r="D371" s="163" t="s">
        <v>40</v>
      </c>
      <c r="E371" s="164" t="s">
        <v>312</v>
      </c>
      <c r="F371" s="163" t="s">
        <v>314</v>
      </c>
      <c r="G371" s="165" t="str">
        <f>VLOOKUP(A371,Plano_V3!$A$27:$G$573,7,0)</f>
        <v>2. Em Teste</v>
      </c>
      <c r="H371" s="165" t="s">
        <v>177</v>
      </c>
      <c r="I371" s="174"/>
      <c r="J371" s="186">
        <f>IF(VLOOKUP(A371,'Aux - pivots1'!$A:$E,3,0)=0, "",VLOOKUP(A371,'Aux - pivots1'!$A:$E,3,0))</f>
        <v>45490</v>
      </c>
      <c r="K371" s="186">
        <f>IF(VLOOKUP(A371,'Aux - pivots1'!$A:$E,4,0)=0, "",VLOOKUP(A371,'Aux - pivots1'!$A:$E,4,0))</f>
        <v>45504</v>
      </c>
      <c r="L371" s="186">
        <f>IF(VLOOKUP(A371,'Aux - pivots1'!$A:$E,5,0)=0, "",VLOOKUP(A371,'Aux - pivots1'!$A:$E,5,0))</f>
        <v>45504</v>
      </c>
    </row>
    <row r="372" spans="1:12" ht="16.2" hidden="1">
      <c r="A372" s="31" t="str">
        <f t="shared" si="5"/>
        <v>modesg_out_empr_info_nfinflg_nfrd</v>
      </c>
      <c r="B372" s="172" t="s">
        <v>28</v>
      </c>
      <c r="C372" s="167" t="s">
        <v>301</v>
      </c>
      <c r="D372" s="163" t="s">
        <v>40</v>
      </c>
      <c r="E372" s="164" t="s">
        <v>312</v>
      </c>
      <c r="F372" s="163" t="s">
        <v>236</v>
      </c>
      <c r="G372" s="165" t="str">
        <f>VLOOKUP(A372,Plano_V3!$A$27:$G$573,7,0)</f>
        <v>2. Em Teste</v>
      </c>
      <c r="H372" s="165" t="s">
        <v>177</v>
      </c>
      <c r="I372" s="174"/>
      <c r="J372" s="186">
        <f>IF(VLOOKUP(A372,'Aux - pivots1'!$A:$E,3,0)=0, "",VLOOKUP(A372,'Aux - pivots1'!$A:$E,3,0))</f>
        <v>45490</v>
      </c>
      <c r="K372" s="186">
        <f>IF(VLOOKUP(A372,'Aux - pivots1'!$A:$E,4,0)=0, "",VLOOKUP(A372,'Aux - pivots1'!$A:$E,4,0))</f>
        <v>45504</v>
      </c>
      <c r="L372" s="186">
        <f>IF(VLOOKUP(A372,'Aux - pivots1'!$A:$E,5,0)=0, "",VLOOKUP(A372,'Aux - pivots1'!$A:$E,5,0))</f>
        <v>45504</v>
      </c>
    </row>
    <row r="373" spans="1:12" ht="16.2" hidden="1">
      <c r="A373" s="31" t="str">
        <f t="shared" si="5"/>
        <v>modesg_out_empr_info_nfinflg_rsc_fsc_agd</v>
      </c>
      <c r="B373" s="172" t="s">
        <v>28</v>
      </c>
      <c r="C373" s="167" t="s">
        <v>301</v>
      </c>
      <c r="D373" s="163" t="s">
        <v>40</v>
      </c>
      <c r="E373" s="164" t="s">
        <v>312</v>
      </c>
      <c r="F373" s="163" t="s">
        <v>273</v>
      </c>
      <c r="G373" s="165" t="str">
        <f>VLOOKUP(A373,Plano_V3!$A$27:$G$573,7,0)</f>
        <v>2. Em Teste</v>
      </c>
      <c r="H373" s="165" t="s">
        <v>177</v>
      </c>
      <c r="I373" s="174"/>
      <c r="J373" s="186">
        <f>IF(VLOOKUP(A373,'Aux - pivots1'!$A:$E,3,0)=0, "",VLOOKUP(A373,'Aux - pivots1'!$A:$E,3,0))</f>
        <v>45490</v>
      </c>
      <c r="K373" s="186">
        <f>IF(VLOOKUP(A373,'Aux - pivots1'!$A:$E,4,0)=0, "",VLOOKUP(A373,'Aux - pivots1'!$A:$E,4,0))</f>
        <v>45504</v>
      </c>
      <c r="L373" s="186">
        <f>IF(VLOOKUP(A373,'Aux - pivots1'!$A:$E,5,0)=0, "",VLOOKUP(A373,'Aux - pivots1'!$A:$E,5,0))</f>
        <v>45504</v>
      </c>
    </row>
    <row r="374" spans="1:12" ht="16.2" hidden="1">
      <c r="A374" s="31" t="str">
        <f t="shared" si="5"/>
        <v>modesg_out_empr_info_nfinflg_rsc_fsc_crnc</v>
      </c>
      <c r="B374" s="172" t="s">
        <v>28</v>
      </c>
      <c r="C374" s="167" t="s">
        <v>301</v>
      </c>
      <c r="D374" s="163" t="s">
        <v>40</v>
      </c>
      <c r="E374" s="164" t="s">
        <v>312</v>
      </c>
      <c r="F374" s="163" t="s">
        <v>274</v>
      </c>
      <c r="G374" s="165" t="str">
        <f>VLOOKUP(A374,Plano_V3!$A$27:$G$573,7,0)</f>
        <v>2. Em Teste</v>
      </c>
      <c r="H374" s="165" t="s">
        <v>177</v>
      </c>
      <c r="I374" s="174"/>
      <c r="J374" s="186">
        <f>IF(VLOOKUP(A374,'Aux - pivots1'!$A:$E,3,0)=0, "",VLOOKUP(A374,'Aux - pivots1'!$A:$E,3,0))</f>
        <v>45490</v>
      </c>
      <c r="K374" s="186">
        <f>IF(VLOOKUP(A374,'Aux - pivots1'!$A:$E,4,0)=0, "",VLOOKUP(A374,'Aux - pivots1'!$A:$E,4,0))</f>
        <v>45504</v>
      </c>
      <c r="L374" s="186">
        <f>IF(VLOOKUP(A374,'Aux - pivots1'!$A:$E,5,0)=0, "",VLOOKUP(A374,'Aux - pivots1'!$A:$E,5,0))</f>
        <v>45504</v>
      </c>
    </row>
    <row r="375" spans="1:12" ht="16.2" hidden="1">
      <c r="A375" s="31" t="str">
        <f t="shared" si="5"/>
        <v>modesg_out_empr_info_nfinorigem_alinhamentos</v>
      </c>
      <c r="B375" s="172" t="s">
        <v>28</v>
      </c>
      <c r="C375" s="167" t="s">
        <v>301</v>
      </c>
      <c r="D375" s="163" t="s">
        <v>40</v>
      </c>
      <c r="E375" s="164" t="s">
        <v>312</v>
      </c>
      <c r="F375" s="163" t="s">
        <v>315</v>
      </c>
      <c r="G375" s="165" t="str">
        <f>VLOOKUP(A375,Plano_V3!$A$27:$G$573,7,0)</f>
        <v>2. Em Teste</v>
      </c>
      <c r="H375" s="165" t="s">
        <v>177</v>
      </c>
      <c r="I375" s="174"/>
      <c r="J375" s="186">
        <f>IF(VLOOKUP(A375,'Aux - pivots1'!$A:$E,3,0)=0, "",VLOOKUP(A375,'Aux - pivots1'!$A:$E,3,0))</f>
        <v>45490</v>
      </c>
      <c r="K375" s="186">
        <f>IF(VLOOKUP(A375,'Aux - pivots1'!$A:$E,4,0)=0, "",VLOOKUP(A375,'Aux - pivots1'!$A:$E,4,0))</f>
        <v>45504</v>
      </c>
      <c r="L375" s="186">
        <f>IF(VLOOKUP(A375,'Aux - pivots1'!$A:$E,5,0)=0, "",VLOOKUP(A375,'Aux - pivots1'!$A:$E,5,0))</f>
        <v>45504</v>
      </c>
    </row>
    <row r="376" spans="1:12" ht="16.2" hidden="1">
      <c r="A376" s="31" t="str">
        <f t="shared" si="5"/>
        <v>modesg_out_empr_info_nfinorigem_flg_emprs_excl_paris</v>
      </c>
      <c r="B376" s="172" t="s">
        <v>28</v>
      </c>
      <c r="C376" s="167" t="s">
        <v>301</v>
      </c>
      <c r="D376" s="163" t="s">
        <v>40</v>
      </c>
      <c r="E376" s="164" t="s">
        <v>312</v>
      </c>
      <c r="F376" s="163" t="s">
        <v>316</v>
      </c>
      <c r="G376" s="165" t="str">
        <f>VLOOKUP(A376,Plano_V3!$A$27:$G$573,7,0)</f>
        <v>2. Em Teste</v>
      </c>
      <c r="H376" s="165" t="s">
        <v>177</v>
      </c>
      <c r="I376" s="174"/>
      <c r="J376" s="186">
        <f>IF(VLOOKUP(A376,'Aux - pivots1'!$A:$E,3,0)=0, "",VLOOKUP(A376,'Aux - pivots1'!$A:$E,3,0))</f>
        <v>45490</v>
      </c>
      <c r="K376" s="186">
        <f>IF(VLOOKUP(A376,'Aux - pivots1'!$A:$E,4,0)=0, "",VLOOKUP(A376,'Aux - pivots1'!$A:$E,4,0))</f>
        <v>45504</v>
      </c>
      <c r="L376" s="186">
        <f>IF(VLOOKUP(A376,'Aux - pivots1'!$A:$E,5,0)=0, "",VLOOKUP(A376,'Aux - pivots1'!$A:$E,5,0))</f>
        <v>45504</v>
      </c>
    </row>
    <row r="377" spans="1:12" ht="16.2" hidden="1">
      <c r="A377" s="31" t="str">
        <f t="shared" si="5"/>
        <v>modesg_out_empr_info_nfinorigem_flg_nfrd</v>
      </c>
      <c r="B377" s="172" t="s">
        <v>28</v>
      </c>
      <c r="C377" s="167" t="s">
        <v>301</v>
      </c>
      <c r="D377" s="163" t="s">
        <v>40</v>
      </c>
      <c r="E377" s="164" t="s">
        <v>312</v>
      </c>
      <c r="F377" s="163" t="s">
        <v>317</v>
      </c>
      <c r="G377" s="165" t="str">
        <f>VLOOKUP(A377,Plano_V3!$A$27:$G$573,7,0)</f>
        <v>2. Em Teste</v>
      </c>
      <c r="H377" s="165" t="s">
        <v>177</v>
      </c>
      <c r="I377" s="174"/>
      <c r="J377" s="186">
        <f>IF(VLOOKUP(A377,'Aux - pivots1'!$A:$E,3,0)=0, "",VLOOKUP(A377,'Aux - pivots1'!$A:$E,3,0))</f>
        <v>45490</v>
      </c>
      <c r="K377" s="186">
        <f>IF(VLOOKUP(A377,'Aux - pivots1'!$A:$E,4,0)=0, "",VLOOKUP(A377,'Aux - pivots1'!$A:$E,4,0))</f>
        <v>45504</v>
      </c>
      <c r="L377" s="186">
        <f>IF(VLOOKUP(A377,'Aux - pivots1'!$A:$E,5,0)=0, "",VLOOKUP(A377,'Aux - pivots1'!$A:$E,5,0))</f>
        <v>45504</v>
      </c>
    </row>
    <row r="378" spans="1:12" ht="16.2" hidden="1">
      <c r="A378" s="31" t="str">
        <f t="shared" si="5"/>
        <v>modesg_out_empr_info_nfinorigem_flg_rsc_fsc_agd</v>
      </c>
      <c r="B378" s="172" t="s">
        <v>28</v>
      </c>
      <c r="C378" s="167" t="s">
        <v>301</v>
      </c>
      <c r="D378" s="163" t="s">
        <v>40</v>
      </c>
      <c r="E378" s="164" t="s">
        <v>312</v>
      </c>
      <c r="F378" s="163" t="s">
        <v>304</v>
      </c>
      <c r="G378" s="165" t="str">
        <f>VLOOKUP(A378,Plano_V3!$A$27:$G$573,7,0)</f>
        <v>2. Em Teste</v>
      </c>
      <c r="H378" s="165" t="s">
        <v>177</v>
      </c>
      <c r="I378" s="174"/>
      <c r="J378" s="186">
        <f>IF(VLOOKUP(A378,'Aux - pivots1'!$A:$E,3,0)=0, "",VLOOKUP(A378,'Aux - pivots1'!$A:$E,3,0))</f>
        <v>45490</v>
      </c>
      <c r="K378" s="186">
        <f>IF(VLOOKUP(A378,'Aux - pivots1'!$A:$E,4,0)=0, "",VLOOKUP(A378,'Aux - pivots1'!$A:$E,4,0))</f>
        <v>45504</v>
      </c>
      <c r="L378" s="186">
        <f>IF(VLOOKUP(A378,'Aux - pivots1'!$A:$E,5,0)=0, "",VLOOKUP(A378,'Aux - pivots1'!$A:$E,5,0))</f>
        <v>45504</v>
      </c>
    </row>
    <row r="379" spans="1:12" ht="16.2" hidden="1">
      <c r="A379" s="31" t="str">
        <f t="shared" si="5"/>
        <v>modesg_out_empr_info_nfinorigem_flg_rsc_fsc_crnc</v>
      </c>
      <c r="B379" s="172" t="s">
        <v>28</v>
      </c>
      <c r="C379" s="167" t="s">
        <v>301</v>
      </c>
      <c r="D379" s="163" t="s">
        <v>40</v>
      </c>
      <c r="E379" s="164" t="s">
        <v>312</v>
      </c>
      <c r="F379" s="163" t="s">
        <v>305</v>
      </c>
      <c r="G379" s="165" t="str">
        <f>VLOOKUP(A379,Plano_V3!$A$27:$G$573,7,0)</f>
        <v>2. Em Teste</v>
      </c>
      <c r="H379" s="165" t="s">
        <v>177</v>
      </c>
      <c r="I379" s="174"/>
      <c r="J379" s="186">
        <f>IF(VLOOKUP(A379,'Aux - pivots1'!$A:$E,3,0)=0, "",VLOOKUP(A379,'Aux - pivots1'!$A:$E,3,0))</f>
        <v>45490</v>
      </c>
      <c r="K379" s="186">
        <f>IF(VLOOKUP(A379,'Aux - pivots1'!$A:$E,4,0)=0, "",VLOOKUP(A379,'Aux - pivots1'!$A:$E,4,0))</f>
        <v>45504</v>
      </c>
      <c r="L379" s="186">
        <f>IF(VLOOKUP(A379,'Aux - pivots1'!$A:$E,5,0)=0, "",VLOOKUP(A379,'Aux - pivots1'!$A:$E,5,0))</f>
        <v>45504</v>
      </c>
    </row>
    <row r="380" spans="1:12" ht="16.2" hidden="1">
      <c r="A380" s="31" t="str">
        <f t="shared" si="5"/>
        <v>modesg_out_empr_info_nfinorigem_scp1_emss</v>
      </c>
      <c r="B380" s="172" t="s">
        <v>28</v>
      </c>
      <c r="C380" s="167" t="s">
        <v>301</v>
      </c>
      <c r="D380" s="163" t="s">
        <v>40</v>
      </c>
      <c r="E380" s="164" t="s">
        <v>312</v>
      </c>
      <c r="F380" s="163" t="s">
        <v>306</v>
      </c>
      <c r="G380" s="165" t="str">
        <f>VLOOKUP(A380,Plano_V3!$A$27:$G$573,7,0)</f>
        <v>2. Em Teste</v>
      </c>
      <c r="H380" s="165" t="s">
        <v>177</v>
      </c>
      <c r="I380" s="174"/>
      <c r="J380" s="186">
        <f>IF(VLOOKUP(A380,'Aux - pivots1'!$A:$E,3,0)=0, "",VLOOKUP(A380,'Aux - pivots1'!$A:$E,3,0))</f>
        <v>45490</v>
      </c>
      <c r="K380" s="186">
        <f>IF(VLOOKUP(A380,'Aux - pivots1'!$A:$E,4,0)=0, "",VLOOKUP(A380,'Aux - pivots1'!$A:$E,4,0))</f>
        <v>45504</v>
      </c>
      <c r="L380" s="186">
        <f>IF(VLOOKUP(A380,'Aux - pivots1'!$A:$E,5,0)=0, "",VLOOKUP(A380,'Aux - pivots1'!$A:$E,5,0))</f>
        <v>45504</v>
      </c>
    </row>
    <row r="381" spans="1:12" ht="16.2" hidden="1">
      <c r="A381" s="31" t="str">
        <f t="shared" si="5"/>
        <v>modesg_out_empr_info_nfinorigem_scp2_emss</v>
      </c>
      <c r="B381" s="172" t="s">
        <v>28</v>
      </c>
      <c r="C381" s="167" t="s">
        <v>301</v>
      </c>
      <c r="D381" s="163" t="s">
        <v>40</v>
      </c>
      <c r="E381" s="164" t="s">
        <v>312</v>
      </c>
      <c r="F381" s="163" t="s">
        <v>307</v>
      </c>
      <c r="G381" s="165" t="str">
        <f>VLOOKUP(A381,Plano_V3!$A$27:$G$573,7,0)</f>
        <v>2. Em Teste</v>
      </c>
      <c r="H381" s="165" t="s">
        <v>177</v>
      </c>
      <c r="I381" s="174"/>
      <c r="J381" s="186">
        <f>IF(VLOOKUP(A381,'Aux - pivots1'!$A:$E,3,0)=0, "",VLOOKUP(A381,'Aux - pivots1'!$A:$E,3,0))</f>
        <v>45490</v>
      </c>
      <c r="K381" s="186">
        <f>IF(VLOOKUP(A381,'Aux - pivots1'!$A:$E,4,0)=0, "",VLOOKUP(A381,'Aux - pivots1'!$A:$E,4,0))</f>
        <v>45504</v>
      </c>
      <c r="L381" s="186">
        <f>IF(VLOOKUP(A381,'Aux - pivots1'!$A:$E,5,0)=0, "",VLOOKUP(A381,'Aux - pivots1'!$A:$E,5,0))</f>
        <v>45504</v>
      </c>
    </row>
    <row r="382" spans="1:12" ht="16.2" hidden="1">
      <c r="A382" s="31" t="str">
        <f t="shared" si="5"/>
        <v>modesg_out_empr_info_nfinorigem_scp3_emss</v>
      </c>
      <c r="B382" s="172" t="s">
        <v>28</v>
      </c>
      <c r="C382" s="167" t="s">
        <v>301</v>
      </c>
      <c r="D382" s="163" t="s">
        <v>40</v>
      </c>
      <c r="E382" s="164" t="s">
        <v>312</v>
      </c>
      <c r="F382" s="163" t="s">
        <v>308</v>
      </c>
      <c r="G382" s="165" t="str">
        <f>VLOOKUP(A382,Plano_V3!$A$27:$G$573,7,0)</f>
        <v>2. Em Teste</v>
      </c>
      <c r="H382" s="165" t="s">
        <v>177</v>
      </c>
      <c r="I382" s="174"/>
      <c r="J382" s="186">
        <f>IF(VLOOKUP(A382,'Aux - pivots1'!$A:$E,3,0)=0, "",VLOOKUP(A382,'Aux - pivots1'!$A:$E,3,0))</f>
        <v>45490</v>
      </c>
      <c r="K382" s="186">
        <f>IF(VLOOKUP(A382,'Aux - pivots1'!$A:$E,4,0)=0, "",VLOOKUP(A382,'Aux - pivots1'!$A:$E,4,0))</f>
        <v>45504</v>
      </c>
      <c r="L382" s="186">
        <f>IF(VLOOKUP(A382,'Aux - pivots1'!$A:$E,5,0)=0, "",VLOOKUP(A382,'Aux - pivots1'!$A:$E,5,0))</f>
        <v>45504</v>
      </c>
    </row>
    <row r="383" spans="1:12" ht="16.2" hidden="1">
      <c r="A383" s="31" t="str">
        <f t="shared" si="5"/>
        <v>modesg_out_empr_info_nfinref_date</v>
      </c>
      <c r="B383" s="172" t="s">
        <v>28</v>
      </c>
      <c r="C383" s="167" t="s">
        <v>301</v>
      </c>
      <c r="D383" s="163" t="s">
        <v>40</v>
      </c>
      <c r="E383" s="164" t="s">
        <v>312</v>
      </c>
      <c r="F383" s="163" t="s">
        <v>73</v>
      </c>
      <c r="G383" s="165" t="str">
        <f>VLOOKUP(A383,Plano_V3!$A$27:$G$573,7,0)</f>
        <v>1. Concluído</v>
      </c>
      <c r="H383" s="165" t="s">
        <v>477</v>
      </c>
      <c r="I383" s="190"/>
      <c r="J383" s="186" t="str">
        <f>IF(VLOOKUP(A383,'Aux - pivots1'!$A:$E,3,0)=0, "",VLOOKUP(A383,'Aux - pivots1'!$A:$E,3,0))</f>
        <v/>
      </c>
      <c r="K383" s="186" t="str">
        <f>IF(VLOOKUP(A383,'Aux - pivots1'!$A:$E,4,0)=0, "",VLOOKUP(A383,'Aux - pivots1'!$A:$E,4,0))</f>
        <v/>
      </c>
      <c r="L383" s="186" t="str">
        <f>IF(VLOOKUP(A383,'Aux - pivots1'!$A:$E,5,0)=0, "",VLOOKUP(A383,'Aux - pivots1'!$A:$E,5,0))</f>
        <v/>
      </c>
    </row>
    <row r="384" spans="1:12" ht="16.2" hidden="1">
      <c r="A384" s="31" t="str">
        <f t="shared" si="5"/>
        <v>modesg_out_empr_info_nfinscp1_emss</v>
      </c>
      <c r="B384" s="172" t="s">
        <v>28</v>
      </c>
      <c r="C384" s="167" t="s">
        <v>301</v>
      </c>
      <c r="D384" s="163" t="s">
        <v>40</v>
      </c>
      <c r="E384" s="164" t="s">
        <v>312</v>
      </c>
      <c r="F384" s="163" t="s">
        <v>276</v>
      </c>
      <c r="G384" s="165" t="str">
        <f>VLOOKUP(A384,Plano_V3!$A$27:$G$573,7,0)</f>
        <v>2. Em Teste</v>
      </c>
      <c r="H384" s="165" t="s">
        <v>177</v>
      </c>
      <c r="I384" s="174"/>
      <c r="J384" s="186">
        <f>IF(VLOOKUP(A384,'Aux - pivots1'!$A:$E,3,0)=0, "",VLOOKUP(A384,'Aux - pivots1'!$A:$E,3,0))</f>
        <v>45490</v>
      </c>
      <c r="K384" s="186">
        <f>IF(VLOOKUP(A384,'Aux - pivots1'!$A:$E,4,0)=0, "",VLOOKUP(A384,'Aux - pivots1'!$A:$E,4,0))</f>
        <v>45504</v>
      </c>
      <c r="L384" s="186">
        <f>IF(VLOOKUP(A384,'Aux - pivots1'!$A:$E,5,0)=0, "",VLOOKUP(A384,'Aux - pivots1'!$A:$E,5,0))</f>
        <v>45504</v>
      </c>
    </row>
    <row r="385" spans="1:12" ht="16.2" hidden="1">
      <c r="A385" s="31" t="str">
        <f t="shared" si="5"/>
        <v>modesg_out_empr_info_nfinscp2_emss</v>
      </c>
      <c r="B385" s="172" t="s">
        <v>28</v>
      </c>
      <c r="C385" s="167" t="s">
        <v>301</v>
      </c>
      <c r="D385" s="163" t="s">
        <v>40</v>
      </c>
      <c r="E385" s="164" t="s">
        <v>312</v>
      </c>
      <c r="F385" s="163" t="s">
        <v>277</v>
      </c>
      <c r="G385" s="165" t="str">
        <f>VLOOKUP(A385,Plano_V3!$A$27:$G$573,7,0)</f>
        <v>2. Em Teste</v>
      </c>
      <c r="H385" s="165" t="s">
        <v>177</v>
      </c>
      <c r="I385" s="174"/>
      <c r="J385" s="186">
        <f>IF(VLOOKUP(A385,'Aux - pivots1'!$A:$E,3,0)=0, "",VLOOKUP(A385,'Aux - pivots1'!$A:$E,3,0))</f>
        <v>45490</v>
      </c>
      <c r="K385" s="186">
        <f>IF(VLOOKUP(A385,'Aux - pivots1'!$A:$E,4,0)=0, "",VLOOKUP(A385,'Aux - pivots1'!$A:$E,4,0))</f>
        <v>45504</v>
      </c>
      <c r="L385" s="186">
        <f>IF(VLOOKUP(A385,'Aux - pivots1'!$A:$E,5,0)=0, "",VLOOKUP(A385,'Aux - pivots1'!$A:$E,5,0))</f>
        <v>45504</v>
      </c>
    </row>
    <row r="386" spans="1:12" ht="16.2" hidden="1">
      <c r="A386" s="31" t="str">
        <f t="shared" si="5"/>
        <v>modesg_out_empr_info_nfinscp3_emss</v>
      </c>
      <c r="B386" s="172" t="s">
        <v>28</v>
      </c>
      <c r="C386" s="167" t="s">
        <v>301</v>
      </c>
      <c r="D386" s="163" t="s">
        <v>40</v>
      </c>
      <c r="E386" s="164" t="s">
        <v>312</v>
      </c>
      <c r="F386" s="163" t="s">
        <v>278</v>
      </c>
      <c r="G386" s="165" t="str">
        <f>VLOOKUP(A386,Plano_V3!$A$27:$G$573,7,0)</f>
        <v>2. Em Teste</v>
      </c>
      <c r="H386" s="165" t="s">
        <v>177</v>
      </c>
      <c r="I386" s="174"/>
      <c r="J386" s="186">
        <f>IF(VLOOKUP(A386,'Aux - pivots1'!$A:$E,3,0)=0, "",VLOOKUP(A386,'Aux - pivots1'!$A:$E,3,0))</f>
        <v>45490</v>
      </c>
      <c r="K386" s="186">
        <f>IF(VLOOKUP(A386,'Aux - pivots1'!$A:$E,4,0)=0, "",VLOOKUP(A386,'Aux - pivots1'!$A:$E,4,0))</f>
        <v>45504</v>
      </c>
      <c r="L386" s="186">
        <f>IF(VLOOKUP(A386,'Aux - pivots1'!$A:$E,5,0)=0, "",VLOOKUP(A386,'Aux - pivots1'!$A:$E,5,0))</f>
        <v>45504</v>
      </c>
    </row>
    <row r="387" spans="1:12" ht="16.2" hidden="1">
      <c r="A387" s="31" t="str">
        <f t="shared" si="5"/>
        <v>modesg_out_empr_info_nfinzcliente</v>
      </c>
      <c r="B387" s="172" t="s">
        <v>28</v>
      </c>
      <c r="C387" s="167" t="s">
        <v>301</v>
      </c>
      <c r="D387" s="163" t="s">
        <v>40</v>
      </c>
      <c r="E387" s="164" t="s">
        <v>312</v>
      </c>
      <c r="F387" s="163" t="s">
        <v>203</v>
      </c>
      <c r="G387" s="165" t="str">
        <f>VLOOKUP(A387,Plano_V3!$A$27:$G$573,7,0)</f>
        <v>6. Em implementação (re-especificação)</v>
      </c>
      <c r="H387" s="165" t="s">
        <v>477</v>
      </c>
      <c r="I387" s="190"/>
      <c r="J387" s="186" t="str">
        <f>IF(VLOOKUP(A387,'Aux - pivots1'!$A:$E,3,0)=0, "",VLOOKUP(A387,'Aux - pivots1'!$A:$E,3,0))</f>
        <v/>
      </c>
      <c r="K387" s="186" t="str">
        <f>IF(VLOOKUP(A387,'Aux - pivots1'!$A:$E,4,0)=0, "",VLOOKUP(A387,'Aux - pivots1'!$A:$E,4,0))</f>
        <v/>
      </c>
      <c r="L387" s="186" t="str">
        <f>IF(VLOOKUP(A387,'Aux - pivots1'!$A:$E,5,0)=0, "",VLOOKUP(A387,'Aux - pivots1'!$A:$E,5,0))</f>
        <v/>
      </c>
    </row>
    <row r="388" spans="1:12" ht="16.2" hidden="1">
      <c r="A388" s="31" t="str">
        <f t="shared" si="5"/>
        <v>modesg_out_emss_vclsn.a.</v>
      </c>
      <c r="B388" s="172" t="s">
        <v>28</v>
      </c>
      <c r="C388" s="167" t="s">
        <v>301</v>
      </c>
      <c r="D388" s="163" t="s">
        <v>36</v>
      </c>
      <c r="E388" s="164" t="s">
        <v>318</v>
      </c>
      <c r="F388" s="163" t="s">
        <v>38</v>
      </c>
      <c r="G388" s="165" t="str">
        <f>VLOOKUP(A388,Plano_V3!$A$27:$G$573,7,0)</f>
        <v>4. Validação EF</v>
      </c>
      <c r="H388" s="165" t="s">
        <v>479</v>
      </c>
      <c r="I388" s="174" t="s">
        <v>506</v>
      </c>
      <c r="J388" s="186">
        <f>IF(VLOOKUP(A388,'Aux - pivots1'!$A:$E,3,0)=0, "",VLOOKUP(A388,'Aux - pivots1'!$A:$E,3,0))</f>
        <v>45506</v>
      </c>
      <c r="K388" s="186" t="str">
        <f>IF(VLOOKUP(A388,'Aux - pivots1'!$A:$E,4,0)=0, "",VLOOKUP(A388,'Aux - pivots1'!$A:$E,4,0))</f>
        <v/>
      </c>
      <c r="L388" s="186" t="str">
        <f>IF(VLOOKUP(A388,'Aux - pivots1'!$A:$E,5,0)=0, "",VLOOKUP(A388,'Aux - pivots1'!$A:$E,5,0))</f>
        <v/>
      </c>
    </row>
    <row r="389" spans="1:12" ht="16.2" hidden="1">
      <c r="A389" s="31" t="str">
        <f t="shared" si="5"/>
        <v>modesg_out_emss_vclscempbem</v>
      </c>
      <c r="B389" s="172" t="s">
        <v>28</v>
      </c>
      <c r="C389" s="167" t="s">
        <v>301</v>
      </c>
      <c r="D389" s="163" t="s">
        <v>40</v>
      </c>
      <c r="E389" s="164" t="s">
        <v>318</v>
      </c>
      <c r="F389" s="163" t="s">
        <v>41</v>
      </c>
      <c r="G389" s="165" t="str">
        <f>VLOOKUP(A389,Plano_V3!$A$27:$G$573,7,0)</f>
        <v>1. Concluído</v>
      </c>
      <c r="H389" s="165" t="s">
        <v>477</v>
      </c>
      <c r="I389" s="190" t="s">
        <v>506</v>
      </c>
      <c r="J389" s="186" t="str">
        <f>IF(VLOOKUP(A389,'Aux - pivots1'!$A:$E,3,0)=0, "",VLOOKUP(A389,'Aux - pivots1'!$A:$E,3,0))</f>
        <v/>
      </c>
      <c r="K389" s="186" t="str">
        <f>IF(VLOOKUP(A389,'Aux - pivots1'!$A:$E,4,0)=0, "",VLOOKUP(A389,'Aux - pivots1'!$A:$E,4,0))</f>
        <v/>
      </c>
      <c r="L389" s="186" t="str">
        <f>IF(VLOOKUP(A389,'Aux - pivots1'!$A:$E,5,0)=0, "",VLOOKUP(A389,'Aux - pivots1'!$A:$E,5,0))</f>
        <v/>
      </c>
    </row>
    <row r="390" spans="1:12" ht="16.2" hidden="1">
      <c r="A390" s="31" t="str">
        <f t="shared" si="5"/>
        <v>modesg_out_emss_vclsckbalbem</v>
      </c>
      <c r="B390" s="172" t="s">
        <v>28</v>
      </c>
      <c r="C390" s="167" t="s">
        <v>301</v>
      </c>
      <c r="D390" s="163" t="s">
        <v>40</v>
      </c>
      <c r="E390" s="164" t="s">
        <v>318</v>
      </c>
      <c r="F390" s="163" t="s">
        <v>43</v>
      </c>
      <c r="G390" s="165" t="str">
        <f>VLOOKUP(A390,Plano_V3!$A$27:$G$573,7,0)</f>
        <v>1. Concluído</v>
      </c>
      <c r="H390" s="165" t="s">
        <v>477</v>
      </c>
      <c r="I390" s="190" t="s">
        <v>506</v>
      </c>
      <c r="J390" s="186" t="str">
        <f>IF(VLOOKUP(A390,'Aux - pivots1'!$A:$E,3,0)=0, "",VLOOKUP(A390,'Aux - pivots1'!$A:$E,3,0))</f>
        <v/>
      </c>
      <c r="K390" s="186" t="str">
        <f>IF(VLOOKUP(A390,'Aux - pivots1'!$A:$E,4,0)=0, "",VLOOKUP(A390,'Aux - pivots1'!$A:$E,4,0))</f>
        <v/>
      </c>
      <c r="L390" s="186" t="str">
        <f>IF(VLOOKUP(A390,'Aux - pivots1'!$A:$E,5,0)=0, "",VLOOKUP(A390,'Aux - pivots1'!$A:$E,5,0))</f>
        <v/>
      </c>
    </row>
    <row r="391" spans="1:12" ht="16.2" hidden="1">
      <c r="A391" s="31" t="str">
        <f t="shared" si="5"/>
        <v>modesg_out_emss_vclsckctabem</v>
      </c>
      <c r="B391" s="172" t="s">
        <v>28</v>
      </c>
      <c r="C391" s="167" t="s">
        <v>301</v>
      </c>
      <c r="D391" s="163" t="s">
        <v>40</v>
      </c>
      <c r="E391" s="164" t="s">
        <v>318</v>
      </c>
      <c r="F391" s="163" t="s">
        <v>44</v>
      </c>
      <c r="G391" s="165" t="str">
        <f>VLOOKUP(A391,Plano_V3!$A$27:$G$573,7,0)</f>
        <v>1. Concluído</v>
      </c>
      <c r="H391" s="165" t="s">
        <v>477</v>
      </c>
      <c r="I391" s="190" t="s">
        <v>506</v>
      </c>
      <c r="J391" s="186" t="str">
        <f>IF(VLOOKUP(A391,'Aux - pivots1'!$A:$E,3,0)=0, "",VLOOKUP(A391,'Aux - pivots1'!$A:$E,3,0))</f>
        <v/>
      </c>
      <c r="K391" s="186" t="str">
        <f>IF(VLOOKUP(A391,'Aux - pivots1'!$A:$E,4,0)=0, "",VLOOKUP(A391,'Aux - pivots1'!$A:$E,4,0))</f>
        <v/>
      </c>
      <c r="L391" s="186" t="str">
        <f>IF(VLOOKUP(A391,'Aux - pivots1'!$A:$E,5,0)=0, "",VLOOKUP(A391,'Aux - pivots1'!$A:$E,5,0))</f>
        <v/>
      </c>
    </row>
    <row r="392" spans="1:12" ht="16.2" hidden="1">
      <c r="A392" s="31" t="str">
        <f t="shared" ref="A392:A455" si="6">E392&amp;F392</f>
        <v>modesg_out_emss_vclsckrefbem</v>
      </c>
      <c r="B392" s="172" t="s">
        <v>28</v>
      </c>
      <c r="C392" s="167" t="s">
        <v>301</v>
      </c>
      <c r="D392" s="163" t="s">
        <v>40</v>
      </c>
      <c r="E392" s="164" t="s">
        <v>318</v>
      </c>
      <c r="F392" s="163" t="s">
        <v>45</v>
      </c>
      <c r="G392" s="165" t="str">
        <f>VLOOKUP(A392,Plano_V3!$A$27:$G$573,7,0)</f>
        <v>1. Concluído</v>
      </c>
      <c r="H392" s="165" t="s">
        <v>477</v>
      </c>
      <c r="I392" s="190" t="s">
        <v>506</v>
      </c>
      <c r="J392" s="186" t="str">
        <f>IF(VLOOKUP(A392,'Aux - pivots1'!$A:$E,3,0)=0, "",VLOOKUP(A392,'Aux - pivots1'!$A:$E,3,0))</f>
        <v/>
      </c>
      <c r="K392" s="186" t="str">
        <f>IF(VLOOKUP(A392,'Aux - pivots1'!$A:$E,4,0)=0, "",VLOOKUP(A392,'Aux - pivots1'!$A:$E,4,0))</f>
        <v/>
      </c>
      <c r="L392" s="186" t="str">
        <f>IF(VLOOKUP(A392,'Aux - pivots1'!$A:$E,5,0)=0, "",VLOOKUP(A392,'Aux - pivots1'!$A:$E,5,0))</f>
        <v/>
      </c>
    </row>
    <row r="393" spans="1:12" ht="16.2" hidden="1">
      <c r="A393" s="31" t="str">
        <f t="shared" si="6"/>
        <v>modesg_out_emss_vclscnsm_co2</v>
      </c>
      <c r="B393" s="172" t="s">
        <v>28</v>
      </c>
      <c r="C393" s="167" t="s">
        <v>301</v>
      </c>
      <c r="D393" s="163" t="s">
        <v>40</v>
      </c>
      <c r="E393" s="164" t="s">
        <v>318</v>
      </c>
      <c r="F393" s="163" t="s">
        <v>184</v>
      </c>
      <c r="G393" s="165" t="str">
        <f>VLOOKUP(A393,Plano_V3!$A$27:$G$573,7,0)</f>
        <v>3. Pendente de outros desenvolvimentos</v>
      </c>
      <c r="H393" s="165" t="s">
        <v>478</v>
      </c>
      <c r="I393" s="174" t="s">
        <v>506</v>
      </c>
      <c r="J393" s="186" t="str">
        <f>IF(VLOOKUP(A393,'Aux - pivots1'!$A:$E,3,0)=0, "",VLOOKUP(A393,'Aux - pivots1'!$A:$E,3,0))</f>
        <v/>
      </c>
      <c r="K393" s="186" t="str">
        <f>IF(VLOOKUP(A393,'Aux - pivots1'!$A:$E,4,0)=0, "",VLOOKUP(A393,'Aux - pivots1'!$A:$E,4,0))</f>
        <v/>
      </c>
      <c r="L393" s="186" t="str">
        <f>IF(VLOOKUP(A393,'Aux - pivots1'!$A:$E,5,0)=0, "",VLOOKUP(A393,'Aux - pivots1'!$A:$E,5,0))</f>
        <v/>
      </c>
    </row>
    <row r="394" spans="1:12" ht="16.2" hidden="1">
      <c r="A394" s="31" t="str">
        <f t="shared" si="6"/>
        <v>modesg_out_emss_vclsorigem_scp1_emss</v>
      </c>
      <c r="B394" s="172" t="s">
        <v>28</v>
      </c>
      <c r="C394" s="167" t="s">
        <v>301</v>
      </c>
      <c r="D394" s="163" t="s">
        <v>40</v>
      </c>
      <c r="E394" s="164" t="s">
        <v>318</v>
      </c>
      <c r="F394" s="163" t="s">
        <v>306</v>
      </c>
      <c r="G394" s="165" t="str">
        <f>VLOOKUP(A394,Plano_V3!$A$27:$G$573,7,0)</f>
        <v>3. Pendente de outros desenvolvimentos</v>
      </c>
      <c r="H394" s="165" t="s">
        <v>478</v>
      </c>
      <c r="I394" s="174" t="s">
        <v>506</v>
      </c>
      <c r="J394" s="186" t="str">
        <f>IF(VLOOKUP(A394,'Aux - pivots1'!$A:$E,3,0)=0, "",VLOOKUP(A394,'Aux - pivots1'!$A:$E,3,0))</f>
        <v/>
      </c>
      <c r="K394" s="186" t="str">
        <f>IF(VLOOKUP(A394,'Aux - pivots1'!$A:$E,4,0)=0, "",VLOOKUP(A394,'Aux - pivots1'!$A:$E,4,0))</f>
        <v/>
      </c>
      <c r="L394" s="186" t="str">
        <f>IF(VLOOKUP(A394,'Aux - pivots1'!$A:$E,5,0)=0, "",VLOOKUP(A394,'Aux - pivots1'!$A:$E,5,0))</f>
        <v/>
      </c>
    </row>
    <row r="395" spans="1:12" ht="16.2" hidden="1">
      <c r="A395" s="31" t="str">
        <f t="shared" si="6"/>
        <v>modesg_out_emss_vclsorigem_scp2_emss</v>
      </c>
      <c r="B395" s="172" t="s">
        <v>28</v>
      </c>
      <c r="C395" s="167" t="s">
        <v>301</v>
      </c>
      <c r="D395" s="163" t="s">
        <v>40</v>
      </c>
      <c r="E395" s="164" t="s">
        <v>318</v>
      </c>
      <c r="F395" s="163" t="s">
        <v>307</v>
      </c>
      <c r="G395" s="165" t="str">
        <f>VLOOKUP(A395,Plano_V3!$A$27:$G$573,7,0)</f>
        <v>3. Pendente de outros desenvolvimentos</v>
      </c>
      <c r="H395" s="165" t="s">
        <v>478</v>
      </c>
      <c r="I395" s="174" t="s">
        <v>506</v>
      </c>
      <c r="J395" s="186" t="str">
        <f>IF(VLOOKUP(A395,'Aux - pivots1'!$A:$E,3,0)=0, "",VLOOKUP(A395,'Aux - pivots1'!$A:$E,3,0))</f>
        <v/>
      </c>
      <c r="K395" s="186" t="str">
        <f>IF(VLOOKUP(A395,'Aux - pivots1'!$A:$E,4,0)=0, "",VLOOKUP(A395,'Aux - pivots1'!$A:$E,4,0))</f>
        <v/>
      </c>
      <c r="L395" s="186" t="str">
        <f>IF(VLOOKUP(A395,'Aux - pivots1'!$A:$E,5,0)=0, "",VLOOKUP(A395,'Aux - pivots1'!$A:$E,5,0))</f>
        <v/>
      </c>
    </row>
    <row r="396" spans="1:12" ht="16.2" hidden="1">
      <c r="A396" s="31" t="str">
        <f t="shared" si="6"/>
        <v>modesg_out_emss_vclsorigem_scp3_emss</v>
      </c>
      <c r="B396" s="172" t="s">
        <v>28</v>
      </c>
      <c r="C396" s="167" t="s">
        <v>301</v>
      </c>
      <c r="D396" s="163" t="s">
        <v>40</v>
      </c>
      <c r="E396" s="164" t="s">
        <v>318</v>
      </c>
      <c r="F396" s="163" t="s">
        <v>308</v>
      </c>
      <c r="G396" s="165" t="str">
        <f>VLOOKUP(A396,Plano_V3!$A$27:$G$573,7,0)</f>
        <v>3. Pendente de outros desenvolvimentos</v>
      </c>
      <c r="H396" s="165" t="s">
        <v>478</v>
      </c>
      <c r="I396" s="174" t="s">
        <v>506</v>
      </c>
      <c r="J396" s="186" t="str">
        <f>IF(VLOOKUP(A396,'Aux - pivots1'!$A:$E,3,0)=0, "",VLOOKUP(A396,'Aux - pivots1'!$A:$E,3,0))</f>
        <v/>
      </c>
      <c r="K396" s="186" t="str">
        <f>IF(VLOOKUP(A396,'Aux - pivots1'!$A:$E,4,0)=0, "",VLOOKUP(A396,'Aux - pivots1'!$A:$E,4,0))</f>
        <v/>
      </c>
      <c r="L396" s="186" t="str">
        <f>IF(VLOOKUP(A396,'Aux - pivots1'!$A:$E,5,0)=0, "",VLOOKUP(A396,'Aux - pivots1'!$A:$E,5,0))</f>
        <v/>
      </c>
    </row>
    <row r="397" spans="1:12" ht="16.2" hidden="1">
      <c r="A397" s="31" t="str">
        <f t="shared" si="6"/>
        <v>modesg_out_emss_vclsref_date</v>
      </c>
      <c r="B397" s="172" t="s">
        <v>28</v>
      </c>
      <c r="C397" s="167" t="s">
        <v>301</v>
      </c>
      <c r="D397" s="163" t="s">
        <v>40</v>
      </c>
      <c r="E397" s="164" t="s">
        <v>318</v>
      </c>
      <c r="F397" s="163" t="s">
        <v>73</v>
      </c>
      <c r="G397" s="165" t="str">
        <f>VLOOKUP(A397,Plano_V3!$A$27:$G$573,7,0)</f>
        <v>1. Concluído</v>
      </c>
      <c r="H397" s="165" t="s">
        <v>477</v>
      </c>
      <c r="I397" s="190" t="s">
        <v>506</v>
      </c>
      <c r="J397" s="186" t="str">
        <f>IF(VLOOKUP(A397,'Aux - pivots1'!$A:$E,3,0)=0, "",VLOOKUP(A397,'Aux - pivots1'!$A:$E,3,0))</f>
        <v/>
      </c>
      <c r="K397" s="186" t="str">
        <f>IF(VLOOKUP(A397,'Aux - pivots1'!$A:$E,4,0)=0, "",VLOOKUP(A397,'Aux - pivots1'!$A:$E,4,0))</f>
        <v/>
      </c>
      <c r="L397" s="186" t="str">
        <f>IF(VLOOKUP(A397,'Aux - pivots1'!$A:$E,5,0)=0, "",VLOOKUP(A397,'Aux - pivots1'!$A:$E,5,0))</f>
        <v/>
      </c>
    </row>
    <row r="398" spans="1:12" ht="16.2" hidden="1">
      <c r="A398" s="31" t="str">
        <f t="shared" si="6"/>
        <v>modesg_out_emss_vclsscp1_emss</v>
      </c>
      <c r="B398" s="172" t="s">
        <v>28</v>
      </c>
      <c r="C398" s="167" t="s">
        <v>301</v>
      </c>
      <c r="D398" s="163" t="s">
        <v>40</v>
      </c>
      <c r="E398" s="164" t="s">
        <v>318</v>
      </c>
      <c r="F398" s="163" t="s">
        <v>276</v>
      </c>
      <c r="G398" s="165" t="str">
        <f>VLOOKUP(A398,Plano_V3!$A$27:$G$573,7,0)</f>
        <v>3. Pendente de outros desenvolvimentos</v>
      </c>
      <c r="H398" s="165" t="s">
        <v>478</v>
      </c>
      <c r="I398" s="174" t="s">
        <v>506</v>
      </c>
      <c r="J398" s="186" t="str">
        <f>IF(VLOOKUP(A398,'Aux - pivots1'!$A:$E,3,0)=0, "",VLOOKUP(A398,'Aux - pivots1'!$A:$E,3,0))</f>
        <v/>
      </c>
      <c r="K398" s="186" t="str">
        <f>IF(VLOOKUP(A398,'Aux - pivots1'!$A:$E,4,0)=0, "",VLOOKUP(A398,'Aux - pivots1'!$A:$E,4,0))</f>
        <v/>
      </c>
      <c r="L398" s="186" t="str">
        <f>IF(VLOOKUP(A398,'Aux - pivots1'!$A:$E,5,0)=0, "",VLOOKUP(A398,'Aux - pivots1'!$A:$E,5,0))</f>
        <v/>
      </c>
    </row>
    <row r="399" spans="1:12" ht="16.2" hidden="1">
      <c r="A399" s="31" t="str">
        <f t="shared" si="6"/>
        <v>modesg_out_emss_vclsscp2_emss</v>
      </c>
      <c r="B399" s="172" t="s">
        <v>28</v>
      </c>
      <c r="C399" s="167" t="s">
        <v>301</v>
      </c>
      <c r="D399" s="163" t="s">
        <v>40</v>
      </c>
      <c r="E399" s="164" t="s">
        <v>318</v>
      </c>
      <c r="F399" s="163" t="s">
        <v>277</v>
      </c>
      <c r="G399" s="165" t="str">
        <f>VLOOKUP(A399,Plano_V3!$A$27:$G$573,7,0)</f>
        <v>3. Pendente de outros desenvolvimentos</v>
      </c>
      <c r="H399" s="165" t="s">
        <v>478</v>
      </c>
      <c r="I399" s="174" t="s">
        <v>506</v>
      </c>
      <c r="J399" s="186" t="str">
        <f>IF(VLOOKUP(A399,'Aux - pivots1'!$A:$E,3,0)=0, "",VLOOKUP(A399,'Aux - pivots1'!$A:$E,3,0))</f>
        <v/>
      </c>
      <c r="K399" s="186" t="str">
        <f>IF(VLOOKUP(A399,'Aux - pivots1'!$A:$E,4,0)=0, "",VLOOKUP(A399,'Aux - pivots1'!$A:$E,4,0))</f>
        <v/>
      </c>
      <c r="L399" s="186" t="str">
        <f>IF(VLOOKUP(A399,'Aux - pivots1'!$A:$E,5,0)=0, "",VLOOKUP(A399,'Aux - pivots1'!$A:$E,5,0))</f>
        <v/>
      </c>
    </row>
    <row r="400" spans="1:12" ht="16.2" hidden="1">
      <c r="A400" s="31" t="str">
        <f t="shared" si="6"/>
        <v>modesg_out_emss_vclsscp3_emss</v>
      </c>
      <c r="B400" s="172" t="s">
        <v>28</v>
      </c>
      <c r="C400" s="167" t="s">
        <v>301</v>
      </c>
      <c r="D400" s="163" t="s">
        <v>40</v>
      </c>
      <c r="E400" s="164" t="s">
        <v>318</v>
      </c>
      <c r="F400" s="163" t="s">
        <v>278</v>
      </c>
      <c r="G400" s="165" t="str">
        <f>VLOOKUP(A400,Plano_V3!$A$27:$G$573,7,0)</f>
        <v>3. Pendente de outros desenvolvimentos</v>
      </c>
      <c r="H400" s="165" t="s">
        <v>478</v>
      </c>
      <c r="I400" s="174" t="s">
        <v>506</v>
      </c>
      <c r="J400" s="186" t="str">
        <f>IF(VLOOKUP(A400,'Aux - pivots1'!$A:$E,3,0)=0, "",VLOOKUP(A400,'Aux - pivots1'!$A:$E,3,0))</f>
        <v/>
      </c>
      <c r="K400" s="186" t="str">
        <f>IF(VLOOKUP(A400,'Aux - pivots1'!$A:$E,4,0)=0, "",VLOOKUP(A400,'Aux - pivots1'!$A:$E,4,0))</f>
        <v/>
      </c>
      <c r="L400" s="186" t="str">
        <f>IF(VLOOKUP(A400,'Aux - pivots1'!$A:$E,5,0)=0, "",VLOOKUP(A400,'Aux - pivots1'!$A:$E,5,0))</f>
        <v/>
      </c>
    </row>
    <row r="401" spans="1:12" ht="16.2" hidden="1">
      <c r="A401" s="31" t="str">
        <f t="shared" si="6"/>
        <v>modesg_out_emss_vclsunidade_funcional_scp1_emss</v>
      </c>
      <c r="B401" s="172" t="s">
        <v>28</v>
      </c>
      <c r="C401" s="167" t="s">
        <v>301</v>
      </c>
      <c r="D401" s="163" t="s">
        <v>40</v>
      </c>
      <c r="E401" s="164" t="s">
        <v>318</v>
      </c>
      <c r="F401" s="163" t="s">
        <v>309</v>
      </c>
      <c r="G401" s="165" t="str">
        <f>VLOOKUP(A401,Plano_V3!$A$27:$G$573,7,0)</f>
        <v>1. Concluído</v>
      </c>
      <c r="H401" s="165" t="s">
        <v>477</v>
      </c>
      <c r="I401" s="190" t="s">
        <v>506</v>
      </c>
      <c r="J401" s="186" t="str">
        <f>IF(VLOOKUP(A401,'Aux - pivots1'!$A:$E,3,0)=0, "",VLOOKUP(A401,'Aux - pivots1'!$A:$E,3,0))</f>
        <v/>
      </c>
      <c r="K401" s="186" t="str">
        <f>IF(VLOOKUP(A401,'Aux - pivots1'!$A:$E,4,0)=0, "",VLOOKUP(A401,'Aux - pivots1'!$A:$E,4,0))</f>
        <v/>
      </c>
      <c r="L401" s="186" t="str">
        <f>IF(VLOOKUP(A401,'Aux - pivots1'!$A:$E,5,0)=0, "",VLOOKUP(A401,'Aux - pivots1'!$A:$E,5,0))</f>
        <v/>
      </c>
    </row>
    <row r="402" spans="1:12" ht="16.2" hidden="1">
      <c r="A402" s="31" t="str">
        <f t="shared" si="6"/>
        <v>modesg_out_emss_vclsunidade_funcional_scp2_emss</v>
      </c>
      <c r="B402" s="172" t="s">
        <v>28</v>
      </c>
      <c r="C402" s="167" t="s">
        <v>301</v>
      </c>
      <c r="D402" s="163" t="s">
        <v>40</v>
      </c>
      <c r="E402" s="164" t="s">
        <v>318</v>
      </c>
      <c r="F402" s="163" t="s">
        <v>310</v>
      </c>
      <c r="G402" s="165" t="str">
        <f>VLOOKUP(A402,Plano_V3!$A$27:$G$573,7,0)</f>
        <v>1. Concluído</v>
      </c>
      <c r="H402" s="165" t="s">
        <v>477</v>
      </c>
      <c r="I402" s="190" t="s">
        <v>506</v>
      </c>
      <c r="J402" s="186" t="str">
        <f>IF(VLOOKUP(A402,'Aux - pivots1'!$A:$E,3,0)=0, "",VLOOKUP(A402,'Aux - pivots1'!$A:$E,3,0))</f>
        <v/>
      </c>
      <c r="K402" s="186" t="str">
        <f>IF(VLOOKUP(A402,'Aux - pivots1'!$A:$E,4,0)=0, "",VLOOKUP(A402,'Aux - pivots1'!$A:$E,4,0))</f>
        <v/>
      </c>
      <c r="L402" s="186" t="str">
        <f>IF(VLOOKUP(A402,'Aux - pivots1'!$A:$E,5,0)=0, "",VLOOKUP(A402,'Aux - pivots1'!$A:$E,5,0))</f>
        <v/>
      </c>
    </row>
    <row r="403" spans="1:12" ht="16.2" hidden="1">
      <c r="A403" s="31" t="str">
        <f t="shared" si="6"/>
        <v>modesg_out_emss_vclsunidade_funcional_scp3_emss</v>
      </c>
      <c r="B403" s="172" t="s">
        <v>28</v>
      </c>
      <c r="C403" s="167" t="s">
        <v>301</v>
      </c>
      <c r="D403" s="163" t="s">
        <v>40</v>
      </c>
      <c r="E403" s="164" t="s">
        <v>318</v>
      </c>
      <c r="F403" s="163" t="s">
        <v>311</v>
      </c>
      <c r="G403" s="165" t="str">
        <f>VLOOKUP(A403,Plano_V3!$A$27:$G$573,7,0)</f>
        <v>1. Concluído</v>
      </c>
      <c r="H403" s="165" t="s">
        <v>477</v>
      </c>
      <c r="I403" s="190" t="s">
        <v>506</v>
      </c>
      <c r="J403" s="186" t="str">
        <f>IF(VLOOKUP(A403,'Aux - pivots1'!$A:$E,3,0)=0, "",VLOOKUP(A403,'Aux - pivots1'!$A:$E,3,0))</f>
        <v/>
      </c>
      <c r="K403" s="186" t="str">
        <f>IF(VLOOKUP(A403,'Aux - pivots1'!$A:$E,4,0)=0, "",VLOOKUP(A403,'Aux - pivots1'!$A:$E,4,0))</f>
        <v/>
      </c>
      <c r="L403" s="186" t="str">
        <f>IF(VLOOKUP(A403,'Aux - pivots1'!$A:$E,5,0)=0, "",VLOOKUP(A403,'Aux - pivots1'!$A:$E,5,0))</f>
        <v/>
      </c>
    </row>
    <row r="404" spans="1:12" ht="16.2" hidden="1">
      <c r="A404" s="31" t="str">
        <f t="shared" si="6"/>
        <v>modesg_out_sfcs_taxon_europeian.a.</v>
      </c>
      <c r="B404" s="172" t="s">
        <v>28</v>
      </c>
      <c r="C404" s="167" t="s">
        <v>301</v>
      </c>
      <c r="D404" s="163" t="s">
        <v>36</v>
      </c>
      <c r="E404" s="164" t="s">
        <v>320</v>
      </c>
      <c r="F404" s="163" t="s">
        <v>38</v>
      </c>
      <c r="G404" s="165" t="str">
        <f>VLOOKUP(A404,Plano_V3!$A$27:$G$573,7,0)</f>
        <v>4. Validação EF</v>
      </c>
      <c r="H404" s="165" t="s">
        <v>479</v>
      </c>
      <c r="I404" s="174" t="s">
        <v>507</v>
      </c>
      <c r="J404" s="186" t="str">
        <f>IF(VLOOKUP(A404,'Aux - pivots1'!$A:$E,3,0)=0, "",VLOOKUP(A404,'Aux - pivots1'!$A:$E,3,0))</f>
        <v/>
      </c>
      <c r="K404" s="186" t="str">
        <f>IF(VLOOKUP(A404,'Aux - pivots1'!$A:$E,4,0)=0, "",VLOOKUP(A404,'Aux - pivots1'!$A:$E,4,0))</f>
        <v/>
      </c>
      <c r="L404" s="186" t="str">
        <f>IF(VLOOKUP(A404,'Aux - pivots1'!$A:$E,5,0)=0, "",VLOOKUP(A404,'Aux - pivots1'!$A:$E,5,0))</f>
        <v/>
      </c>
    </row>
    <row r="405" spans="1:12" ht="16.2" hidden="1">
      <c r="A405" s="31" t="str">
        <f t="shared" si="6"/>
        <v>modesg_out_sfcs_taxon_europeiacbalcao</v>
      </c>
      <c r="B405" s="172" t="s">
        <v>28</v>
      </c>
      <c r="C405" s="167" t="s">
        <v>301</v>
      </c>
      <c r="D405" s="163" t="s">
        <v>40</v>
      </c>
      <c r="E405" s="164" t="s">
        <v>320</v>
      </c>
      <c r="F405" s="163" t="s">
        <v>180</v>
      </c>
      <c r="G405" s="165" t="str">
        <f>VLOOKUP(A405,Plano_V3!$A$27:$G$573,7,0)</f>
        <v>4. Validação EF</v>
      </c>
      <c r="H405" s="165" t="s">
        <v>479</v>
      </c>
      <c r="I405" s="174" t="s">
        <v>507</v>
      </c>
      <c r="J405" s="186" t="str">
        <f>IF(VLOOKUP(A405,'Aux - pivots1'!$A:$E,3,0)=0, "",VLOOKUP(A405,'Aux - pivots1'!$A:$E,3,0))</f>
        <v/>
      </c>
      <c r="K405" s="186" t="str">
        <f>IF(VLOOKUP(A405,'Aux - pivots1'!$A:$E,4,0)=0, "",VLOOKUP(A405,'Aux - pivots1'!$A:$E,4,0))</f>
        <v/>
      </c>
      <c r="L405" s="186" t="str">
        <f>IF(VLOOKUP(A405,'Aux - pivots1'!$A:$E,5,0)=0, "",VLOOKUP(A405,'Aux - pivots1'!$A:$E,5,0))</f>
        <v/>
      </c>
    </row>
    <row r="406" spans="1:12" ht="16.2" hidden="1">
      <c r="A406" s="31" t="str">
        <f t="shared" si="6"/>
        <v>modesg_out_sfcs_taxon_europeiacempresa</v>
      </c>
      <c r="B406" s="172" t="s">
        <v>28</v>
      </c>
      <c r="C406" s="167" t="s">
        <v>301</v>
      </c>
      <c r="D406" s="163" t="s">
        <v>40</v>
      </c>
      <c r="E406" s="164" t="s">
        <v>320</v>
      </c>
      <c r="F406" s="163" t="s">
        <v>57</v>
      </c>
      <c r="G406" s="165" t="str">
        <f>VLOOKUP(A406,Plano_V3!$A$27:$G$573,7,0)</f>
        <v>4. Validação EF</v>
      </c>
      <c r="H406" s="165" t="s">
        <v>479</v>
      </c>
      <c r="I406" s="174" t="s">
        <v>507</v>
      </c>
      <c r="J406" s="186" t="str">
        <f>IF(VLOOKUP(A406,'Aux - pivots1'!$A:$E,3,0)=0, "",VLOOKUP(A406,'Aux - pivots1'!$A:$E,3,0))</f>
        <v/>
      </c>
      <c r="K406" s="186" t="str">
        <f>IF(VLOOKUP(A406,'Aux - pivots1'!$A:$E,4,0)=0, "",VLOOKUP(A406,'Aux - pivots1'!$A:$E,4,0))</f>
        <v/>
      </c>
      <c r="L406" s="186" t="str">
        <f>IF(VLOOKUP(A406,'Aux - pivots1'!$A:$E,5,0)=0, "",VLOOKUP(A406,'Aux - pivots1'!$A:$E,5,0))</f>
        <v/>
      </c>
    </row>
    <row r="407" spans="1:12" ht="16.2" hidden="1">
      <c r="A407" s="31" t="str">
        <f t="shared" si="6"/>
        <v>modesg_out_sfcs_taxon_europeiacnumecta</v>
      </c>
      <c r="B407" s="172" t="s">
        <v>28</v>
      </c>
      <c r="C407" s="167" t="s">
        <v>301</v>
      </c>
      <c r="D407" s="163" t="s">
        <v>40</v>
      </c>
      <c r="E407" s="164" t="s">
        <v>320</v>
      </c>
      <c r="F407" s="163" t="s">
        <v>185</v>
      </c>
      <c r="G407" s="165" t="str">
        <f>VLOOKUP(A407,Plano_V3!$A$27:$G$573,7,0)</f>
        <v>4. Validação EF</v>
      </c>
      <c r="H407" s="165" t="s">
        <v>479</v>
      </c>
      <c r="I407" s="174" t="s">
        <v>507</v>
      </c>
      <c r="J407" s="186" t="str">
        <f>IF(VLOOKUP(A407,'Aux - pivots1'!$A:$E,3,0)=0, "",VLOOKUP(A407,'Aux - pivots1'!$A:$E,3,0))</f>
        <v/>
      </c>
      <c r="K407" s="186" t="str">
        <f>IF(VLOOKUP(A407,'Aux - pivots1'!$A:$E,4,0)=0, "",VLOOKUP(A407,'Aux - pivots1'!$A:$E,4,0))</f>
        <v/>
      </c>
      <c r="L407" s="186" t="str">
        <f>IF(VLOOKUP(A407,'Aux - pivots1'!$A:$E,5,0)=0, "",VLOOKUP(A407,'Aux - pivots1'!$A:$E,5,0))</f>
        <v/>
      </c>
    </row>
    <row r="408" spans="1:12" ht="16.2" hidden="1">
      <c r="A408" s="31" t="str">
        <f t="shared" si="6"/>
        <v>modesg_out_sfcs_taxon_europeiacod_regra</v>
      </c>
      <c r="B408" s="172" t="s">
        <v>28</v>
      </c>
      <c r="C408" s="167" t="s">
        <v>301</v>
      </c>
      <c r="D408" s="163" t="s">
        <v>40</v>
      </c>
      <c r="E408" s="164" t="s">
        <v>320</v>
      </c>
      <c r="F408" s="163" t="s">
        <v>187</v>
      </c>
      <c r="G408" s="165" t="str">
        <f>VLOOKUP(A408,Plano_V3!$A$27:$G$573,7,0)</f>
        <v>4. Validação EF</v>
      </c>
      <c r="H408" s="165" t="s">
        <v>479</v>
      </c>
      <c r="I408" s="174" t="s">
        <v>507</v>
      </c>
      <c r="J408" s="186" t="str">
        <f>IF(VLOOKUP(A408,'Aux - pivots1'!$A:$E,3,0)=0, "",VLOOKUP(A408,'Aux - pivots1'!$A:$E,3,0))</f>
        <v/>
      </c>
      <c r="K408" s="186" t="str">
        <f>IF(VLOOKUP(A408,'Aux - pivots1'!$A:$E,4,0)=0, "",VLOOKUP(A408,'Aux - pivots1'!$A:$E,4,0))</f>
        <v/>
      </c>
      <c r="L408" s="186" t="str">
        <f>IF(VLOOKUP(A408,'Aux - pivots1'!$A:$E,5,0)=0, "",VLOOKUP(A408,'Aux - pivots1'!$A:$E,5,0))</f>
        <v/>
      </c>
    </row>
    <row r="409" spans="1:12" ht="16.2" hidden="1">
      <c r="A409" s="31" t="str">
        <f t="shared" si="6"/>
        <v>modesg_out_sfcs_taxon_europeiaordem</v>
      </c>
      <c r="B409" s="172" t="s">
        <v>28</v>
      </c>
      <c r="C409" s="167" t="s">
        <v>301</v>
      </c>
      <c r="D409" s="163" t="s">
        <v>40</v>
      </c>
      <c r="E409" s="164" t="s">
        <v>320</v>
      </c>
      <c r="F409" s="163" t="s">
        <v>322</v>
      </c>
      <c r="G409" s="165" t="str">
        <f>VLOOKUP(A409,Plano_V3!$A$27:$G$573,7,0)</f>
        <v>7. Por iniciar</v>
      </c>
      <c r="H409" s="165" t="s">
        <v>30</v>
      </c>
      <c r="I409" s="175" t="s">
        <v>502</v>
      </c>
      <c r="J409" s="186" t="str">
        <f>IF(VLOOKUP(A409,'Aux - pivots1'!$A:$E,3,0)=0, "",VLOOKUP(A409,'Aux - pivots1'!$A:$E,3,0))</f>
        <v/>
      </c>
      <c r="K409" s="186" t="str">
        <f>IF(VLOOKUP(A409,'Aux - pivots1'!$A:$E,4,0)=0, "",VLOOKUP(A409,'Aux - pivots1'!$A:$E,4,0))</f>
        <v/>
      </c>
      <c r="L409" s="186" t="str">
        <f>IF(VLOOKUP(A409,'Aux - pivots1'!$A:$E,5,0)=0, "",VLOOKUP(A409,'Aux - pivots1'!$A:$E,5,0))</f>
        <v/>
      </c>
    </row>
    <row r="410" spans="1:12" ht="16.2" hidden="1">
      <c r="A410" s="31" t="str">
        <f t="shared" si="6"/>
        <v>modesg_out_sfcs_taxon_europeiamontante_pndrc</v>
      </c>
      <c r="B410" s="172" t="s">
        <v>28</v>
      </c>
      <c r="C410" s="167" t="s">
        <v>301</v>
      </c>
      <c r="D410" s="163" t="s">
        <v>40</v>
      </c>
      <c r="E410" s="164" t="s">
        <v>320</v>
      </c>
      <c r="F410" s="163" t="s">
        <v>197</v>
      </c>
      <c r="G410" s="165" t="str">
        <f>VLOOKUP(A410,Plano_V3!$A$27:$G$573,7,0)</f>
        <v>4. Validação EF</v>
      </c>
      <c r="H410" s="165" t="s">
        <v>479</v>
      </c>
      <c r="I410" s="174" t="s">
        <v>507</v>
      </c>
      <c r="J410" s="186" t="str">
        <f>IF(VLOOKUP(A410,'Aux - pivots1'!$A:$E,3,0)=0, "",VLOOKUP(A410,'Aux - pivots1'!$A:$E,3,0))</f>
        <v/>
      </c>
      <c r="K410" s="186" t="str">
        <f>IF(VLOOKUP(A410,'Aux - pivots1'!$A:$E,4,0)=0, "",VLOOKUP(A410,'Aux - pivots1'!$A:$E,4,0))</f>
        <v/>
      </c>
      <c r="L410" s="186" t="str">
        <f>IF(VLOOKUP(A410,'Aux - pivots1'!$A:$E,5,0)=0, "",VLOOKUP(A410,'Aux - pivots1'!$A:$E,5,0))</f>
        <v/>
      </c>
    </row>
    <row r="411" spans="1:12" ht="16.2" hidden="1">
      <c r="A411" s="31" t="str">
        <f t="shared" si="6"/>
        <v>modesg_out_sfcs_taxon_europeianome_ctgr_sfcs</v>
      </c>
      <c r="B411" s="172" t="s">
        <v>28</v>
      </c>
      <c r="C411" s="167" t="s">
        <v>301</v>
      </c>
      <c r="D411" s="163" t="s">
        <v>40</v>
      </c>
      <c r="E411" s="164" t="s">
        <v>320</v>
      </c>
      <c r="F411" s="163" t="s">
        <v>198</v>
      </c>
      <c r="G411" s="165" t="str">
        <f>VLOOKUP(A411,Plano_V3!$A$27:$G$573,7,0)</f>
        <v>4. Validação EF</v>
      </c>
      <c r="H411" s="165" t="s">
        <v>479</v>
      </c>
      <c r="I411" s="174" t="s">
        <v>507</v>
      </c>
      <c r="J411" s="186" t="str">
        <f>IF(VLOOKUP(A411,'Aux - pivots1'!$A:$E,3,0)=0, "",VLOOKUP(A411,'Aux - pivots1'!$A:$E,3,0))</f>
        <v/>
      </c>
      <c r="K411" s="186" t="str">
        <f>IF(VLOOKUP(A411,'Aux - pivots1'!$A:$E,4,0)=0, "",VLOOKUP(A411,'Aux - pivots1'!$A:$E,4,0))</f>
        <v/>
      </c>
      <c r="L411" s="186" t="str">
        <f>IF(VLOOKUP(A411,'Aux - pivots1'!$A:$E,5,0)=0, "",VLOOKUP(A411,'Aux - pivots1'!$A:$E,5,0))</f>
        <v/>
      </c>
    </row>
    <row r="412" spans="1:12" ht="16.2" hidden="1">
      <c r="A412" s="31" t="str">
        <f t="shared" si="6"/>
        <v>modesg_out_sfcs_taxon_europeianome_general_specific_purpose</v>
      </c>
      <c r="B412" s="172" t="s">
        <v>28</v>
      </c>
      <c r="C412" s="167" t="s">
        <v>301</v>
      </c>
      <c r="D412" s="163" t="s">
        <v>40</v>
      </c>
      <c r="E412" s="164" t="s">
        <v>320</v>
      </c>
      <c r="F412" s="163" t="s">
        <v>199</v>
      </c>
      <c r="G412" s="165" t="str">
        <f>VLOOKUP(A412,Plano_V3!$A$27:$G$573,7,0)</f>
        <v>4. Validação EF</v>
      </c>
      <c r="H412" s="165" t="s">
        <v>479</v>
      </c>
      <c r="I412" s="174" t="s">
        <v>507</v>
      </c>
      <c r="J412" s="186" t="str">
        <f>IF(VLOOKUP(A412,'Aux - pivots1'!$A:$E,3,0)=0, "",VLOOKUP(A412,'Aux - pivots1'!$A:$E,3,0))</f>
        <v/>
      </c>
      <c r="K412" s="186" t="str">
        <f>IF(VLOOKUP(A412,'Aux - pivots1'!$A:$E,4,0)=0, "",VLOOKUP(A412,'Aux - pivots1'!$A:$E,4,0))</f>
        <v/>
      </c>
      <c r="L412" s="186" t="str">
        <f>IF(VLOOKUP(A412,'Aux - pivots1'!$A:$E,5,0)=0, "",VLOOKUP(A412,'Aux - pivots1'!$A:$E,5,0))</f>
        <v/>
      </c>
    </row>
    <row r="413" spans="1:12" ht="16.2" hidden="1">
      <c r="A413" s="31" t="str">
        <f t="shared" si="6"/>
        <v>modesg_out_sfcs_taxon_europeianome_purpose_esg</v>
      </c>
      <c r="B413" s="172" t="s">
        <v>28</v>
      </c>
      <c r="C413" s="167" t="s">
        <v>301</v>
      </c>
      <c r="D413" s="163" t="s">
        <v>40</v>
      </c>
      <c r="E413" s="164" t="s">
        <v>320</v>
      </c>
      <c r="F413" s="163" t="s">
        <v>200</v>
      </c>
      <c r="G413" s="165" t="str">
        <f>VLOOKUP(A413,Plano_V3!$A$27:$G$573,7,0)</f>
        <v>4. Validação EF</v>
      </c>
      <c r="H413" s="165" t="s">
        <v>479</v>
      </c>
      <c r="I413" s="174" t="s">
        <v>507</v>
      </c>
      <c r="J413" s="186" t="str">
        <f>IF(VLOOKUP(A413,'Aux - pivots1'!$A:$E,3,0)=0, "",VLOOKUP(A413,'Aux - pivots1'!$A:$E,3,0))</f>
        <v/>
      </c>
      <c r="K413" s="186" t="str">
        <f>IF(VLOOKUP(A413,'Aux - pivots1'!$A:$E,4,0)=0, "",VLOOKUP(A413,'Aux - pivots1'!$A:$E,4,0))</f>
        <v/>
      </c>
      <c r="L413" s="186" t="str">
        <f>IF(VLOOKUP(A413,'Aux - pivots1'!$A:$E,5,0)=0, "",VLOOKUP(A413,'Aux - pivots1'!$A:$E,5,0))</f>
        <v/>
      </c>
    </row>
    <row r="414" spans="1:12" ht="16.2" hidden="1">
      <c r="A414" s="31" t="str">
        <f t="shared" si="6"/>
        <v>modesg_out_sfcs_taxon_europeianome_specific_eligible</v>
      </c>
      <c r="B414" s="172" t="s">
        <v>28</v>
      </c>
      <c r="C414" s="167" t="s">
        <v>301</v>
      </c>
      <c r="D414" s="163" t="s">
        <v>40</v>
      </c>
      <c r="E414" s="164" t="s">
        <v>320</v>
      </c>
      <c r="F414" s="163" t="s">
        <v>201</v>
      </c>
      <c r="G414" s="165" t="str">
        <f>VLOOKUP(A414,Plano_V3!$A$27:$G$573,7,0)</f>
        <v>4. Validação EF</v>
      </c>
      <c r="H414" s="165" t="s">
        <v>479</v>
      </c>
      <c r="I414" s="174" t="s">
        <v>507</v>
      </c>
      <c r="J414" s="186" t="str">
        <f>IF(VLOOKUP(A414,'Aux - pivots1'!$A:$E,3,0)=0, "",VLOOKUP(A414,'Aux - pivots1'!$A:$E,3,0))</f>
        <v/>
      </c>
      <c r="K414" s="186" t="str">
        <f>IF(VLOOKUP(A414,'Aux - pivots1'!$A:$E,4,0)=0, "",VLOOKUP(A414,'Aux - pivots1'!$A:$E,4,0))</f>
        <v/>
      </c>
      <c r="L414" s="186" t="str">
        <f>IF(VLOOKUP(A414,'Aux - pivots1'!$A:$E,5,0)=0, "",VLOOKUP(A414,'Aux - pivots1'!$A:$E,5,0))</f>
        <v/>
      </c>
    </row>
    <row r="415" spans="1:12" ht="16.2" hidden="1">
      <c r="A415" s="31" t="str">
        <f t="shared" si="6"/>
        <v>modesg_out_sfcs_taxon_europeianome_specific_sustainable</v>
      </c>
      <c r="B415" s="172" t="s">
        <v>28</v>
      </c>
      <c r="C415" s="167" t="s">
        <v>301</v>
      </c>
      <c r="D415" s="163" t="s">
        <v>40</v>
      </c>
      <c r="E415" s="164" t="s">
        <v>320</v>
      </c>
      <c r="F415" s="163" t="s">
        <v>202</v>
      </c>
      <c r="G415" s="165" t="str">
        <f>VLOOKUP(A415,Plano_V3!$A$27:$G$573,7,0)</f>
        <v>4. Validação EF</v>
      </c>
      <c r="H415" s="165" t="s">
        <v>479</v>
      </c>
      <c r="I415" s="174" t="s">
        <v>507</v>
      </c>
      <c r="J415" s="186" t="str">
        <f>IF(VLOOKUP(A415,'Aux - pivots1'!$A:$E,3,0)=0, "",VLOOKUP(A415,'Aux - pivots1'!$A:$E,3,0))</f>
        <v/>
      </c>
      <c r="K415" s="186" t="str">
        <f>IF(VLOOKUP(A415,'Aux - pivots1'!$A:$E,4,0)=0, "",VLOOKUP(A415,'Aux - pivots1'!$A:$E,4,0))</f>
        <v/>
      </c>
      <c r="L415" s="186" t="str">
        <f>IF(VLOOKUP(A415,'Aux - pivots1'!$A:$E,5,0)=0, "",VLOOKUP(A415,'Aux - pivots1'!$A:$E,5,0))</f>
        <v/>
      </c>
    </row>
    <row r="416" spans="1:12" ht="16.2" hidden="1">
      <c r="A416" s="31" t="str">
        <f t="shared" si="6"/>
        <v>modesg_out_sfcs_taxon_europeiaorigem</v>
      </c>
      <c r="B416" s="172" t="s">
        <v>28</v>
      </c>
      <c r="C416" s="167" t="s">
        <v>301</v>
      </c>
      <c r="D416" s="163" t="s">
        <v>40</v>
      </c>
      <c r="E416" s="164" t="s">
        <v>320</v>
      </c>
      <c r="F416" s="163" t="s">
        <v>72</v>
      </c>
      <c r="G416" s="165" t="str">
        <f>VLOOKUP(A416,Plano_V3!$A$27:$G$573,7,0)</f>
        <v>1. Concluído</v>
      </c>
      <c r="H416" s="165" t="s">
        <v>477</v>
      </c>
      <c r="I416" s="190"/>
      <c r="J416" s="186" t="str">
        <f>IF(VLOOKUP(A416,'Aux - pivots1'!$A:$E,3,0)=0, "",VLOOKUP(A416,'Aux - pivots1'!$A:$E,3,0))</f>
        <v/>
      </c>
      <c r="K416" s="186" t="str">
        <f>IF(VLOOKUP(A416,'Aux - pivots1'!$A:$E,4,0)=0, "",VLOOKUP(A416,'Aux - pivots1'!$A:$E,4,0))</f>
        <v/>
      </c>
      <c r="L416" s="186" t="str">
        <f>IF(VLOOKUP(A416,'Aux - pivots1'!$A:$E,5,0)=0, "",VLOOKUP(A416,'Aux - pivots1'!$A:$E,5,0))</f>
        <v/>
      </c>
    </row>
    <row r="417" spans="1:12" ht="16.2" hidden="1">
      <c r="A417" s="31" t="str">
        <f t="shared" si="6"/>
        <v>modesg_out_sfcs_taxon_europeiaref_date</v>
      </c>
      <c r="B417" s="172" t="s">
        <v>28</v>
      </c>
      <c r="C417" s="167" t="s">
        <v>301</v>
      </c>
      <c r="D417" s="163" t="s">
        <v>40</v>
      </c>
      <c r="E417" s="164" t="s">
        <v>320</v>
      </c>
      <c r="F417" s="163" t="s">
        <v>73</v>
      </c>
      <c r="G417" s="165" t="str">
        <f>VLOOKUP(A417,Plano_V3!$A$27:$G$573,7,0)</f>
        <v>4. Validação EF</v>
      </c>
      <c r="H417" s="165" t="s">
        <v>479</v>
      </c>
      <c r="I417" s="174" t="s">
        <v>507</v>
      </c>
      <c r="J417" s="186" t="str">
        <f>IF(VLOOKUP(A417,'Aux - pivots1'!$A:$E,3,0)=0, "",VLOOKUP(A417,'Aux - pivots1'!$A:$E,3,0))</f>
        <v/>
      </c>
      <c r="K417" s="186" t="str">
        <f>IF(VLOOKUP(A417,'Aux - pivots1'!$A:$E,4,0)=0, "",VLOOKUP(A417,'Aux - pivots1'!$A:$E,4,0))</f>
        <v/>
      </c>
      <c r="L417" s="186" t="str">
        <f>IF(VLOOKUP(A417,'Aux - pivots1'!$A:$E,5,0)=0, "",VLOOKUP(A417,'Aux - pivots1'!$A:$E,5,0))</f>
        <v/>
      </c>
    </row>
    <row r="418" spans="1:12" ht="16.2" hidden="1">
      <c r="A418" s="31" t="str">
        <f t="shared" si="6"/>
        <v>modesg_out_sfcs_taxon_europeiazdeposit</v>
      </c>
      <c r="B418" s="172" t="s">
        <v>28</v>
      </c>
      <c r="C418" s="167" t="s">
        <v>301</v>
      </c>
      <c r="D418" s="163" t="s">
        <v>40</v>
      </c>
      <c r="E418" s="164" t="s">
        <v>320</v>
      </c>
      <c r="F418" s="163" t="s">
        <v>204</v>
      </c>
      <c r="G418" s="165" t="str">
        <f>VLOOKUP(A418,Plano_V3!$A$27:$G$573,7,0)</f>
        <v>4. Validação EF</v>
      </c>
      <c r="H418" s="165" t="s">
        <v>479</v>
      </c>
      <c r="I418" s="174" t="s">
        <v>507</v>
      </c>
      <c r="J418" s="186" t="str">
        <f>IF(VLOOKUP(A418,'Aux - pivots1'!$A:$E,3,0)=0, "",VLOOKUP(A418,'Aux - pivots1'!$A:$E,3,0))</f>
        <v/>
      </c>
      <c r="K418" s="186" t="str">
        <f>IF(VLOOKUP(A418,'Aux - pivots1'!$A:$E,4,0)=0, "",VLOOKUP(A418,'Aux - pivots1'!$A:$E,4,0))</f>
        <v/>
      </c>
      <c r="L418" s="186" t="str">
        <f>IF(VLOOKUP(A418,'Aux - pivots1'!$A:$E,5,0)=0, "",VLOOKUP(A418,'Aux - pivots1'!$A:$E,5,0))</f>
        <v/>
      </c>
    </row>
    <row r="419" spans="1:12" ht="16.2" hidden="1">
      <c r="A419" s="31" t="str">
        <f t="shared" si="6"/>
        <v>lt003_entitynace_esg</v>
      </c>
      <c r="B419" s="172" t="s">
        <v>28</v>
      </c>
      <c r="C419" s="167" t="s">
        <v>28</v>
      </c>
      <c r="D419" s="163" t="s">
        <v>40</v>
      </c>
      <c r="E419" s="166" t="s">
        <v>323</v>
      </c>
      <c r="F419" s="166" t="s">
        <v>324</v>
      </c>
      <c r="G419" s="165" t="str">
        <f>VLOOKUP(A419,Plano_V3!$A$27:$G$573,7,0)</f>
        <v>7. Por iniciar</v>
      </c>
      <c r="H419" s="165" t="s">
        <v>30</v>
      </c>
      <c r="I419" s="174"/>
      <c r="J419" s="186" t="str">
        <f>IF(VLOOKUP(A419,'Aux - pivots1'!$A:$E,3,0)=0, "",VLOOKUP(A419,'Aux - pivots1'!$A:$E,3,0))</f>
        <v/>
      </c>
      <c r="K419" s="186" t="str">
        <f>IF(VLOOKUP(A419,'Aux - pivots1'!$A:$E,4,0)=0, "",VLOOKUP(A419,'Aux - pivots1'!$A:$E,4,0))</f>
        <v/>
      </c>
      <c r="L419" s="186" t="str">
        <f>IF(VLOOKUP(A419,'Aux - pivots1'!$A:$E,5,0)=0, "",VLOOKUP(A419,'Aux - pivots1'!$A:$E,5,0))</f>
        <v/>
      </c>
    </row>
    <row r="420" spans="1:12" ht="16.2" hidden="1">
      <c r="A420" s="31" t="str">
        <f t="shared" si="6"/>
        <v>lt003_entitytxnmy_elgbl_capex_ccm</v>
      </c>
      <c r="B420" s="172" t="s">
        <v>28</v>
      </c>
      <c r="C420" s="167" t="s">
        <v>28</v>
      </c>
      <c r="D420" s="163" t="s">
        <v>40</v>
      </c>
      <c r="E420" s="166" t="s">
        <v>323</v>
      </c>
      <c r="F420" s="166" t="s">
        <v>326</v>
      </c>
      <c r="G420" s="165" t="str">
        <f>VLOOKUP(A420,Plano_V3!$A$27:$G$573,7,0)</f>
        <v>7. Por iniciar</v>
      </c>
      <c r="H420" s="165" t="s">
        <v>30</v>
      </c>
      <c r="I420" s="174"/>
      <c r="J420" s="186" t="str">
        <f>IF(VLOOKUP(A420,'Aux - pivots1'!$A:$E,3,0)=0, "",VLOOKUP(A420,'Aux - pivots1'!$A:$E,3,0))</f>
        <v/>
      </c>
      <c r="K420" s="186" t="str">
        <f>IF(VLOOKUP(A420,'Aux - pivots1'!$A:$E,4,0)=0, "",VLOOKUP(A420,'Aux - pivots1'!$A:$E,4,0))</f>
        <v/>
      </c>
      <c r="L420" s="186" t="str">
        <f>IF(VLOOKUP(A420,'Aux - pivots1'!$A:$E,5,0)=0, "",VLOOKUP(A420,'Aux - pivots1'!$A:$E,5,0))</f>
        <v/>
      </c>
    </row>
    <row r="421" spans="1:12" ht="16.2" hidden="1">
      <c r="A421" s="31" t="str">
        <f t="shared" si="6"/>
        <v>lt003_entitytxnmy_elgbl_trnvr_ccm</v>
      </c>
      <c r="B421" s="172" t="s">
        <v>28</v>
      </c>
      <c r="C421" s="167" t="s">
        <v>28</v>
      </c>
      <c r="D421" s="163" t="s">
        <v>40</v>
      </c>
      <c r="E421" s="166" t="s">
        <v>323</v>
      </c>
      <c r="F421" s="166" t="s">
        <v>327</v>
      </c>
      <c r="G421" s="165" t="str">
        <f>VLOOKUP(A421,Plano_V3!$A$27:$G$573,7,0)</f>
        <v>7. Por iniciar</v>
      </c>
      <c r="H421" s="165" t="s">
        <v>30</v>
      </c>
      <c r="I421" s="174"/>
      <c r="J421" s="186" t="str">
        <f>IF(VLOOKUP(A421,'Aux - pivots1'!$A:$E,3,0)=0, "",VLOOKUP(A421,'Aux - pivots1'!$A:$E,3,0))</f>
        <v/>
      </c>
      <c r="K421" s="186" t="str">
        <f>IF(VLOOKUP(A421,'Aux - pivots1'!$A:$E,4,0)=0, "",VLOOKUP(A421,'Aux - pivots1'!$A:$E,4,0))</f>
        <v/>
      </c>
      <c r="L421" s="186" t="str">
        <f>IF(VLOOKUP(A421,'Aux - pivots1'!$A:$E,5,0)=0, "",VLOOKUP(A421,'Aux - pivots1'!$A:$E,5,0))</f>
        <v/>
      </c>
    </row>
    <row r="422" spans="1:12" ht="16.2" hidden="1">
      <c r="A422" s="31" t="str">
        <f t="shared" si="6"/>
        <v>lt003_entitytxnmy_elgbl_capex_cca</v>
      </c>
      <c r="B422" s="172" t="s">
        <v>28</v>
      </c>
      <c r="C422" s="167" t="s">
        <v>28</v>
      </c>
      <c r="D422" s="163" t="s">
        <v>40</v>
      </c>
      <c r="E422" s="166" t="s">
        <v>323</v>
      </c>
      <c r="F422" s="166" t="s">
        <v>328</v>
      </c>
      <c r="G422" s="165" t="str">
        <f>VLOOKUP(A422,Plano_V3!$A$27:$G$573,7,0)</f>
        <v>7. Por iniciar</v>
      </c>
      <c r="H422" s="165" t="s">
        <v>30</v>
      </c>
      <c r="I422" s="174"/>
      <c r="J422" s="186" t="str">
        <f>IF(VLOOKUP(A422,'Aux - pivots1'!$A:$E,3,0)=0, "",VLOOKUP(A422,'Aux - pivots1'!$A:$E,3,0))</f>
        <v/>
      </c>
      <c r="K422" s="186" t="str">
        <f>IF(VLOOKUP(A422,'Aux - pivots1'!$A:$E,4,0)=0, "",VLOOKUP(A422,'Aux - pivots1'!$A:$E,4,0))</f>
        <v/>
      </c>
      <c r="L422" s="186" t="str">
        <f>IF(VLOOKUP(A422,'Aux - pivots1'!$A:$E,5,0)=0, "",VLOOKUP(A422,'Aux - pivots1'!$A:$E,5,0))</f>
        <v/>
      </c>
    </row>
    <row r="423" spans="1:12" ht="16.2" hidden="1">
      <c r="A423" s="31" t="str">
        <f t="shared" si="6"/>
        <v>lt003_entitytxnmy_elgbl_trnvr_cca</v>
      </c>
      <c r="B423" s="172" t="s">
        <v>28</v>
      </c>
      <c r="C423" s="167" t="s">
        <v>28</v>
      </c>
      <c r="D423" s="163" t="s">
        <v>40</v>
      </c>
      <c r="E423" s="166" t="s">
        <v>323</v>
      </c>
      <c r="F423" s="166" t="s">
        <v>329</v>
      </c>
      <c r="G423" s="165" t="str">
        <f>VLOOKUP(A423,Plano_V3!$A$27:$G$573,7,0)</f>
        <v>7. Por iniciar</v>
      </c>
      <c r="H423" s="165" t="s">
        <v>30</v>
      </c>
      <c r="I423" s="174"/>
      <c r="J423" s="186" t="str">
        <f>IF(VLOOKUP(A423,'Aux - pivots1'!$A:$E,3,0)=0, "",VLOOKUP(A423,'Aux - pivots1'!$A:$E,3,0))</f>
        <v/>
      </c>
      <c r="K423" s="186" t="str">
        <f>IF(VLOOKUP(A423,'Aux - pivots1'!$A:$E,4,0)=0, "",VLOOKUP(A423,'Aux - pivots1'!$A:$E,4,0))</f>
        <v/>
      </c>
      <c r="L423" s="186" t="str">
        <f>IF(VLOOKUP(A423,'Aux - pivots1'!$A:$E,5,0)=0, "",VLOOKUP(A423,'Aux - pivots1'!$A:$E,5,0))</f>
        <v/>
      </c>
    </row>
    <row r="424" spans="1:12" ht="16.2" hidden="1">
      <c r="A424" s="31" t="str">
        <f t="shared" si="6"/>
        <v>lt003_entityenblng_capex_ccm</v>
      </c>
      <c r="B424" s="172" t="s">
        <v>28</v>
      </c>
      <c r="C424" s="167" t="s">
        <v>28</v>
      </c>
      <c r="D424" s="163" t="s">
        <v>40</v>
      </c>
      <c r="E424" s="166" t="s">
        <v>323</v>
      </c>
      <c r="F424" s="166" t="s">
        <v>330</v>
      </c>
      <c r="G424" s="165" t="str">
        <f>VLOOKUP(A424,Plano_V3!$A$27:$G$573,7,0)</f>
        <v>7. Por iniciar</v>
      </c>
      <c r="H424" s="165" t="s">
        <v>30</v>
      </c>
      <c r="I424" s="174"/>
      <c r="J424" s="186" t="str">
        <f>IF(VLOOKUP(A424,'Aux - pivots1'!$A:$E,3,0)=0, "",VLOOKUP(A424,'Aux - pivots1'!$A:$E,3,0))</f>
        <v/>
      </c>
      <c r="K424" s="186" t="str">
        <f>IF(VLOOKUP(A424,'Aux - pivots1'!$A:$E,4,0)=0, "",VLOOKUP(A424,'Aux - pivots1'!$A:$E,4,0))</f>
        <v/>
      </c>
      <c r="L424" s="186" t="str">
        <f>IF(VLOOKUP(A424,'Aux - pivots1'!$A:$E,5,0)=0, "",VLOOKUP(A424,'Aux - pivots1'!$A:$E,5,0))</f>
        <v/>
      </c>
    </row>
    <row r="425" spans="1:12" ht="16.2" hidden="1">
      <c r="A425" s="31" t="str">
        <f t="shared" si="6"/>
        <v>lt003_entityenblng_capex_cca</v>
      </c>
      <c r="B425" s="172" t="s">
        <v>28</v>
      </c>
      <c r="C425" s="167" t="s">
        <v>28</v>
      </c>
      <c r="D425" s="163" t="s">
        <v>40</v>
      </c>
      <c r="E425" s="166" t="s">
        <v>323</v>
      </c>
      <c r="F425" s="166" t="s">
        <v>331</v>
      </c>
      <c r="G425" s="165" t="str">
        <f>VLOOKUP(A425,Plano_V3!$A$27:$G$573,7,0)</f>
        <v>7. Por iniciar</v>
      </c>
      <c r="H425" s="165" t="s">
        <v>30</v>
      </c>
      <c r="I425" s="174"/>
      <c r="J425" s="186" t="str">
        <f>IF(VLOOKUP(A425,'Aux - pivots1'!$A:$E,3,0)=0, "",VLOOKUP(A425,'Aux - pivots1'!$A:$E,3,0))</f>
        <v/>
      </c>
      <c r="K425" s="186" t="str">
        <f>IF(VLOOKUP(A425,'Aux - pivots1'!$A:$E,4,0)=0, "",VLOOKUP(A425,'Aux - pivots1'!$A:$E,4,0))</f>
        <v/>
      </c>
      <c r="L425" s="186" t="str">
        <f>IF(VLOOKUP(A425,'Aux - pivots1'!$A:$E,5,0)=0, "",VLOOKUP(A425,'Aux - pivots1'!$A:$E,5,0))</f>
        <v/>
      </c>
    </row>
    <row r="426" spans="1:12" ht="16.2" hidden="1">
      <c r="A426" s="31" t="str">
        <f t="shared" si="6"/>
        <v>lt003_entitytrnstnl_capex</v>
      </c>
      <c r="B426" s="172" t="s">
        <v>28</v>
      </c>
      <c r="C426" s="167" t="s">
        <v>28</v>
      </c>
      <c r="D426" s="163" t="s">
        <v>40</v>
      </c>
      <c r="E426" s="166" t="s">
        <v>323</v>
      </c>
      <c r="F426" s="166" t="s">
        <v>332</v>
      </c>
      <c r="G426" s="165" t="str">
        <f>VLOOKUP(A426,Plano_V3!$A$27:$G$573,7,0)</f>
        <v>7. Por iniciar</v>
      </c>
      <c r="H426" s="165" t="s">
        <v>30</v>
      </c>
      <c r="I426" s="174"/>
      <c r="J426" s="186" t="str">
        <f>IF(VLOOKUP(A426,'Aux - pivots1'!$A:$E,3,0)=0, "",VLOOKUP(A426,'Aux - pivots1'!$A:$E,3,0))</f>
        <v/>
      </c>
      <c r="K426" s="186" t="str">
        <f>IF(VLOOKUP(A426,'Aux - pivots1'!$A:$E,4,0)=0, "",VLOOKUP(A426,'Aux - pivots1'!$A:$E,4,0))</f>
        <v/>
      </c>
      <c r="L426" s="186" t="str">
        <f>IF(VLOOKUP(A426,'Aux - pivots1'!$A:$E,5,0)=0, "",VLOOKUP(A426,'Aux - pivots1'!$A:$E,5,0))</f>
        <v/>
      </c>
    </row>
    <row r="427" spans="1:12" ht="16.2" hidden="1">
      <c r="A427" s="31" t="str">
        <f t="shared" si="6"/>
        <v>lt003_entitypure_capex_ccm</v>
      </c>
      <c r="B427" s="172" t="s">
        <v>28</v>
      </c>
      <c r="C427" s="167" t="s">
        <v>28</v>
      </c>
      <c r="D427" s="163" t="s">
        <v>40</v>
      </c>
      <c r="E427" s="166" t="s">
        <v>323</v>
      </c>
      <c r="F427" s="166" t="s">
        <v>333</v>
      </c>
      <c r="G427" s="165" t="str">
        <f>VLOOKUP(A427,Plano_V3!$A$27:$G$573,7,0)</f>
        <v>7. Por iniciar</v>
      </c>
      <c r="H427" s="165" t="s">
        <v>30</v>
      </c>
      <c r="I427" s="174"/>
      <c r="J427" s="186" t="str">
        <f>IF(VLOOKUP(A427,'Aux - pivots1'!$A:$E,3,0)=0, "",VLOOKUP(A427,'Aux - pivots1'!$A:$E,3,0))</f>
        <v/>
      </c>
      <c r="K427" s="186" t="str">
        <f>IF(VLOOKUP(A427,'Aux - pivots1'!$A:$E,4,0)=0, "",VLOOKUP(A427,'Aux - pivots1'!$A:$E,4,0))</f>
        <v/>
      </c>
      <c r="L427" s="186" t="str">
        <f>IF(VLOOKUP(A427,'Aux - pivots1'!$A:$E,5,0)=0, "",VLOOKUP(A427,'Aux - pivots1'!$A:$E,5,0))</f>
        <v/>
      </c>
    </row>
    <row r="428" spans="1:12" ht="16.2" hidden="1">
      <c r="A428" s="31" t="str">
        <f t="shared" si="6"/>
        <v>lt003_entitypure_capex_cca</v>
      </c>
      <c r="B428" s="172" t="s">
        <v>28</v>
      </c>
      <c r="C428" s="167" t="s">
        <v>28</v>
      </c>
      <c r="D428" s="163" t="s">
        <v>40</v>
      </c>
      <c r="E428" s="166" t="s">
        <v>323</v>
      </c>
      <c r="F428" s="166" t="s">
        <v>334</v>
      </c>
      <c r="G428" s="165" t="str">
        <f>VLOOKUP(A428,Plano_V3!$A$27:$G$573,7,0)</f>
        <v>7. Por iniciar</v>
      </c>
      <c r="H428" s="165" t="s">
        <v>30</v>
      </c>
      <c r="I428" s="174"/>
      <c r="J428" s="186" t="str">
        <f>IF(VLOOKUP(A428,'Aux - pivots1'!$A:$E,3,0)=0, "",VLOOKUP(A428,'Aux - pivots1'!$A:$E,3,0))</f>
        <v/>
      </c>
      <c r="K428" s="186" t="str">
        <f>IF(VLOOKUP(A428,'Aux - pivots1'!$A:$E,4,0)=0, "",VLOOKUP(A428,'Aux - pivots1'!$A:$E,4,0))</f>
        <v/>
      </c>
      <c r="L428" s="186" t="str">
        <f>IF(VLOOKUP(A428,'Aux - pivots1'!$A:$E,5,0)=0, "",VLOOKUP(A428,'Aux - pivots1'!$A:$E,5,0))</f>
        <v/>
      </c>
    </row>
    <row r="429" spans="1:12" ht="16.2" hidden="1">
      <c r="A429" s="31" t="str">
        <f t="shared" si="6"/>
        <v>lt003_entityenblng_trnvr_ccm</v>
      </c>
      <c r="B429" s="172" t="s">
        <v>28</v>
      </c>
      <c r="C429" s="167" t="s">
        <v>28</v>
      </c>
      <c r="D429" s="163" t="s">
        <v>40</v>
      </c>
      <c r="E429" s="166" t="s">
        <v>323</v>
      </c>
      <c r="F429" s="166" t="s">
        <v>335</v>
      </c>
      <c r="G429" s="165" t="str">
        <f>VLOOKUP(A429,Plano_V3!$A$27:$G$573,7,0)</f>
        <v>7. Por iniciar</v>
      </c>
      <c r="H429" s="165" t="s">
        <v>30</v>
      </c>
      <c r="I429" s="174"/>
      <c r="J429" s="186" t="str">
        <f>IF(VLOOKUP(A429,'Aux - pivots1'!$A:$E,3,0)=0, "",VLOOKUP(A429,'Aux - pivots1'!$A:$E,3,0))</f>
        <v/>
      </c>
      <c r="K429" s="186" t="str">
        <f>IF(VLOOKUP(A429,'Aux - pivots1'!$A:$E,4,0)=0, "",VLOOKUP(A429,'Aux - pivots1'!$A:$E,4,0))</f>
        <v/>
      </c>
      <c r="L429" s="186" t="str">
        <f>IF(VLOOKUP(A429,'Aux - pivots1'!$A:$E,5,0)=0, "",VLOOKUP(A429,'Aux - pivots1'!$A:$E,5,0))</f>
        <v/>
      </c>
    </row>
    <row r="430" spans="1:12" ht="16.2" hidden="1">
      <c r="A430" s="31" t="str">
        <f t="shared" si="6"/>
        <v>lt003_entityenblng_trnvr_cca</v>
      </c>
      <c r="B430" s="172" t="s">
        <v>28</v>
      </c>
      <c r="C430" s="167" t="s">
        <v>28</v>
      </c>
      <c r="D430" s="163" t="s">
        <v>40</v>
      </c>
      <c r="E430" s="166" t="s">
        <v>323</v>
      </c>
      <c r="F430" s="166" t="s">
        <v>336</v>
      </c>
      <c r="G430" s="165" t="str">
        <f>VLOOKUP(A430,Plano_V3!$A$27:$G$573,7,0)</f>
        <v>7. Por iniciar</v>
      </c>
      <c r="H430" s="165" t="s">
        <v>30</v>
      </c>
      <c r="I430" s="174"/>
      <c r="J430" s="186" t="str">
        <f>IF(VLOOKUP(A430,'Aux - pivots1'!$A:$E,3,0)=0, "",VLOOKUP(A430,'Aux - pivots1'!$A:$E,3,0))</f>
        <v/>
      </c>
      <c r="K430" s="186" t="str">
        <f>IF(VLOOKUP(A430,'Aux - pivots1'!$A:$E,4,0)=0, "",VLOOKUP(A430,'Aux - pivots1'!$A:$E,4,0))</f>
        <v/>
      </c>
      <c r="L430" s="186" t="str">
        <f>IF(VLOOKUP(A430,'Aux - pivots1'!$A:$E,5,0)=0, "",VLOOKUP(A430,'Aux - pivots1'!$A:$E,5,0))</f>
        <v/>
      </c>
    </row>
    <row r="431" spans="1:12" ht="16.2" hidden="1">
      <c r="A431" s="31" t="str">
        <f t="shared" si="6"/>
        <v>lt003_entitytrnstnl_trnvr</v>
      </c>
      <c r="B431" s="172" t="s">
        <v>28</v>
      </c>
      <c r="C431" s="167" t="s">
        <v>28</v>
      </c>
      <c r="D431" s="163" t="s">
        <v>40</v>
      </c>
      <c r="E431" s="166" t="s">
        <v>323</v>
      </c>
      <c r="F431" s="166" t="s">
        <v>337</v>
      </c>
      <c r="G431" s="165" t="str">
        <f>VLOOKUP(A431,Plano_V3!$A$27:$G$573,7,0)</f>
        <v>7. Por iniciar</v>
      </c>
      <c r="H431" s="165" t="s">
        <v>30</v>
      </c>
      <c r="I431" s="174"/>
      <c r="J431" s="186" t="str">
        <f>IF(VLOOKUP(A431,'Aux - pivots1'!$A:$E,3,0)=0, "",VLOOKUP(A431,'Aux - pivots1'!$A:$E,3,0))</f>
        <v/>
      </c>
      <c r="K431" s="186" t="str">
        <f>IF(VLOOKUP(A431,'Aux - pivots1'!$A:$E,4,0)=0, "",VLOOKUP(A431,'Aux - pivots1'!$A:$E,4,0))</f>
        <v/>
      </c>
      <c r="L431" s="186" t="str">
        <f>IF(VLOOKUP(A431,'Aux - pivots1'!$A:$E,5,0)=0, "",VLOOKUP(A431,'Aux - pivots1'!$A:$E,5,0))</f>
        <v/>
      </c>
    </row>
    <row r="432" spans="1:12" ht="16.2" hidden="1">
      <c r="A432" s="31" t="str">
        <f t="shared" si="6"/>
        <v>lt003_entitypure_trnvr_ccm</v>
      </c>
      <c r="B432" s="172" t="s">
        <v>28</v>
      </c>
      <c r="C432" s="167" t="s">
        <v>28</v>
      </c>
      <c r="D432" s="163" t="s">
        <v>40</v>
      </c>
      <c r="E432" s="166" t="s">
        <v>323</v>
      </c>
      <c r="F432" s="166" t="s">
        <v>338</v>
      </c>
      <c r="G432" s="165" t="str">
        <f>VLOOKUP(A432,Plano_V3!$A$27:$G$573,7,0)</f>
        <v>7. Por iniciar</v>
      </c>
      <c r="H432" s="165" t="s">
        <v>30</v>
      </c>
      <c r="I432" s="174"/>
      <c r="J432" s="186" t="str">
        <f>IF(VLOOKUP(A432,'Aux - pivots1'!$A:$E,3,0)=0, "",VLOOKUP(A432,'Aux - pivots1'!$A:$E,3,0))</f>
        <v/>
      </c>
      <c r="K432" s="186" t="str">
        <f>IF(VLOOKUP(A432,'Aux - pivots1'!$A:$E,4,0)=0, "",VLOOKUP(A432,'Aux - pivots1'!$A:$E,4,0))</f>
        <v/>
      </c>
      <c r="L432" s="186" t="str">
        <f>IF(VLOOKUP(A432,'Aux - pivots1'!$A:$E,5,0)=0, "",VLOOKUP(A432,'Aux - pivots1'!$A:$E,5,0))</f>
        <v/>
      </c>
    </row>
    <row r="433" spans="1:12" ht="16.2" hidden="1">
      <c r="A433" s="31" t="str">
        <f t="shared" si="6"/>
        <v>lt003_entitypure_trnvr_cca</v>
      </c>
      <c r="B433" s="172" t="s">
        <v>28</v>
      </c>
      <c r="C433" s="167" t="s">
        <v>28</v>
      </c>
      <c r="D433" s="163" t="s">
        <v>40</v>
      </c>
      <c r="E433" s="166" t="s">
        <v>323</v>
      </c>
      <c r="F433" s="166" t="s">
        <v>339</v>
      </c>
      <c r="G433" s="165" t="str">
        <f>VLOOKUP(A433,Plano_V3!$A$27:$G$573,7,0)</f>
        <v>7. Por iniciar</v>
      </c>
      <c r="H433" s="165" t="s">
        <v>30</v>
      </c>
      <c r="I433" s="174"/>
      <c r="J433" s="186" t="str">
        <f>IF(VLOOKUP(A433,'Aux - pivots1'!$A:$E,3,0)=0, "",VLOOKUP(A433,'Aux - pivots1'!$A:$E,3,0))</f>
        <v/>
      </c>
      <c r="K433" s="186" t="str">
        <f>IF(VLOOKUP(A433,'Aux - pivots1'!$A:$E,4,0)=0, "",VLOOKUP(A433,'Aux - pivots1'!$A:$E,4,0))</f>
        <v/>
      </c>
      <c r="L433" s="186" t="str">
        <f>IF(VLOOKUP(A433,'Aux - pivots1'!$A:$E,5,0)=0, "",VLOOKUP(A433,'Aux - pivots1'!$A:$E,5,0))</f>
        <v/>
      </c>
    </row>
    <row r="434" spans="1:12" ht="16.2" hidden="1">
      <c r="A434" s="31" t="str">
        <f t="shared" si="6"/>
        <v>lt003_entityflg_nfrd_applcblty</v>
      </c>
      <c r="B434" s="172" t="s">
        <v>28</v>
      </c>
      <c r="C434" s="167" t="s">
        <v>28</v>
      </c>
      <c r="D434" s="163" t="s">
        <v>40</v>
      </c>
      <c r="E434" s="166" t="s">
        <v>323</v>
      </c>
      <c r="F434" s="166" t="s">
        <v>340</v>
      </c>
      <c r="G434" s="165" t="str">
        <f>VLOOKUP(A434,Plano_V3!$A$27:$G$573,7,0)</f>
        <v>7. Por iniciar</v>
      </c>
      <c r="H434" s="165" t="s">
        <v>30</v>
      </c>
      <c r="I434" s="174"/>
      <c r="J434" s="186" t="str">
        <f>IF(VLOOKUP(A434,'Aux - pivots1'!$A:$E,3,0)=0, "",VLOOKUP(A434,'Aux - pivots1'!$A:$E,3,0))</f>
        <v/>
      </c>
      <c r="K434" s="186" t="str">
        <f>IF(VLOOKUP(A434,'Aux - pivots1'!$A:$E,4,0)=0, "",VLOOKUP(A434,'Aux - pivots1'!$A:$E,4,0))</f>
        <v/>
      </c>
      <c r="L434" s="186" t="str">
        <f>IF(VLOOKUP(A434,'Aux - pivots1'!$A:$E,5,0)=0, "",VLOOKUP(A434,'Aux - pivots1'!$A:$E,5,0))</f>
        <v/>
      </c>
    </row>
    <row r="435" spans="1:12" ht="16.2" hidden="1">
      <c r="A435" s="31" t="str">
        <f t="shared" si="6"/>
        <v>lt003_entitycntrprty_emssns_scp1</v>
      </c>
      <c r="B435" s="172" t="s">
        <v>28</v>
      </c>
      <c r="C435" s="167" t="s">
        <v>28</v>
      </c>
      <c r="D435" s="163" t="s">
        <v>40</v>
      </c>
      <c r="E435" s="166" t="s">
        <v>323</v>
      </c>
      <c r="F435" s="166" t="s">
        <v>341</v>
      </c>
      <c r="G435" s="165" t="str">
        <f>VLOOKUP(A435,Plano_V3!$A$27:$G$573,7,0)</f>
        <v>7. Por iniciar</v>
      </c>
      <c r="H435" s="165" t="s">
        <v>30</v>
      </c>
      <c r="I435" s="174"/>
      <c r="J435" s="186" t="str">
        <f>IF(VLOOKUP(A435,'Aux - pivots1'!$A:$E,3,0)=0, "",VLOOKUP(A435,'Aux - pivots1'!$A:$E,3,0))</f>
        <v/>
      </c>
      <c r="K435" s="186" t="str">
        <f>IF(VLOOKUP(A435,'Aux - pivots1'!$A:$E,4,0)=0, "",VLOOKUP(A435,'Aux - pivots1'!$A:$E,4,0))</f>
        <v/>
      </c>
      <c r="L435" s="186" t="str">
        <f>IF(VLOOKUP(A435,'Aux - pivots1'!$A:$E,5,0)=0, "",VLOOKUP(A435,'Aux - pivots1'!$A:$E,5,0))</f>
        <v/>
      </c>
    </row>
    <row r="436" spans="1:12" ht="16.2" hidden="1">
      <c r="A436" s="31" t="str">
        <f t="shared" si="6"/>
        <v>lt003_entitycntrprty_emssns_scp2</v>
      </c>
      <c r="B436" s="172" t="s">
        <v>28</v>
      </c>
      <c r="C436" s="167" t="s">
        <v>28</v>
      </c>
      <c r="D436" s="163" t="s">
        <v>40</v>
      </c>
      <c r="E436" s="166" t="s">
        <v>323</v>
      </c>
      <c r="F436" s="166" t="s">
        <v>342</v>
      </c>
      <c r="G436" s="165" t="str">
        <f>VLOOKUP(A436,Plano_V3!$A$27:$G$573,7,0)</f>
        <v>7. Por iniciar</v>
      </c>
      <c r="H436" s="165" t="s">
        <v>30</v>
      </c>
      <c r="I436" s="174"/>
      <c r="J436" s="186" t="str">
        <f>IF(VLOOKUP(A436,'Aux - pivots1'!$A:$E,3,0)=0, "",VLOOKUP(A436,'Aux - pivots1'!$A:$E,3,0))</f>
        <v/>
      </c>
      <c r="K436" s="186" t="str">
        <f>IF(VLOOKUP(A436,'Aux - pivots1'!$A:$E,4,0)=0, "",VLOOKUP(A436,'Aux - pivots1'!$A:$E,4,0))</f>
        <v/>
      </c>
      <c r="L436" s="186" t="str">
        <f>IF(VLOOKUP(A436,'Aux - pivots1'!$A:$E,5,0)=0, "",VLOOKUP(A436,'Aux - pivots1'!$A:$E,5,0))</f>
        <v/>
      </c>
    </row>
    <row r="437" spans="1:12" ht="16.2" hidden="1">
      <c r="A437" s="31" t="str">
        <f t="shared" si="6"/>
        <v>lt003_entitycntrprty_emssns_scp3</v>
      </c>
      <c r="B437" s="172" t="s">
        <v>28</v>
      </c>
      <c r="C437" s="167" t="s">
        <v>28</v>
      </c>
      <c r="D437" s="163" t="s">
        <v>40</v>
      </c>
      <c r="E437" s="166" t="s">
        <v>323</v>
      </c>
      <c r="F437" s="166" t="s">
        <v>343</v>
      </c>
      <c r="G437" s="165" t="str">
        <f>VLOOKUP(A437,Plano_V3!$A$27:$G$573,7,0)</f>
        <v>7. Por iniciar</v>
      </c>
      <c r="H437" s="165" t="s">
        <v>30</v>
      </c>
      <c r="I437" s="174"/>
      <c r="J437" s="186" t="str">
        <f>IF(VLOOKUP(A437,'Aux - pivots1'!$A:$E,3,0)=0, "",VLOOKUP(A437,'Aux - pivots1'!$A:$E,3,0))</f>
        <v/>
      </c>
      <c r="K437" s="186" t="str">
        <f>IF(VLOOKUP(A437,'Aux - pivots1'!$A:$E,4,0)=0, "",VLOOKUP(A437,'Aux - pivots1'!$A:$E,4,0))</f>
        <v/>
      </c>
      <c r="L437" s="186" t="str">
        <f>IF(VLOOKUP(A437,'Aux - pivots1'!$A:$E,5,0)=0, "",VLOOKUP(A437,'Aux - pivots1'!$A:$E,5,0))</f>
        <v/>
      </c>
    </row>
    <row r="438" spans="1:12" ht="16.2" hidden="1">
      <c r="A438" s="31" t="str">
        <f t="shared" si="6"/>
        <v>lt003_entityflg_excldd_eu_prs_algnd_bnchmrk</v>
      </c>
      <c r="B438" s="172" t="s">
        <v>28</v>
      </c>
      <c r="C438" s="167" t="s">
        <v>28</v>
      </c>
      <c r="D438" s="163" t="s">
        <v>40</v>
      </c>
      <c r="E438" s="166" t="s">
        <v>323</v>
      </c>
      <c r="F438" s="166" t="s">
        <v>344</v>
      </c>
      <c r="G438" s="165" t="str">
        <f>VLOOKUP(A438,Plano_V3!$A$27:$G$573,7,0)</f>
        <v>7. Por iniciar</v>
      </c>
      <c r="H438" s="165" t="s">
        <v>30</v>
      </c>
      <c r="I438" s="174"/>
      <c r="J438" s="186" t="str">
        <f>IF(VLOOKUP(A438,'Aux - pivots1'!$A:$E,3,0)=0, "",VLOOKUP(A438,'Aux - pivots1'!$A:$E,3,0))</f>
        <v/>
      </c>
      <c r="K438" s="186" t="str">
        <f>IF(VLOOKUP(A438,'Aux - pivots1'!$A:$E,4,0)=0, "",VLOOKUP(A438,'Aux - pivots1'!$A:$E,4,0))</f>
        <v/>
      </c>
      <c r="L438" s="186" t="str">
        <f>IF(VLOOKUP(A438,'Aux - pivots1'!$A:$E,5,0)=0, "",VLOOKUP(A438,'Aux - pivots1'!$A:$E,5,0))</f>
        <v/>
      </c>
    </row>
    <row r="439" spans="1:12" ht="16.2" hidden="1">
      <c r="A439" s="31" t="str">
        <f t="shared" si="6"/>
        <v>lt003_entityflg_act_physcl_rsk</v>
      </c>
      <c r="B439" s="172" t="s">
        <v>28</v>
      </c>
      <c r="C439" s="167" t="s">
        <v>28</v>
      </c>
      <c r="D439" s="163" t="s">
        <v>40</v>
      </c>
      <c r="E439" s="166" t="s">
        <v>323</v>
      </c>
      <c r="F439" s="166" t="s">
        <v>345</v>
      </c>
      <c r="G439" s="165" t="str">
        <f>VLOOKUP(A439,Plano_V3!$A$27:$G$573,7,0)</f>
        <v>7. Por iniciar</v>
      </c>
      <c r="H439" s="165" t="s">
        <v>30</v>
      </c>
      <c r="I439" s="174"/>
      <c r="J439" s="186" t="str">
        <f>IF(VLOOKUP(A439,'Aux - pivots1'!$A:$E,3,0)=0, "",VLOOKUP(A439,'Aux - pivots1'!$A:$E,3,0))</f>
        <v/>
      </c>
      <c r="K439" s="186" t="str">
        <f>IF(VLOOKUP(A439,'Aux - pivots1'!$A:$E,4,0)=0, "",VLOOKUP(A439,'Aux - pivots1'!$A:$E,4,0))</f>
        <v/>
      </c>
      <c r="L439" s="186" t="str">
        <f>IF(VLOOKUP(A439,'Aux - pivots1'!$A:$E,5,0)=0, "",VLOOKUP(A439,'Aux - pivots1'!$A:$E,5,0))</f>
        <v/>
      </c>
    </row>
    <row r="440" spans="1:12" ht="16.2" hidden="1">
      <c r="A440" s="31" t="str">
        <f t="shared" si="6"/>
        <v>lt003_entityflg_chrnc_physcl_rsk</v>
      </c>
      <c r="B440" s="172" t="s">
        <v>28</v>
      </c>
      <c r="C440" s="167" t="s">
        <v>28</v>
      </c>
      <c r="D440" s="163" t="s">
        <v>40</v>
      </c>
      <c r="E440" s="166" t="s">
        <v>323</v>
      </c>
      <c r="F440" s="166" t="s">
        <v>346</v>
      </c>
      <c r="G440" s="165" t="str">
        <f>VLOOKUP(A440,Plano_V3!$A$27:$G$573,7,0)</f>
        <v>7. Por iniciar</v>
      </c>
      <c r="H440" s="165" t="s">
        <v>30</v>
      </c>
      <c r="I440" s="174"/>
      <c r="J440" s="186" t="str">
        <f>IF(VLOOKUP(A440,'Aux - pivots1'!$A:$E,3,0)=0, "",VLOOKUP(A440,'Aux - pivots1'!$A:$E,3,0))</f>
        <v/>
      </c>
      <c r="K440" s="186" t="str">
        <f>IF(VLOOKUP(A440,'Aux - pivots1'!$A:$E,4,0)=0, "",VLOOKUP(A440,'Aux - pivots1'!$A:$E,4,0))</f>
        <v/>
      </c>
      <c r="L440" s="186" t="str">
        <f>IF(VLOOKUP(A440,'Aux - pivots1'!$A:$E,5,0)=0, "",VLOOKUP(A440,'Aux - pivots1'!$A:$E,5,0))</f>
        <v/>
      </c>
    </row>
    <row r="441" spans="1:12" ht="16.2" hidden="1">
      <c r="A441" s="31" t="str">
        <f t="shared" si="6"/>
        <v>lt003_entitypst_cd</v>
      </c>
      <c r="B441" s="172" t="s">
        <v>28</v>
      </c>
      <c r="C441" s="167" t="s">
        <v>28</v>
      </c>
      <c r="D441" s="163" t="s">
        <v>40</v>
      </c>
      <c r="E441" s="166" t="s">
        <v>323</v>
      </c>
      <c r="F441" s="166" t="s">
        <v>347</v>
      </c>
      <c r="G441" s="165" t="str">
        <f>VLOOKUP(A441,Plano_V3!$A$27:$G$573,7,0)</f>
        <v>7. Por iniciar</v>
      </c>
      <c r="H441" s="165" t="s">
        <v>30</v>
      </c>
      <c r="I441" s="174"/>
      <c r="J441" s="186" t="str">
        <f>IF(VLOOKUP(A441,'Aux - pivots1'!$A:$E,3,0)=0, "",VLOOKUP(A441,'Aux - pivots1'!$A:$E,3,0))</f>
        <v/>
      </c>
      <c r="K441" s="186" t="str">
        <f>IF(VLOOKUP(A441,'Aux - pivots1'!$A:$E,4,0)=0, "",VLOOKUP(A441,'Aux - pivots1'!$A:$E,4,0))</f>
        <v/>
      </c>
      <c r="L441" s="186" t="str">
        <f>IF(VLOOKUP(A441,'Aux - pivots1'!$A:$E,5,0)=0, "",VLOOKUP(A441,'Aux - pivots1'!$A:$E,5,0))</f>
        <v/>
      </c>
    </row>
    <row r="442" spans="1:12" ht="16.2" hidden="1">
      <c r="A442" s="31" t="str">
        <f t="shared" si="6"/>
        <v>lt003_entityesg_sbsctr</v>
      </c>
      <c r="B442" s="172" t="s">
        <v>28</v>
      </c>
      <c r="C442" s="167" t="s">
        <v>28</v>
      </c>
      <c r="D442" s="163" t="s">
        <v>40</v>
      </c>
      <c r="E442" s="166" t="s">
        <v>323</v>
      </c>
      <c r="F442" s="166" t="s">
        <v>348</v>
      </c>
      <c r="G442" s="165" t="str">
        <f>VLOOKUP(A442,Plano_V3!$A$27:$G$573,7,0)</f>
        <v>7. Por iniciar</v>
      </c>
      <c r="H442" s="165" t="s">
        <v>30</v>
      </c>
      <c r="I442" s="174"/>
      <c r="J442" s="186" t="str">
        <f>IF(VLOOKUP(A442,'Aux - pivots1'!$A:$E,3,0)=0, "",VLOOKUP(A442,'Aux - pivots1'!$A:$E,3,0))</f>
        <v/>
      </c>
      <c r="K442" s="186" t="str">
        <f>IF(VLOOKUP(A442,'Aux - pivots1'!$A:$E,4,0)=0, "",VLOOKUP(A442,'Aux - pivots1'!$A:$E,4,0))</f>
        <v/>
      </c>
      <c r="L442" s="186" t="str">
        <f>IF(VLOOKUP(A442,'Aux - pivots1'!$A:$E,5,0)=0, "",VLOOKUP(A442,'Aux - pivots1'!$A:$E,5,0))</f>
        <v/>
      </c>
    </row>
    <row r="443" spans="1:12" ht="16.2" hidden="1">
      <c r="A443" s="31" t="str">
        <f t="shared" si="6"/>
        <v>lt003_entityttl_lblty</v>
      </c>
      <c r="B443" s="172" t="s">
        <v>28</v>
      </c>
      <c r="C443" s="167" t="s">
        <v>28</v>
      </c>
      <c r="D443" s="163" t="s">
        <v>40</v>
      </c>
      <c r="E443" s="166" t="s">
        <v>323</v>
      </c>
      <c r="F443" s="166" t="s">
        <v>349</v>
      </c>
      <c r="G443" s="165" t="str">
        <f>VLOOKUP(A443,Plano_V3!$A$27:$G$573,7,0)</f>
        <v>7. Por iniciar</v>
      </c>
      <c r="H443" s="165" t="s">
        <v>30</v>
      </c>
      <c r="I443" s="174"/>
      <c r="J443" s="186" t="str">
        <f>IF(VLOOKUP(A443,'Aux - pivots1'!$A:$E,3,0)=0, "",VLOOKUP(A443,'Aux - pivots1'!$A:$E,3,0))</f>
        <v/>
      </c>
      <c r="K443" s="186" t="str">
        <f>IF(VLOOKUP(A443,'Aux - pivots1'!$A:$E,4,0)=0, "",VLOOKUP(A443,'Aux - pivots1'!$A:$E,4,0))</f>
        <v/>
      </c>
      <c r="L443" s="186" t="str">
        <f>IF(VLOOKUP(A443,'Aux - pivots1'!$A:$E,5,0)=0, "",VLOOKUP(A443,'Aux - pivots1'!$A:$E,5,0))</f>
        <v/>
      </c>
    </row>
    <row r="444" spans="1:12" ht="16.2" hidden="1">
      <c r="A444" s="31" t="str">
        <f t="shared" si="6"/>
        <v>lt003_entityisin</v>
      </c>
      <c r="B444" s="172" t="s">
        <v>28</v>
      </c>
      <c r="C444" s="167" t="s">
        <v>28</v>
      </c>
      <c r="D444" s="163" t="s">
        <v>40</v>
      </c>
      <c r="E444" s="166" t="s">
        <v>323</v>
      </c>
      <c r="F444" s="166" t="s">
        <v>230</v>
      </c>
      <c r="G444" s="165" t="str">
        <f>VLOOKUP(A444,Plano_V3!$A$27:$G$573,7,0)</f>
        <v>7. Por iniciar</v>
      </c>
      <c r="H444" s="165" t="s">
        <v>30</v>
      </c>
      <c r="I444" s="174"/>
      <c r="J444" s="186" t="str">
        <f>IF(VLOOKUP(A444,'Aux - pivots1'!$A:$E,3,0)=0, "",VLOOKUP(A444,'Aux - pivots1'!$A:$E,3,0))</f>
        <v/>
      </c>
      <c r="K444" s="186" t="str">
        <f>IF(VLOOKUP(A444,'Aux - pivots1'!$A:$E,4,0)=0, "",VLOOKUP(A444,'Aux - pivots1'!$A:$E,4,0))</f>
        <v/>
      </c>
      <c r="L444" s="186" t="str">
        <f>IF(VLOOKUP(A444,'Aux - pivots1'!$A:$E,5,0)=0, "",VLOOKUP(A444,'Aux - pivots1'!$A:$E,5,0))</f>
        <v/>
      </c>
    </row>
    <row r="445" spans="1:12" ht="16.2" hidden="1">
      <c r="A445" s="31" t="str">
        <f t="shared" si="6"/>
        <v>lt003_entitygrp_annl_trnvr_le</v>
      </c>
      <c r="B445" s="172" t="s">
        <v>28</v>
      </c>
      <c r="C445" s="167" t="s">
        <v>28</v>
      </c>
      <c r="D445" s="163" t="s">
        <v>40</v>
      </c>
      <c r="E445" s="166" t="s">
        <v>323</v>
      </c>
      <c r="F445" s="166" t="s">
        <v>350</v>
      </c>
      <c r="G445" s="165" t="str">
        <f>VLOOKUP(A445,Plano_V3!$A$27:$G$573,7,0)</f>
        <v>7. Por iniciar</v>
      </c>
      <c r="H445" s="165" t="s">
        <v>30</v>
      </c>
      <c r="I445" s="174"/>
      <c r="J445" s="186" t="str">
        <f>IF(VLOOKUP(A445,'Aux - pivots1'!$A:$E,3,0)=0, "",VLOOKUP(A445,'Aux - pivots1'!$A:$E,3,0))</f>
        <v/>
      </c>
      <c r="K445" s="186" t="str">
        <f>IF(VLOOKUP(A445,'Aux - pivots1'!$A:$E,4,0)=0, "",VLOOKUP(A445,'Aux - pivots1'!$A:$E,4,0))</f>
        <v/>
      </c>
      <c r="L445" s="186" t="str">
        <f>IF(VLOOKUP(A445,'Aux - pivots1'!$A:$E,5,0)=0, "",VLOOKUP(A445,'Aux - pivots1'!$A:$E,5,0))</f>
        <v/>
      </c>
    </row>
    <row r="446" spans="1:12" ht="16.2" hidden="1">
      <c r="A446" s="31" t="str">
        <f t="shared" si="6"/>
        <v>lt003_entitygrp_ttl_lblty</v>
      </c>
      <c r="B446" s="172" t="s">
        <v>28</v>
      </c>
      <c r="C446" s="167" t="s">
        <v>28</v>
      </c>
      <c r="D446" s="163" t="s">
        <v>40</v>
      </c>
      <c r="E446" s="166" t="s">
        <v>323</v>
      </c>
      <c r="F446" s="166" t="s">
        <v>351</v>
      </c>
      <c r="G446" s="165" t="str">
        <f>VLOOKUP(A446,Plano_V3!$A$27:$G$573,7,0)</f>
        <v>7. Por iniciar</v>
      </c>
      <c r="H446" s="165" t="s">
        <v>30</v>
      </c>
      <c r="I446" s="174"/>
      <c r="J446" s="186" t="str">
        <f>IF(VLOOKUP(A446,'Aux - pivots1'!$A:$E,3,0)=0, "",VLOOKUP(A446,'Aux - pivots1'!$A:$E,3,0))</f>
        <v/>
      </c>
      <c r="K446" s="186" t="str">
        <f>IF(VLOOKUP(A446,'Aux - pivots1'!$A:$E,4,0)=0, "",VLOOKUP(A446,'Aux - pivots1'!$A:$E,4,0))</f>
        <v/>
      </c>
      <c r="L446" s="186" t="str">
        <f>IF(VLOOKUP(A446,'Aux - pivots1'!$A:$E,5,0)=0, "",VLOOKUP(A446,'Aux - pivots1'!$A:$E,5,0))</f>
        <v/>
      </c>
    </row>
    <row r="447" spans="1:12" ht="16.2" hidden="1">
      <c r="A447" s="31" t="str">
        <f t="shared" si="6"/>
        <v>lt003_entityflg_grp_nfrd_applcblty</v>
      </c>
      <c r="B447" s="172" t="s">
        <v>28</v>
      </c>
      <c r="C447" s="167" t="s">
        <v>28</v>
      </c>
      <c r="D447" s="163" t="s">
        <v>40</v>
      </c>
      <c r="E447" s="166" t="s">
        <v>323</v>
      </c>
      <c r="F447" s="166" t="s">
        <v>352</v>
      </c>
      <c r="G447" s="165" t="str">
        <f>VLOOKUP(A447,Plano_V3!$A$27:$G$573,7,0)</f>
        <v>7. Por iniciar</v>
      </c>
      <c r="H447" s="165" t="s">
        <v>30</v>
      </c>
      <c r="I447" s="174"/>
      <c r="J447" s="186" t="str">
        <f>IF(VLOOKUP(A447,'Aux - pivots1'!$A:$E,3,0)=0, "",VLOOKUP(A447,'Aux - pivots1'!$A:$E,3,0))</f>
        <v/>
      </c>
      <c r="K447" s="186" t="str">
        <f>IF(VLOOKUP(A447,'Aux - pivots1'!$A:$E,4,0)=0, "",VLOOKUP(A447,'Aux - pivots1'!$A:$E,4,0))</f>
        <v/>
      </c>
      <c r="L447" s="186" t="str">
        <f>IF(VLOOKUP(A447,'Aux - pivots1'!$A:$E,5,0)=0, "",VLOOKUP(A447,'Aux - pivots1'!$A:$E,5,0))</f>
        <v/>
      </c>
    </row>
    <row r="448" spans="1:12" ht="16.2" hidden="1">
      <c r="A448" s="31" t="str">
        <f t="shared" si="6"/>
        <v>lt003_entitygrp_emssns_scp1</v>
      </c>
      <c r="B448" s="172" t="s">
        <v>28</v>
      </c>
      <c r="C448" s="167" t="s">
        <v>28</v>
      </c>
      <c r="D448" s="163" t="s">
        <v>40</v>
      </c>
      <c r="E448" s="166" t="s">
        <v>323</v>
      </c>
      <c r="F448" s="166" t="s">
        <v>353</v>
      </c>
      <c r="G448" s="165" t="str">
        <f>VLOOKUP(A448,Plano_V3!$A$27:$G$573,7,0)</f>
        <v>7. Por iniciar</v>
      </c>
      <c r="H448" s="165" t="s">
        <v>30</v>
      </c>
      <c r="I448" s="174"/>
      <c r="J448" s="186" t="str">
        <f>IF(VLOOKUP(A448,'Aux - pivots1'!$A:$E,3,0)=0, "",VLOOKUP(A448,'Aux - pivots1'!$A:$E,3,0))</f>
        <v/>
      </c>
      <c r="K448" s="186" t="str">
        <f>IF(VLOOKUP(A448,'Aux - pivots1'!$A:$E,4,0)=0, "",VLOOKUP(A448,'Aux - pivots1'!$A:$E,4,0))</f>
        <v/>
      </c>
      <c r="L448" s="186" t="str">
        <f>IF(VLOOKUP(A448,'Aux - pivots1'!$A:$E,5,0)=0, "",VLOOKUP(A448,'Aux - pivots1'!$A:$E,5,0))</f>
        <v/>
      </c>
    </row>
    <row r="449" spans="1:12" ht="16.2" hidden="1">
      <c r="A449" s="31" t="str">
        <f t="shared" si="6"/>
        <v>lt003_entitygrp_emssns_scp2</v>
      </c>
      <c r="B449" s="172" t="s">
        <v>28</v>
      </c>
      <c r="C449" s="167" t="s">
        <v>28</v>
      </c>
      <c r="D449" s="163" t="s">
        <v>40</v>
      </c>
      <c r="E449" s="166" t="s">
        <v>323</v>
      </c>
      <c r="F449" s="166" t="s">
        <v>354</v>
      </c>
      <c r="G449" s="165" t="str">
        <f>VLOOKUP(A449,Plano_V3!$A$27:$G$573,7,0)</f>
        <v>7. Por iniciar</v>
      </c>
      <c r="H449" s="165" t="s">
        <v>30</v>
      </c>
      <c r="I449" s="174"/>
      <c r="J449" s="186" t="str">
        <f>IF(VLOOKUP(A449,'Aux - pivots1'!$A:$E,3,0)=0, "",VLOOKUP(A449,'Aux - pivots1'!$A:$E,3,0))</f>
        <v/>
      </c>
      <c r="K449" s="186" t="str">
        <f>IF(VLOOKUP(A449,'Aux - pivots1'!$A:$E,4,0)=0, "",VLOOKUP(A449,'Aux - pivots1'!$A:$E,4,0))</f>
        <v/>
      </c>
      <c r="L449" s="186" t="str">
        <f>IF(VLOOKUP(A449,'Aux - pivots1'!$A:$E,5,0)=0, "",VLOOKUP(A449,'Aux - pivots1'!$A:$E,5,0))</f>
        <v/>
      </c>
    </row>
    <row r="450" spans="1:12" ht="16.2" hidden="1">
      <c r="A450" s="31" t="str">
        <f t="shared" si="6"/>
        <v>lt003_entitygrp_emssns_scp3</v>
      </c>
      <c r="B450" s="172" t="s">
        <v>28</v>
      </c>
      <c r="C450" s="167" t="s">
        <v>28</v>
      </c>
      <c r="D450" s="163" t="s">
        <v>40</v>
      </c>
      <c r="E450" s="166" t="s">
        <v>323</v>
      </c>
      <c r="F450" s="166" t="s">
        <v>355</v>
      </c>
      <c r="G450" s="165" t="str">
        <f>VLOOKUP(A450,Plano_V3!$A$27:$G$573,7,0)</f>
        <v>7. Por iniciar</v>
      </c>
      <c r="H450" s="165" t="s">
        <v>30</v>
      </c>
      <c r="I450" s="174"/>
      <c r="J450" s="186" t="str">
        <f>IF(VLOOKUP(A450,'Aux - pivots1'!$A:$E,3,0)=0, "",VLOOKUP(A450,'Aux - pivots1'!$A:$E,3,0))</f>
        <v/>
      </c>
      <c r="K450" s="186" t="str">
        <f>IF(VLOOKUP(A450,'Aux - pivots1'!$A:$E,4,0)=0, "",VLOOKUP(A450,'Aux - pivots1'!$A:$E,4,0))</f>
        <v/>
      </c>
      <c r="L450" s="186" t="str">
        <f>IF(VLOOKUP(A450,'Aux - pivots1'!$A:$E,5,0)=0, "",VLOOKUP(A450,'Aux - pivots1'!$A:$E,5,0))</f>
        <v/>
      </c>
    </row>
    <row r="451" spans="1:12" ht="16.2" hidden="1">
      <c r="A451" s="31" t="str">
        <f t="shared" si="6"/>
        <v>lt004_protectiontyp_ep_scr</v>
      </c>
      <c r="B451" s="172" t="s">
        <v>28</v>
      </c>
      <c r="C451" s="167" t="s">
        <v>28</v>
      </c>
      <c r="D451" s="163" t="s">
        <v>40</v>
      </c>
      <c r="E451" s="166" t="s">
        <v>356</v>
      </c>
      <c r="F451" s="166" t="s">
        <v>357</v>
      </c>
      <c r="G451" s="165" t="str">
        <f>VLOOKUP(A451,Plano_V3!$A$27:$G$573,7,0)</f>
        <v>7. Por iniciar</v>
      </c>
      <c r="H451" s="165" t="s">
        <v>30</v>
      </c>
      <c r="I451" s="174"/>
      <c r="J451" s="186" t="str">
        <f>IF(VLOOKUP(A451,'Aux - pivots1'!$A:$E,3,0)=0, "",VLOOKUP(A451,'Aux - pivots1'!$A:$E,3,0))</f>
        <v/>
      </c>
      <c r="K451" s="186" t="str">
        <f>IF(VLOOKUP(A451,'Aux - pivots1'!$A:$E,4,0)=0, "",VLOOKUP(A451,'Aux - pivots1'!$A:$E,4,0))</f>
        <v/>
      </c>
      <c r="L451" s="186" t="str">
        <f>IF(VLOOKUP(A451,'Aux - pivots1'!$A:$E,5,0)=0, "",VLOOKUP(A451,'Aux - pivots1'!$A:$E,5,0))</f>
        <v/>
      </c>
    </row>
    <row r="452" spans="1:12" ht="16.2" hidden="1">
      <c r="A452" s="31" t="str">
        <f t="shared" si="6"/>
        <v>lt004_protectionep_scr</v>
      </c>
      <c r="B452" s="172" t="s">
        <v>28</v>
      </c>
      <c r="C452" s="167" t="s">
        <v>28</v>
      </c>
      <c r="D452" s="163" t="s">
        <v>40</v>
      </c>
      <c r="E452" s="166" t="s">
        <v>356</v>
      </c>
      <c r="F452" s="166" t="s">
        <v>358</v>
      </c>
      <c r="G452" s="165" t="str">
        <f>VLOOKUP(A452,Plano_V3!$A$27:$G$573,7,0)</f>
        <v>7. Por iniciar</v>
      </c>
      <c r="H452" s="165" t="s">
        <v>30</v>
      </c>
      <c r="I452" s="174"/>
      <c r="J452" s="186" t="str">
        <f>IF(VLOOKUP(A452,'Aux - pivots1'!$A:$E,3,0)=0, "",VLOOKUP(A452,'Aux - pivots1'!$A:$E,3,0))</f>
        <v/>
      </c>
      <c r="K452" s="186" t="str">
        <f>IF(VLOOKUP(A452,'Aux - pivots1'!$A:$E,4,0)=0, "",VLOOKUP(A452,'Aux - pivots1'!$A:$E,4,0))</f>
        <v/>
      </c>
      <c r="L452" s="186" t="str">
        <f>IF(VLOOKUP(A452,'Aux - pivots1'!$A:$E,5,0)=0, "",VLOOKUP(A452,'Aux - pivots1'!$A:$E,5,0))</f>
        <v/>
      </c>
    </row>
    <row r="453" spans="1:12" ht="16.2" hidden="1">
      <c r="A453" s="31" t="str">
        <f t="shared" si="6"/>
        <v>lt004_protectiontyp_epc_lbl</v>
      </c>
      <c r="B453" s="172" t="s">
        <v>28</v>
      </c>
      <c r="C453" s="167" t="s">
        <v>28</v>
      </c>
      <c r="D453" s="163" t="s">
        <v>40</v>
      </c>
      <c r="E453" s="166" t="s">
        <v>356</v>
      </c>
      <c r="F453" s="166" t="s">
        <v>359</v>
      </c>
      <c r="G453" s="165" t="str">
        <f>VLOOKUP(A453,Plano_V3!$A$27:$G$573,7,0)</f>
        <v>7. Por iniciar</v>
      </c>
      <c r="H453" s="165" t="s">
        <v>30</v>
      </c>
      <c r="I453" s="174"/>
      <c r="J453" s="186" t="str">
        <f>IF(VLOOKUP(A453,'Aux - pivots1'!$A:$E,3,0)=0, "",VLOOKUP(A453,'Aux - pivots1'!$A:$E,3,0))</f>
        <v/>
      </c>
      <c r="K453" s="186" t="str">
        <f>IF(VLOOKUP(A453,'Aux - pivots1'!$A:$E,4,0)=0, "",VLOOKUP(A453,'Aux - pivots1'!$A:$E,4,0))</f>
        <v/>
      </c>
      <c r="L453" s="186" t="str">
        <f>IF(VLOOKUP(A453,'Aux - pivots1'!$A:$E,5,0)=0, "",VLOOKUP(A453,'Aux - pivots1'!$A:$E,5,0))</f>
        <v/>
      </c>
    </row>
    <row r="454" spans="1:12" ht="16.2" hidden="1">
      <c r="A454" s="31" t="str">
        <f t="shared" si="6"/>
        <v>lt004_protectionepc_lbl</v>
      </c>
      <c r="B454" s="172" t="s">
        <v>28</v>
      </c>
      <c r="C454" s="167" t="s">
        <v>28</v>
      </c>
      <c r="D454" s="163" t="s">
        <v>40</v>
      </c>
      <c r="E454" s="166" t="s">
        <v>356</v>
      </c>
      <c r="F454" s="166" t="s">
        <v>360</v>
      </c>
      <c r="G454" s="165" t="str">
        <f>VLOOKUP(A454,Plano_V3!$A$27:$G$573,7,0)</f>
        <v>7. Por iniciar</v>
      </c>
      <c r="H454" s="165" t="s">
        <v>30</v>
      </c>
      <c r="I454" s="174"/>
      <c r="J454" s="186" t="str">
        <f>IF(VLOOKUP(A454,'Aux - pivots1'!$A:$E,3,0)=0, "",VLOOKUP(A454,'Aux - pivots1'!$A:$E,3,0))</f>
        <v/>
      </c>
      <c r="K454" s="186" t="str">
        <f>IF(VLOOKUP(A454,'Aux - pivots1'!$A:$E,4,0)=0, "",VLOOKUP(A454,'Aux - pivots1'!$A:$E,4,0))</f>
        <v/>
      </c>
      <c r="L454" s="186" t="str">
        <f>IF(VLOOKUP(A454,'Aux - pivots1'!$A:$E,5,0)=0, "",VLOOKUP(A454,'Aux - pivots1'!$A:$E,5,0))</f>
        <v/>
      </c>
    </row>
    <row r="455" spans="1:12" ht="16.2" hidden="1">
      <c r="A455" s="31" t="str">
        <f t="shared" si="6"/>
        <v>lt004_protectionemssns_scp1_prtctn</v>
      </c>
      <c r="B455" s="172" t="s">
        <v>28</v>
      </c>
      <c r="C455" s="167" t="s">
        <v>28</v>
      </c>
      <c r="D455" s="163" t="s">
        <v>40</v>
      </c>
      <c r="E455" s="166" t="s">
        <v>356</v>
      </c>
      <c r="F455" s="166" t="s">
        <v>361</v>
      </c>
      <c r="G455" s="165" t="str">
        <f>VLOOKUP(A455,Plano_V3!$A$27:$G$573,7,0)</f>
        <v>7. Por iniciar</v>
      </c>
      <c r="H455" s="165" t="s">
        <v>30</v>
      </c>
      <c r="I455" s="174"/>
      <c r="J455" s="186" t="str">
        <f>IF(VLOOKUP(A455,'Aux - pivots1'!$A:$E,3,0)=0, "",VLOOKUP(A455,'Aux - pivots1'!$A:$E,3,0))</f>
        <v/>
      </c>
      <c r="K455" s="186" t="str">
        <f>IF(VLOOKUP(A455,'Aux - pivots1'!$A:$E,4,0)=0, "",VLOOKUP(A455,'Aux - pivots1'!$A:$E,4,0))</f>
        <v/>
      </c>
      <c r="L455" s="186" t="str">
        <f>IF(VLOOKUP(A455,'Aux - pivots1'!$A:$E,5,0)=0, "",VLOOKUP(A455,'Aux - pivots1'!$A:$E,5,0))</f>
        <v/>
      </c>
    </row>
    <row r="456" spans="1:12" ht="16.2" hidden="1">
      <c r="A456" s="31" t="str">
        <f t="shared" ref="A456:A519" si="7">E456&amp;F456</f>
        <v>lt004_protectionemssns_scp2_prtctn</v>
      </c>
      <c r="B456" s="172" t="s">
        <v>28</v>
      </c>
      <c r="C456" s="167" t="s">
        <v>28</v>
      </c>
      <c r="D456" s="163" t="s">
        <v>40</v>
      </c>
      <c r="E456" s="166" t="s">
        <v>356</v>
      </c>
      <c r="F456" s="166" t="s">
        <v>362</v>
      </c>
      <c r="G456" s="165" t="str">
        <f>VLOOKUP(A456,Plano_V3!$A$27:$G$573,7,0)</f>
        <v>7. Por iniciar</v>
      </c>
      <c r="H456" s="165" t="s">
        <v>30</v>
      </c>
      <c r="I456" s="174"/>
      <c r="J456" s="186" t="str">
        <f>IF(VLOOKUP(A456,'Aux - pivots1'!$A:$E,3,0)=0, "",VLOOKUP(A456,'Aux - pivots1'!$A:$E,3,0))</f>
        <v/>
      </c>
      <c r="K456" s="186" t="str">
        <f>IF(VLOOKUP(A456,'Aux - pivots1'!$A:$E,4,0)=0, "",VLOOKUP(A456,'Aux - pivots1'!$A:$E,4,0))</f>
        <v/>
      </c>
      <c r="L456" s="186" t="str">
        <f>IF(VLOOKUP(A456,'Aux - pivots1'!$A:$E,5,0)=0, "",VLOOKUP(A456,'Aux - pivots1'!$A:$E,5,0))</f>
        <v/>
      </c>
    </row>
    <row r="457" spans="1:12" ht="16.2" hidden="1">
      <c r="A457" s="31" t="str">
        <f t="shared" si="7"/>
        <v>lt004_protectionemssns_scp3_prtctn</v>
      </c>
      <c r="B457" s="172" t="s">
        <v>28</v>
      </c>
      <c r="C457" s="167" t="s">
        <v>28</v>
      </c>
      <c r="D457" s="163" t="s">
        <v>40</v>
      </c>
      <c r="E457" s="166" t="s">
        <v>356</v>
      </c>
      <c r="F457" s="166" t="s">
        <v>363</v>
      </c>
      <c r="G457" s="165" t="str">
        <f>VLOOKUP(A457,Plano_V3!$A$27:$G$573,7,0)</f>
        <v>7. Por iniciar</v>
      </c>
      <c r="H457" s="165" t="s">
        <v>30</v>
      </c>
      <c r="I457" s="174"/>
      <c r="J457" s="186" t="str">
        <f>IF(VLOOKUP(A457,'Aux - pivots1'!$A:$E,3,0)=0, "",VLOOKUP(A457,'Aux - pivots1'!$A:$E,3,0))</f>
        <v/>
      </c>
      <c r="K457" s="186" t="str">
        <f>IF(VLOOKUP(A457,'Aux - pivots1'!$A:$E,4,0)=0, "",VLOOKUP(A457,'Aux - pivots1'!$A:$E,4,0))</f>
        <v/>
      </c>
      <c r="L457" s="186" t="str">
        <f>IF(VLOOKUP(A457,'Aux - pivots1'!$A:$E,5,0)=0, "",VLOOKUP(A457,'Aux - pivots1'!$A:$E,5,0))</f>
        <v/>
      </c>
    </row>
    <row r="458" spans="1:12" ht="16.2" hidden="1">
      <c r="A458" s="31" t="str">
        <f t="shared" si="7"/>
        <v>lt004_protectionmthd_usd_prtctn_scp_1</v>
      </c>
      <c r="B458" s="172" t="s">
        <v>28</v>
      </c>
      <c r="C458" s="167" t="s">
        <v>28</v>
      </c>
      <c r="D458" s="163" t="s">
        <v>40</v>
      </c>
      <c r="E458" s="166" t="s">
        <v>356</v>
      </c>
      <c r="F458" s="166" t="s">
        <v>364</v>
      </c>
      <c r="G458" s="165" t="str">
        <f>VLOOKUP(A458,Plano_V3!$A$27:$G$573,7,0)</f>
        <v>7. Por iniciar</v>
      </c>
      <c r="H458" s="165" t="s">
        <v>30</v>
      </c>
      <c r="I458" s="174"/>
      <c r="J458" s="186" t="str">
        <f>IF(VLOOKUP(A458,'Aux - pivots1'!$A:$E,3,0)=0, "",VLOOKUP(A458,'Aux - pivots1'!$A:$E,3,0))</f>
        <v/>
      </c>
      <c r="K458" s="186" t="str">
        <f>IF(VLOOKUP(A458,'Aux - pivots1'!$A:$E,4,0)=0, "",VLOOKUP(A458,'Aux - pivots1'!$A:$E,4,0))</f>
        <v/>
      </c>
      <c r="L458" s="186" t="str">
        <f>IF(VLOOKUP(A458,'Aux - pivots1'!$A:$E,5,0)=0, "",VLOOKUP(A458,'Aux - pivots1'!$A:$E,5,0))</f>
        <v/>
      </c>
    </row>
    <row r="459" spans="1:12" ht="16.2" hidden="1">
      <c r="A459" s="31" t="str">
        <f t="shared" si="7"/>
        <v>lt004_protectionmthd_usd_prtctn_scp_2</v>
      </c>
      <c r="B459" s="172" t="s">
        <v>28</v>
      </c>
      <c r="C459" s="167" t="s">
        <v>28</v>
      </c>
      <c r="D459" s="163" t="s">
        <v>40</v>
      </c>
      <c r="E459" s="166" t="s">
        <v>356</v>
      </c>
      <c r="F459" s="166" t="s">
        <v>365</v>
      </c>
      <c r="G459" s="165" t="str">
        <f>VLOOKUP(A459,Plano_V3!$A$27:$G$573,7,0)</f>
        <v>7. Por iniciar</v>
      </c>
      <c r="H459" s="165" t="s">
        <v>30</v>
      </c>
      <c r="I459" s="174"/>
      <c r="J459" s="186" t="str">
        <f>IF(VLOOKUP(A459,'Aux - pivots1'!$A:$E,3,0)=0, "",VLOOKUP(A459,'Aux - pivots1'!$A:$E,3,0))</f>
        <v/>
      </c>
      <c r="K459" s="186" t="str">
        <f>IF(VLOOKUP(A459,'Aux - pivots1'!$A:$E,4,0)=0, "",VLOOKUP(A459,'Aux - pivots1'!$A:$E,4,0))</f>
        <v/>
      </c>
      <c r="L459" s="186" t="str">
        <f>IF(VLOOKUP(A459,'Aux - pivots1'!$A:$E,5,0)=0, "",VLOOKUP(A459,'Aux - pivots1'!$A:$E,5,0))</f>
        <v/>
      </c>
    </row>
    <row r="460" spans="1:12" ht="16.2" hidden="1">
      <c r="A460" s="31" t="str">
        <f t="shared" si="7"/>
        <v>lt004_protectionmthd_usd_prtctn_scp_3</v>
      </c>
      <c r="B460" s="172" t="s">
        <v>28</v>
      </c>
      <c r="C460" s="167" t="s">
        <v>28</v>
      </c>
      <c r="D460" s="163" t="s">
        <v>40</v>
      </c>
      <c r="E460" s="166" t="s">
        <v>356</v>
      </c>
      <c r="F460" s="166" t="s">
        <v>366</v>
      </c>
      <c r="G460" s="165" t="str">
        <f>VLOOKUP(A460,Plano_V3!$A$27:$G$573,7,0)</f>
        <v>7. Por iniciar</v>
      </c>
      <c r="H460" s="165" t="s">
        <v>30</v>
      </c>
      <c r="I460" s="174"/>
      <c r="J460" s="186" t="str">
        <f>IF(VLOOKUP(A460,'Aux - pivots1'!$A:$E,3,0)=0, "",VLOOKUP(A460,'Aux - pivots1'!$A:$E,3,0))</f>
        <v/>
      </c>
      <c r="K460" s="186" t="str">
        <f>IF(VLOOKUP(A460,'Aux - pivots1'!$A:$E,4,0)=0, "",VLOOKUP(A460,'Aux - pivots1'!$A:$E,4,0))</f>
        <v/>
      </c>
      <c r="L460" s="186" t="str">
        <f>IF(VLOOKUP(A460,'Aux - pivots1'!$A:$E,5,0)=0, "",VLOOKUP(A460,'Aux - pivots1'!$A:$E,5,0))</f>
        <v/>
      </c>
    </row>
    <row r="461" spans="1:12" ht="16.2" hidden="1">
      <c r="A461" s="31" t="str">
        <f t="shared" si="7"/>
        <v>lt004_protectionflg_act_physcl_rsk</v>
      </c>
      <c r="B461" s="172" t="s">
        <v>28</v>
      </c>
      <c r="C461" s="167" t="s">
        <v>28</v>
      </c>
      <c r="D461" s="163" t="s">
        <v>40</v>
      </c>
      <c r="E461" s="166" t="s">
        <v>356</v>
      </c>
      <c r="F461" s="166" t="s">
        <v>345</v>
      </c>
      <c r="G461" s="165" t="str">
        <f>VLOOKUP(A461,Plano_V3!$A$27:$G$573,7,0)</f>
        <v>7. Por iniciar</v>
      </c>
      <c r="H461" s="165" t="s">
        <v>30</v>
      </c>
      <c r="I461" s="174"/>
      <c r="J461" s="186" t="str">
        <f>IF(VLOOKUP(A461,'Aux - pivots1'!$A:$E,3,0)=0, "",VLOOKUP(A461,'Aux - pivots1'!$A:$E,3,0))</f>
        <v/>
      </c>
      <c r="K461" s="186" t="str">
        <f>IF(VLOOKUP(A461,'Aux - pivots1'!$A:$E,4,0)=0, "",VLOOKUP(A461,'Aux - pivots1'!$A:$E,4,0))</f>
        <v/>
      </c>
      <c r="L461" s="186" t="str">
        <f>IF(VLOOKUP(A461,'Aux - pivots1'!$A:$E,5,0)=0, "",VLOOKUP(A461,'Aux - pivots1'!$A:$E,5,0))</f>
        <v/>
      </c>
    </row>
    <row r="462" spans="1:12" ht="16.2" hidden="1">
      <c r="A462" s="31" t="str">
        <f t="shared" si="7"/>
        <v>lt004_protectionflg_chrnc_physcl_rsk</v>
      </c>
      <c r="B462" s="172" t="s">
        <v>28</v>
      </c>
      <c r="C462" s="167" t="s">
        <v>28</v>
      </c>
      <c r="D462" s="163" t="s">
        <v>40</v>
      </c>
      <c r="E462" s="166" t="s">
        <v>356</v>
      </c>
      <c r="F462" s="166" t="s">
        <v>346</v>
      </c>
      <c r="G462" s="165" t="str">
        <f>VLOOKUP(A462,Plano_V3!$A$27:$G$573,7,0)</f>
        <v>7. Por iniciar</v>
      </c>
      <c r="H462" s="165" t="s">
        <v>30</v>
      </c>
      <c r="I462" s="174"/>
      <c r="J462" s="186" t="str">
        <f>IF(VLOOKUP(A462,'Aux - pivots1'!$A:$E,3,0)=0, "",VLOOKUP(A462,'Aux - pivots1'!$A:$E,3,0))</f>
        <v/>
      </c>
      <c r="K462" s="186" t="str">
        <f>IF(VLOOKUP(A462,'Aux - pivots1'!$A:$E,4,0)=0, "",VLOOKUP(A462,'Aux - pivots1'!$A:$E,4,0))</f>
        <v/>
      </c>
      <c r="L462" s="186" t="str">
        <f>IF(VLOOKUP(A462,'Aux - pivots1'!$A:$E,5,0)=0, "",VLOOKUP(A462,'Aux - pivots1'!$A:$E,5,0))</f>
        <v/>
      </c>
    </row>
    <row r="463" spans="1:12" ht="16.2" hidden="1">
      <c r="A463" s="31" t="str">
        <f t="shared" si="7"/>
        <v>lt002_instrumentrsk_mtgtd_cct</v>
      </c>
      <c r="B463" s="172" t="s">
        <v>28</v>
      </c>
      <c r="C463" s="167" t="s">
        <v>28</v>
      </c>
      <c r="D463" s="163" t="s">
        <v>40</v>
      </c>
      <c r="E463" s="166" t="s">
        <v>367</v>
      </c>
      <c r="F463" s="166" t="s">
        <v>368</v>
      </c>
      <c r="G463" s="165" t="str">
        <f>VLOOKUP(A463,Plano_V3!$A$27:$G$573,7,0)</f>
        <v>7. Por iniciar</v>
      </c>
      <c r="H463" s="165" t="s">
        <v>30</v>
      </c>
      <c r="I463" s="174"/>
      <c r="J463" s="186" t="str">
        <f>IF(VLOOKUP(A463,'Aux - pivots1'!$A:$E,3,0)=0, "",VLOOKUP(A463,'Aux - pivots1'!$A:$E,3,0))</f>
        <v/>
      </c>
      <c r="K463" s="186" t="str">
        <f>IF(VLOOKUP(A463,'Aux - pivots1'!$A:$E,4,0)=0, "",VLOOKUP(A463,'Aux - pivots1'!$A:$E,4,0))</f>
        <v/>
      </c>
      <c r="L463" s="186" t="str">
        <f>IF(VLOOKUP(A463,'Aux - pivots1'!$A:$E,5,0)=0, "",VLOOKUP(A463,'Aux - pivots1'!$A:$E,5,0))</f>
        <v/>
      </c>
    </row>
    <row r="464" spans="1:12" ht="16.2" hidden="1">
      <c r="A464" s="31" t="str">
        <f t="shared" si="7"/>
        <v>lt002_instrumentrsk_mtgtd_ccp</v>
      </c>
      <c r="B464" s="172" t="s">
        <v>28</v>
      </c>
      <c r="C464" s="167" t="s">
        <v>28</v>
      </c>
      <c r="D464" s="163" t="s">
        <v>40</v>
      </c>
      <c r="E464" s="166" t="s">
        <v>367</v>
      </c>
      <c r="F464" s="166" t="s">
        <v>369</v>
      </c>
      <c r="G464" s="165" t="str">
        <f>VLOOKUP(A464,Plano_V3!$A$27:$G$573,7,0)</f>
        <v>7. Por iniciar</v>
      </c>
      <c r="H464" s="165" t="s">
        <v>30</v>
      </c>
      <c r="I464" s="174"/>
      <c r="J464" s="186" t="str">
        <f>IF(VLOOKUP(A464,'Aux - pivots1'!$A:$E,3,0)=0, "",VLOOKUP(A464,'Aux - pivots1'!$A:$E,3,0))</f>
        <v/>
      </c>
      <c r="K464" s="186" t="str">
        <f>IF(VLOOKUP(A464,'Aux - pivots1'!$A:$E,4,0)=0, "",VLOOKUP(A464,'Aux - pivots1'!$A:$E,4,0))</f>
        <v/>
      </c>
      <c r="L464" s="186" t="str">
        <f>IF(VLOOKUP(A464,'Aux - pivots1'!$A:$E,5,0)=0, "",VLOOKUP(A464,'Aux - pivots1'!$A:$E,5,0))</f>
        <v/>
      </c>
    </row>
    <row r="465" spans="1:12" ht="16.2" hidden="1">
      <c r="A465" s="31" t="str">
        <f t="shared" si="7"/>
        <v>lt002_instrumentenvrnmntl_objctv</v>
      </c>
      <c r="B465" s="172" t="s">
        <v>28</v>
      </c>
      <c r="C465" s="167" t="s">
        <v>28</v>
      </c>
      <c r="D465" s="163" t="s">
        <v>40</v>
      </c>
      <c r="E465" s="166" t="s">
        <v>367</v>
      </c>
      <c r="F465" s="166" t="s">
        <v>370</v>
      </c>
      <c r="G465" s="165" t="str">
        <f>VLOOKUP(A465,Plano_V3!$A$27:$G$573,7,0)</f>
        <v>7. Por iniciar</v>
      </c>
      <c r="H465" s="165" t="s">
        <v>30</v>
      </c>
      <c r="I465" s="174"/>
      <c r="J465" s="186" t="str">
        <f>IF(VLOOKUP(A465,'Aux - pivots1'!$A:$E,3,0)=0, "",VLOOKUP(A465,'Aux - pivots1'!$A:$E,3,0))</f>
        <v/>
      </c>
      <c r="K465" s="186" t="str">
        <f>IF(VLOOKUP(A465,'Aux - pivots1'!$A:$E,4,0)=0, "",VLOOKUP(A465,'Aux - pivots1'!$A:$E,4,0))</f>
        <v/>
      </c>
      <c r="L465" s="186" t="str">
        <f>IF(VLOOKUP(A465,'Aux - pivots1'!$A:$E,5,0)=0, "",VLOOKUP(A465,'Aux - pivots1'!$A:$E,5,0))</f>
        <v/>
      </c>
    </row>
    <row r="466" spans="1:12" ht="16.2" hidden="1">
      <c r="A466" s="31" t="str">
        <f t="shared" si="7"/>
        <v>lt002_instrumenttyp_actvty</v>
      </c>
      <c r="B466" s="172" t="s">
        <v>28</v>
      </c>
      <c r="C466" s="167" t="s">
        <v>28</v>
      </c>
      <c r="D466" s="163" t="s">
        <v>40</v>
      </c>
      <c r="E466" s="166" t="s">
        <v>367</v>
      </c>
      <c r="F466" s="166" t="s">
        <v>371</v>
      </c>
      <c r="G466" s="165" t="str">
        <f>VLOOKUP(A466,Plano_V3!$A$27:$G$573,7,0)</f>
        <v>7. Por iniciar</v>
      </c>
      <c r="H466" s="165" t="s">
        <v>30</v>
      </c>
      <c r="I466" s="174"/>
      <c r="J466" s="186" t="str">
        <f>IF(VLOOKUP(A466,'Aux - pivots1'!$A:$E,3,0)=0, "",VLOOKUP(A466,'Aux - pivots1'!$A:$E,3,0))</f>
        <v/>
      </c>
      <c r="K466" s="186" t="str">
        <f>IF(VLOOKUP(A466,'Aux - pivots1'!$A:$E,4,0)=0, "",VLOOKUP(A466,'Aux - pivots1'!$A:$E,4,0))</f>
        <v/>
      </c>
      <c r="L466" s="186" t="str">
        <f>IF(VLOOKUP(A466,'Aux - pivots1'!$A:$E,5,0)=0, "",VLOOKUP(A466,'Aux - pivots1'!$A:$E,5,0))</f>
        <v/>
      </c>
    </row>
    <row r="467" spans="1:12" ht="16.2" hidden="1">
      <c r="A467" s="31" t="str">
        <f t="shared" si="7"/>
        <v>lt002_instrumentlns_clltrlzd_clssfctn</v>
      </c>
      <c r="B467" s="172" t="s">
        <v>28</v>
      </c>
      <c r="C467" s="167" t="s">
        <v>28</v>
      </c>
      <c r="D467" s="163" t="s">
        <v>40</v>
      </c>
      <c r="E467" s="166" t="s">
        <v>367</v>
      </c>
      <c r="F467" s="166" t="s">
        <v>372</v>
      </c>
      <c r="G467" s="165" t="str">
        <f>VLOOKUP(A467,Plano_V3!$A$27:$G$573,7,0)</f>
        <v>7. Por iniciar</v>
      </c>
      <c r="H467" s="165" t="s">
        <v>30</v>
      </c>
      <c r="I467" s="174"/>
      <c r="J467" s="186" t="str">
        <f>IF(VLOOKUP(A467,'Aux - pivots1'!$A:$E,3,0)=0, "",VLOOKUP(A467,'Aux - pivots1'!$A:$E,3,0))</f>
        <v/>
      </c>
      <c r="K467" s="186" t="str">
        <f>IF(VLOOKUP(A467,'Aux - pivots1'!$A:$E,4,0)=0, "",VLOOKUP(A467,'Aux - pivots1'!$A:$E,4,0))</f>
        <v/>
      </c>
      <c r="L467" s="186" t="str">
        <f>IF(VLOOKUP(A467,'Aux - pivots1'!$A:$E,5,0)=0, "",VLOOKUP(A467,'Aux - pivots1'!$A:$E,5,0))</f>
        <v/>
      </c>
    </row>
    <row r="468" spans="1:12" ht="16.2" hidden="1">
      <c r="A468" s="31" t="str">
        <f t="shared" si="7"/>
        <v>lt002_instrumentmthd_usd_instrmnt_scp_1</v>
      </c>
      <c r="B468" s="172" t="s">
        <v>28</v>
      </c>
      <c r="C468" s="167" t="s">
        <v>28</v>
      </c>
      <c r="D468" s="163" t="s">
        <v>40</v>
      </c>
      <c r="E468" s="166" t="s">
        <v>367</v>
      </c>
      <c r="F468" s="166" t="s">
        <v>373</v>
      </c>
      <c r="G468" s="165" t="str">
        <f>VLOOKUP(A468,Plano_V3!$A$27:$G$573,7,0)</f>
        <v>7. Por iniciar</v>
      </c>
      <c r="H468" s="165" t="s">
        <v>30</v>
      </c>
      <c r="I468" s="174"/>
      <c r="J468" s="186" t="str">
        <f>IF(VLOOKUP(A468,'Aux - pivots1'!$A:$E,3,0)=0, "",VLOOKUP(A468,'Aux - pivots1'!$A:$E,3,0))</f>
        <v/>
      </c>
      <c r="K468" s="186" t="str">
        <f>IF(VLOOKUP(A468,'Aux - pivots1'!$A:$E,4,0)=0, "",VLOOKUP(A468,'Aux - pivots1'!$A:$E,4,0))</f>
        <v/>
      </c>
      <c r="L468" s="186" t="str">
        <f>IF(VLOOKUP(A468,'Aux - pivots1'!$A:$E,5,0)=0, "",VLOOKUP(A468,'Aux - pivots1'!$A:$E,5,0))</f>
        <v/>
      </c>
    </row>
    <row r="469" spans="1:12" ht="16.2" hidden="1">
      <c r="A469" s="31" t="str">
        <f t="shared" si="7"/>
        <v>lt002_instrumentmthd_usd_instrmnt_scp_2</v>
      </c>
      <c r="B469" s="172" t="s">
        <v>28</v>
      </c>
      <c r="C469" s="167" t="s">
        <v>28</v>
      </c>
      <c r="D469" s="163" t="s">
        <v>40</v>
      </c>
      <c r="E469" s="166" t="s">
        <v>367</v>
      </c>
      <c r="F469" s="166" t="s">
        <v>374</v>
      </c>
      <c r="G469" s="165" t="str">
        <f>VLOOKUP(A469,Plano_V3!$A$27:$G$573,7,0)</f>
        <v>7. Por iniciar</v>
      </c>
      <c r="H469" s="165" t="s">
        <v>30</v>
      </c>
      <c r="I469" s="174"/>
      <c r="J469" s="186" t="str">
        <f>IF(VLOOKUP(A469,'Aux - pivots1'!$A:$E,3,0)=0, "",VLOOKUP(A469,'Aux - pivots1'!$A:$E,3,0))</f>
        <v/>
      </c>
      <c r="K469" s="186" t="str">
        <f>IF(VLOOKUP(A469,'Aux - pivots1'!$A:$E,4,0)=0, "",VLOOKUP(A469,'Aux - pivots1'!$A:$E,4,0))</f>
        <v/>
      </c>
      <c r="L469" s="186" t="str">
        <f>IF(VLOOKUP(A469,'Aux - pivots1'!$A:$E,5,0)=0, "",VLOOKUP(A469,'Aux - pivots1'!$A:$E,5,0))</f>
        <v/>
      </c>
    </row>
    <row r="470" spans="1:12" ht="16.2" hidden="1">
      <c r="A470" s="31" t="str">
        <f t="shared" si="7"/>
        <v>lt002_instrumentmthd_usd_instrmnt_scp_3</v>
      </c>
      <c r="B470" s="172" t="s">
        <v>28</v>
      </c>
      <c r="C470" s="167" t="s">
        <v>28</v>
      </c>
      <c r="D470" s="163" t="s">
        <v>40</v>
      </c>
      <c r="E470" s="166" t="s">
        <v>367</v>
      </c>
      <c r="F470" s="166" t="s">
        <v>375</v>
      </c>
      <c r="G470" s="165" t="str">
        <f>VLOOKUP(A470,Plano_V3!$A$27:$G$573,7,0)</f>
        <v>7. Por iniciar</v>
      </c>
      <c r="H470" s="165" t="s">
        <v>30</v>
      </c>
      <c r="I470" s="174"/>
      <c r="J470" s="186" t="str">
        <f>IF(VLOOKUP(A470,'Aux - pivots1'!$A:$E,3,0)=0, "",VLOOKUP(A470,'Aux - pivots1'!$A:$E,3,0))</f>
        <v/>
      </c>
      <c r="K470" s="186" t="str">
        <f>IF(VLOOKUP(A470,'Aux - pivots1'!$A:$E,4,0)=0, "",VLOOKUP(A470,'Aux - pivots1'!$A:$E,4,0))</f>
        <v/>
      </c>
      <c r="L470" s="186" t="str">
        <f>IF(VLOOKUP(A470,'Aux - pivots1'!$A:$E,5,0)=0, "",VLOOKUP(A470,'Aux - pivots1'!$A:$E,5,0))</f>
        <v/>
      </c>
    </row>
    <row r="471" spans="1:12" ht="16.2" hidden="1">
      <c r="A471" s="31" t="str">
        <f t="shared" si="7"/>
        <v>lt002_instrumentsstnbl_ctgry_txnmy</v>
      </c>
      <c r="B471" s="172" t="s">
        <v>28</v>
      </c>
      <c r="C471" s="167" t="s">
        <v>28</v>
      </c>
      <c r="D471" s="163" t="s">
        <v>40</v>
      </c>
      <c r="E471" s="166" t="s">
        <v>367</v>
      </c>
      <c r="F471" s="166" t="s">
        <v>376</v>
      </c>
      <c r="G471" s="165" t="str">
        <f>VLOOKUP(A471,Plano_V3!$A$27:$G$573,7,0)</f>
        <v>7. Por iniciar</v>
      </c>
      <c r="H471" s="165" t="s">
        <v>30</v>
      </c>
      <c r="I471" s="174"/>
      <c r="J471" s="186" t="str">
        <f>IF(VLOOKUP(A471,'Aux - pivots1'!$A:$E,3,0)=0, "",VLOOKUP(A471,'Aux - pivots1'!$A:$E,3,0))</f>
        <v/>
      </c>
      <c r="K471" s="186" t="str">
        <f>IF(VLOOKUP(A471,'Aux - pivots1'!$A:$E,4,0)=0, "",VLOOKUP(A471,'Aux - pivots1'!$A:$E,4,0))</f>
        <v/>
      </c>
      <c r="L471" s="186" t="str">
        <f>IF(VLOOKUP(A471,'Aux - pivots1'!$A:$E,5,0)=0, "",VLOOKUP(A471,'Aux - pivots1'!$A:$E,5,0))</f>
        <v/>
      </c>
    </row>
    <row r="472" spans="1:12" ht="16.2" hidden="1">
      <c r="A472" s="31" t="str">
        <f t="shared" si="7"/>
        <v>lt825_mthd_usd_instrmntambito</v>
      </c>
      <c r="B472" s="172" t="s">
        <v>28</v>
      </c>
      <c r="C472" s="167" t="s">
        <v>28</v>
      </c>
      <c r="D472" s="163" t="s">
        <v>40</v>
      </c>
      <c r="E472" s="166" t="s">
        <v>377</v>
      </c>
      <c r="F472" s="166" t="s">
        <v>378</v>
      </c>
      <c r="G472" s="165" t="str">
        <f>VLOOKUP(A472,Plano_V3!$A$27:$G$573,7,0)</f>
        <v>7. Por iniciar</v>
      </c>
      <c r="H472" s="165" t="s">
        <v>30</v>
      </c>
      <c r="I472" s="174"/>
      <c r="J472" s="186" t="str">
        <f>IF(VLOOKUP(A472,'Aux - pivots1'!$A:$E,3,0)=0, "",VLOOKUP(A472,'Aux - pivots1'!$A:$E,3,0))</f>
        <v/>
      </c>
      <c r="K472" s="186" t="str">
        <f>IF(VLOOKUP(A472,'Aux - pivots1'!$A:$E,4,0)=0, "",VLOOKUP(A472,'Aux - pivots1'!$A:$E,4,0))</f>
        <v/>
      </c>
      <c r="L472" s="186" t="str">
        <f>IF(VLOOKUP(A472,'Aux - pivots1'!$A:$E,5,0)=0, "",VLOOKUP(A472,'Aux - pivots1'!$A:$E,5,0))</f>
        <v/>
      </c>
    </row>
    <row r="473" spans="1:12" ht="16.2" hidden="1">
      <c r="A473" s="31" t="str">
        <f t="shared" si="7"/>
        <v>lt825_mthd_usd_instrmntref_date</v>
      </c>
      <c r="B473" s="172" t="s">
        <v>28</v>
      </c>
      <c r="C473" s="167" t="s">
        <v>28</v>
      </c>
      <c r="D473" s="163" t="s">
        <v>40</v>
      </c>
      <c r="E473" s="166" t="s">
        <v>377</v>
      </c>
      <c r="F473" s="166" t="s">
        <v>73</v>
      </c>
      <c r="G473" s="165" t="str">
        <f>VLOOKUP(A473,Plano_V3!$A$27:$G$573,7,0)</f>
        <v>7. Por iniciar</v>
      </c>
      <c r="H473" s="165" t="s">
        <v>30</v>
      </c>
      <c r="I473" s="174"/>
      <c r="J473" s="186" t="str">
        <f>IF(VLOOKUP(A473,'Aux - pivots1'!$A:$E,3,0)=0, "",VLOOKUP(A473,'Aux - pivots1'!$A:$E,3,0))</f>
        <v/>
      </c>
      <c r="K473" s="186" t="str">
        <f>IF(VLOOKUP(A473,'Aux - pivots1'!$A:$E,4,0)=0, "",VLOOKUP(A473,'Aux - pivots1'!$A:$E,4,0))</f>
        <v/>
      </c>
      <c r="L473" s="186" t="str">
        <f>IF(VLOOKUP(A473,'Aux - pivots1'!$A:$E,5,0)=0, "",VLOOKUP(A473,'Aux - pivots1'!$A:$E,5,0))</f>
        <v/>
      </c>
    </row>
    <row r="474" spans="1:12" ht="16.2" hidden="1">
      <c r="A474" s="31" t="str">
        <f t="shared" si="7"/>
        <v>lt825_mthd_usd_instrmntordem</v>
      </c>
      <c r="B474" s="172" t="s">
        <v>28</v>
      </c>
      <c r="C474" s="167" t="s">
        <v>28</v>
      </c>
      <c r="D474" s="163" t="s">
        <v>40</v>
      </c>
      <c r="E474" s="166" t="s">
        <v>377</v>
      </c>
      <c r="F474" s="166" t="s">
        <v>322</v>
      </c>
      <c r="G474" s="165" t="str">
        <f>VLOOKUP(A474,Plano_V3!$A$27:$G$573,7,0)</f>
        <v>7. Por iniciar</v>
      </c>
      <c r="H474" s="165" t="s">
        <v>30</v>
      </c>
      <c r="I474" s="174"/>
      <c r="J474" s="186" t="str">
        <f>IF(VLOOKUP(A474,'Aux - pivots1'!$A:$E,3,0)=0, "",VLOOKUP(A474,'Aux - pivots1'!$A:$E,3,0))</f>
        <v/>
      </c>
      <c r="K474" s="186" t="str">
        <f>IF(VLOOKUP(A474,'Aux - pivots1'!$A:$E,4,0)=0, "",VLOOKUP(A474,'Aux - pivots1'!$A:$E,4,0))</f>
        <v/>
      </c>
      <c r="L474" s="186" t="str">
        <f>IF(VLOOKUP(A474,'Aux - pivots1'!$A:$E,5,0)=0, "",VLOOKUP(A474,'Aux - pivots1'!$A:$E,5,0))</f>
        <v/>
      </c>
    </row>
    <row r="475" spans="1:12" ht="16.2" hidden="1">
      <c r="A475" s="31" t="str">
        <f t="shared" si="7"/>
        <v>lt825_mthd_usd_instrmnttabela</v>
      </c>
      <c r="B475" s="172" t="s">
        <v>28</v>
      </c>
      <c r="C475" s="167" t="s">
        <v>28</v>
      </c>
      <c r="D475" s="163" t="s">
        <v>40</v>
      </c>
      <c r="E475" s="166" t="s">
        <v>377</v>
      </c>
      <c r="F475" s="166" t="s">
        <v>379</v>
      </c>
      <c r="G475" s="165" t="str">
        <f>VLOOKUP(A475,Plano_V3!$A$27:$G$573,7,0)</f>
        <v>7. Por iniciar</v>
      </c>
      <c r="H475" s="165" t="s">
        <v>30</v>
      </c>
      <c r="I475" s="174"/>
      <c r="J475" s="186" t="str">
        <f>IF(VLOOKUP(A475,'Aux - pivots1'!$A:$E,3,0)=0, "",VLOOKUP(A475,'Aux - pivots1'!$A:$E,3,0))</f>
        <v/>
      </c>
      <c r="K475" s="186" t="str">
        <f>IF(VLOOKUP(A475,'Aux - pivots1'!$A:$E,4,0)=0, "",VLOOKUP(A475,'Aux - pivots1'!$A:$E,4,0))</f>
        <v/>
      </c>
      <c r="L475" s="186" t="str">
        <f>IF(VLOOKUP(A475,'Aux - pivots1'!$A:$E,5,0)=0, "",VLOOKUP(A475,'Aux - pivots1'!$A:$E,5,0))</f>
        <v/>
      </c>
    </row>
    <row r="476" spans="1:12" ht="16.2" hidden="1">
      <c r="A476" s="31" t="str">
        <f t="shared" si="7"/>
        <v>lt825_mthd_usd_instrmntorigem_scp1_emss</v>
      </c>
      <c r="B476" s="172" t="s">
        <v>28</v>
      </c>
      <c r="C476" s="167" t="s">
        <v>28</v>
      </c>
      <c r="D476" s="163" t="s">
        <v>40</v>
      </c>
      <c r="E476" s="166" t="s">
        <v>377</v>
      </c>
      <c r="F476" s="166" t="s">
        <v>306</v>
      </c>
      <c r="G476" s="165" t="str">
        <f>VLOOKUP(A476,Plano_V3!$A$27:$G$573,7,0)</f>
        <v>7. Por iniciar</v>
      </c>
      <c r="H476" s="165" t="s">
        <v>30</v>
      </c>
      <c r="I476" s="174"/>
      <c r="J476" s="186" t="str">
        <f>IF(VLOOKUP(A476,'Aux - pivots1'!$A:$E,3,0)=0, "",VLOOKUP(A476,'Aux - pivots1'!$A:$E,3,0))</f>
        <v/>
      </c>
      <c r="K476" s="186" t="str">
        <f>IF(VLOOKUP(A476,'Aux - pivots1'!$A:$E,4,0)=0, "",VLOOKUP(A476,'Aux - pivots1'!$A:$E,4,0))</f>
        <v/>
      </c>
      <c r="L476" s="186" t="str">
        <f>IF(VLOOKUP(A476,'Aux - pivots1'!$A:$E,5,0)=0, "",VLOOKUP(A476,'Aux - pivots1'!$A:$E,5,0))</f>
        <v/>
      </c>
    </row>
    <row r="477" spans="1:12" ht="16.2" hidden="1">
      <c r="A477" s="31" t="str">
        <f t="shared" si="7"/>
        <v>lt825_mthd_usd_instrmntorigem_scp2_emss</v>
      </c>
      <c r="B477" s="172" t="s">
        <v>28</v>
      </c>
      <c r="C477" s="167" t="s">
        <v>28</v>
      </c>
      <c r="D477" s="163" t="s">
        <v>40</v>
      </c>
      <c r="E477" s="166" t="s">
        <v>377</v>
      </c>
      <c r="F477" s="166" t="s">
        <v>307</v>
      </c>
      <c r="G477" s="165" t="str">
        <f>VLOOKUP(A477,Plano_V3!$A$27:$G$573,7,0)</f>
        <v>7. Por iniciar</v>
      </c>
      <c r="H477" s="165" t="s">
        <v>30</v>
      </c>
      <c r="I477" s="174"/>
      <c r="J477" s="186" t="str">
        <f>IF(VLOOKUP(A477,'Aux - pivots1'!$A:$E,3,0)=0, "",VLOOKUP(A477,'Aux - pivots1'!$A:$E,3,0))</f>
        <v/>
      </c>
      <c r="K477" s="186" t="str">
        <f>IF(VLOOKUP(A477,'Aux - pivots1'!$A:$E,4,0)=0, "",VLOOKUP(A477,'Aux - pivots1'!$A:$E,4,0))</f>
        <v/>
      </c>
      <c r="L477" s="186" t="str">
        <f>IF(VLOOKUP(A477,'Aux - pivots1'!$A:$E,5,0)=0, "",VLOOKUP(A477,'Aux - pivots1'!$A:$E,5,0))</f>
        <v/>
      </c>
    </row>
    <row r="478" spans="1:12" ht="16.2" hidden="1">
      <c r="A478" s="31" t="str">
        <f t="shared" si="7"/>
        <v>lt825_mthd_usd_instrmntorigem_scp3_emss</v>
      </c>
      <c r="B478" s="172" t="s">
        <v>28</v>
      </c>
      <c r="C478" s="167" t="s">
        <v>28</v>
      </c>
      <c r="D478" s="163" t="s">
        <v>40</v>
      </c>
      <c r="E478" s="166" t="s">
        <v>377</v>
      </c>
      <c r="F478" s="166" t="s">
        <v>308</v>
      </c>
      <c r="G478" s="165" t="str">
        <f>VLOOKUP(A478,Plano_V3!$A$27:$G$573,7,0)</f>
        <v>7. Por iniciar</v>
      </c>
      <c r="H478" s="165" t="s">
        <v>30</v>
      </c>
      <c r="I478" s="174"/>
      <c r="J478" s="186" t="str">
        <f>IF(VLOOKUP(A478,'Aux - pivots1'!$A:$E,3,0)=0, "",VLOOKUP(A478,'Aux - pivots1'!$A:$E,3,0))</f>
        <v/>
      </c>
      <c r="K478" s="186" t="str">
        <f>IF(VLOOKUP(A478,'Aux - pivots1'!$A:$E,4,0)=0, "",VLOOKUP(A478,'Aux - pivots1'!$A:$E,4,0))</f>
        <v/>
      </c>
      <c r="L478" s="186" t="str">
        <f>IF(VLOOKUP(A478,'Aux - pivots1'!$A:$E,5,0)=0, "",VLOOKUP(A478,'Aux - pivots1'!$A:$E,5,0))</f>
        <v/>
      </c>
    </row>
    <row r="479" spans="1:12" ht="16.2" hidden="1">
      <c r="A479" s="31" t="str">
        <f t="shared" si="7"/>
        <v>lt825_mthd_usd_instrmntmthd_usd_instrmnt_scp_1</v>
      </c>
      <c r="B479" s="172" t="s">
        <v>28</v>
      </c>
      <c r="C479" s="167" t="s">
        <v>28</v>
      </c>
      <c r="D479" s="163" t="s">
        <v>40</v>
      </c>
      <c r="E479" s="166" t="s">
        <v>377</v>
      </c>
      <c r="F479" s="166" t="s">
        <v>373</v>
      </c>
      <c r="G479" s="165" t="str">
        <f>VLOOKUP(A479,Plano_V3!$A$27:$G$573,7,0)</f>
        <v>7. Por iniciar</v>
      </c>
      <c r="H479" s="165" t="s">
        <v>30</v>
      </c>
      <c r="I479" s="174"/>
      <c r="J479" s="186" t="str">
        <f>IF(VLOOKUP(A479,'Aux - pivots1'!$A:$E,3,0)=0, "",VLOOKUP(A479,'Aux - pivots1'!$A:$E,3,0))</f>
        <v/>
      </c>
      <c r="K479" s="186" t="str">
        <f>IF(VLOOKUP(A479,'Aux - pivots1'!$A:$E,4,0)=0, "",VLOOKUP(A479,'Aux - pivots1'!$A:$E,4,0))</f>
        <v/>
      </c>
      <c r="L479" s="186" t="str">
        <f>IF(VLOOKUP(A479,'Aux - pivots1'!$A:$E,5,0)=0, "",VLOOKUP(A479,'Aux - pivots1'!$A:$E,5,0))</f>
        <v/>
      </c>
    </row>
    <row r="480" spans="1:12" ht="16.2" hidden="1">
      <c r="A480" s="31" t="str">
        <f t="shared" si="7"/>
        <v>lt825_mthd_usd_instrmntmthd_usd_instrmnt_scp_2</v>
      </c>
      <c r="B480" s="172" t="s">
        <v>28</v>
      </c>
      <c r="C480" s="167" t="s">
        <v>28</v>
      </c>
      <c r="D480" s="163" t="s">
        <v>40</v>
      </c>
      <c r="E480" s="166" t="s">
        <v>377</v>
      </c>
      <c r="F480" s="166" t="s">
        <v>374</v>
      </c>
      <c r="G480" s="165" t="str">
        <f>VLOOKUP(A480,Plano_V3!$A$27:$G$573,7,0)</f>
        <v>7. Por iniciar</v>
      </c>
      <c r="H480" s="165" t="s">
        <v>30</v>
      </c>
      <c r="I480" s="174"/>
      <c r="J480" s="186" t="str">
        <f>IF(VLOOKUP(A480,'Aux - pivots1'!$A:$E,3,0)=0, "",VLOOKUP(A480,'Aux - pivots1'!$A:$E,3,0))</f>
        <v/>
      </c>
      <c r="K480" s="186" t="str">
        <f>IF(VLOOKUP(A480,'Aux - pivots1'!$A:$E,4,0)=0, "",VLOOKUP(A480,'Aux - pivots1'!$A:$E,4,0))</f>
        <v/>
      </c>
      <c r="L480" s="186" t="str">
        <f>IF(VLOOKUP(A480,'Aux - pivots1'!$A:$E,5,0)=0, "",VLOOKUP(A480,'Aux - pivots1'!$A:$E,5,0))</f>
        <v/>
      </c>
    </row>
    <row r="481" spans="1:12" ht="16.2" hidden="1">
      <c r="A481" s="31" t="str">
        <f t="shared" si="7"/>
        <v>lt825_mthd_usd_instrmntmthd_usd_instrmnt_scp_3</v>
      </c>
      <c r="B481" s="172" t="s">
        <v>28</v>
      </c>
      <c r="C481" s="167" t="s">
        <v>28</v>
      </c>
      <c r="D481" s="163" t="s">
        <v>40</v>
      </c>
      <c r="E481" s="166" t="s">
        <v>377</v>
      </c>
      <c r="F481" s="166" t="s">
        <v>375</v>
      </c>
      <c r="G481" s="165" t="str">
        <f>VLOOKUP(A481,Plano_V3!$A$27:$G$573,7,0)</f>
        <v>7. Por iniciar</v>
      </c>
      <c r="H481" s="165" t="s">
        <v>30</v>
      </c>
      <c r="I481" s="174"/>
      <c r="J481" s="186" t="str">
        <f>IF(VLOOKUP(A481,'Aux - pivots1'!$A:$E,3,0)=0, "",VLOOKUP(A481,'Aux - pivots1'!$A:$E,3,0))</f>
        <v/>
      </c>
      <c r="K481" s="186" t="str">
        <f>IF(VLOOKUP(A481,'Aux - pivots1'!$A:$E,4,0)=0, "",VLOOKUP(A481,'Aux - pivots1'!$A:$E,4,0))</f>
        <v/>
      </c>
      <c r="L481" s="186" t="str">
        <f>IF(VLOOKUP(A481,'Aux - pivots1'!$A:$E,5,0)=0, "",VLOOKUP(A481,'Aux - pivots1'!$A:$E,5,0))</f>
        <v/>
      </c>
    </row>
    <row r="482" spans="1:12" ht="16.2" hidden="1">
      <c r="A482" s="31" t="str">
        <f t="shared" si="7"/>
        <v>lt826_esg_sbsctrambito</v>
      </c>
      <c r="B482" s="172" t="s">
        <v>28</v>
      </c>
      <c r="C482" s="167" t="s">
        <v>28</v>
      </c>
      <c r="D482" s="163" t="s">
        <v>40</v>
      </c>
      <c r="E482" s="166" t="s">
        <v>380</v>
      </c>
      <c r="F482" s="166" t="s">
        <v>378</v>
      </c>
      <c r="G482" s="165" t="str">
        <f>VLOOKUP(A482,Plano_V3!$A$27:$G$573,7,0)</f>
        <v>7. Por iniciar</v>
      </c>
      <c r="H482" s="165" t="s">
        <v>30</v>
      </c>
      <c r="I482" s="174"/>
      <c r="J482" s="186" t="str">
        <f>IF(VLOOKUP(A482,'Aux - pivots1'!$A:$E,3,0)=0, "",VLOOKUP(A482,'Aux - pivots1'!$A:$E,3,0))</f>
        <v/>
      </c>
      <c r="K482" s="186" t="str">
        <f>IF(VLOOKUP(A482,'Aux - pivots1'!$A:$E,4,0)=0, "",VLOOKUP(A482,'Aux - pivots1'!$A:$E,4,0))</f>
        <v/>
      </c>
      <c r="L482" s="186" t="str">
        <f>IF(VLOOKUP(A482,'Aux - pivots1'!$A:$E,5,0)=0, "",VLOOKUP(A482,'Aux - pivots1'!$A:$E,5,0))</f>
        <v/>
      </c>
    </row>
    <row r="483" spans="1:12" ht="16.2" hidden="1">
      <c r="A483" s="31" t="str">
        <f t="shared" si="7"/>
        <v>lt826_esg_sbsctrref_date</v>
      </c>
      <c r="B483" s="172" t="s">
        <v>28</v>
      </c>
      <c r="C483" s="167" t="s">
        <v>28</v>
      </c>
      <c r="D483" s="163" t="s">
        <v>40</v>
      </c>
      <c r="E483" s="166" t="s">
        <v>380</v>
      </c>
      <c r="F483" s="166" t="s">
        <v>73</v>
      </c>
      <c r="G483" s="165" t="str">
        <f>VLOOKUP(A483,Plano_V3!$A$27:$G$573,7,0)</f>
        <v>7. Por iniciar</v>
      </c>
      <c r="H483" s="165" t="s">
        <v>30</v>
      </c>
      <c r="I483" s="174"/>
      <c r="J483" s="186" t="str">
        <f>IF(VLOOKUP(A483,'Aux - pivots1'!$A:$E,3,0)=0, "",VLOOKUP(A483,'Aux - pivots1'!$A:$E,3,0))</f>
        <v/>
      </c>
      <c r="K483" s="186" t="str">
        <f>IF(VLOOKUP(A483,'Aux - pivots1'!$A:$E,4,0)=0, "",VLOOKUP(A483,'Aux - pivots1'!$A:$E,4,0))</f>
        <v/>
      </c>
      <c r="L483" s="186" t="str">
        <f>IF(VLOOKUP(A483,'Aux - pivots1'!$A:$E,5,0)=0, "",VLOOKUP(A483,'Aux - pivots1'!$A:$E,5,0))</f>
        <v/>
      </c>
    </row>
    <row r="484" spans="1:12" ht="16.2" hidden="1">
      <c r="A484" s="31" t="str">
        <f t="shared" si="7"/>
        <v>lt826_esg_sbsctrordem</v>
      </c>
      <c r="B484" s="172" t="s">
        <v>28</v>
      </c>
      <c r="C484" s="167" t="s">
        <v>28</v>
      </c>
      <c r="D484" s="163" t="s">
        <v>40</v>
      </c>
      <c r="E484" s="166" t="s">
        <v>380</v>
      </c>
      <c r="F484" s="166" t="s">
        <v>322</v>
      </c>
      <c r="G484" s="165" t="str">
        <f>VLOOKUP(A484,Plano_V3!$A$27:$G$573,7,0)</f>
        <v>7. Por iniciar</v>
      </c>
      <c r="H484" s="165" t="s">
        <v>30</v>
      </c>
      <c r="I484" s="174"/>
      <c r="J484" s="186" t="str">
        <f>IF(VLOOKUP(A484,'Aux - pivots1'!$A:$E,3,0)=0, "",VLOOKUP(A484,'Aux - pivots1'!$A:$E,3,0))</f>
        <v/>
      </c>
      <c r="K484" s="186" t="str">
        <f>IF(VLOOKUP(A484,'Aux - pivots1'!$A:$E,4,0)=0, "",VLOOKUP(A484,'Aux - pivots1'!$A:$E,4,0))</f>
        <v/>
      </c>
      <c r="L484" s="186" t="str">
        <f>IF(VLOOKUP(A484,'Aux - pivots1'!$A:$E,5,0)=0, "",VLOOKUP(A484,'Aux - pivots1'!$A:$E,5,0))</f>
        <v/>
      </c>
    </row>
    <row r="485" spans="1:12" ht="16.2" hidden="1">
      <c r="A485" s="31" t="str">
        <f t="shared" si="7"/>
        <v>lt826_esg_sbsctrnace_code</v>
      </c>
      <c r="B485" s="172" t="s">
        <v>28</v>
      </c>
      <c r="C485" s="167" t="s">
        <v>28</v>
      </c>
      <c r="D485" s="163" t="s">
        <v>40</v>
      </c>
      <c r="E485" s="166" t="s">
        <v>380</v>
      </c>
      <c r="F485" s="166" t="s">
        <v>381</v>
      </c>
      <c r="G485" s="165" t="str">
        <f>VLOOKUP(A485,Plano_V3!$A$27:$G$573,7,0)</f>
        <v>7. Por iniciar</v>
      </c>
      <c r="H485" s="165" t="s">
        <v>30</v>
      </c>
      <c r="I485" s="174"/>
      <c r="J485" s="186" t="str">
        <f>IF(VLOOKUP(A485,'Aux - pivots1'!$A:$E,3,0)=0, "",VLOOKUP(A485,'Aux - pivots1'!$A:$E,3,0))</f>
        <v/>
      </c>
      <c r="K485" s="186" t="str">
        <f>IF(VLOOKUP(A485,'Aux - pivots1'!$A:$E,4,0)=0, "",VLOOKUP(A485,'Aux - pivots1'!$A:$E,4,0))</f>
        <v/>
      </c>
      <c r="L485" s="186" t="str">
        <f>IF(VLOOKUP(A485,'Aux - pivots1'!$A:$E,5,0)=0, "",VLOOKUP(A485,'Aux - pivots1'!$A:$E,5,0))</f>
        <v/>
      </c>
    </row>
    <row r="486" spans="1:12" ht="16.2" hidden="1">
      <c r="A486" s="31" t="str">
        <f t="shared" si="7"/>
        <v>lt826_esg_sbsctrcontraparte</v>
      </c>
      <c r="B486" s="172" t="s">
        <v>28</v>
      </c>
      <c r="C486" s="167" t="s">
        <v>28</v>
      </c>
      <c r="D486" s="163" t="s">
        <v>40</v>
      </c>
      <c r="E486" s="166" t="s">
        <v>380</v>
      </c>
      <c r="F486" s="166" t="s">
        <v>382</v>
      </c>
      <c r="G486" s="165" t="str">
        <f>VLOOKUP(A486,Plano_V3!$A$27:$G$573,7,0)</f>
        <v>7. Por iniciar</v>
      </c>
      <c r="H486" s="165" t="s">
        <v>30</v>
      </c>
      <c r="I486" s="174"/>
      <c r="J486" s="186" t="str">
        <f>IF(VLOOKUP(A486,'Aux - pivots1'!$A:$E,3,0)=0, "",VLOOKUP(A486,'Aux - pivots1'!$A:$E,3,0))</f>
        <v/>
      </c>
      <c r="K486" s="186" t="str">
        <f>IF(VLOOKUP(A486,'Aux - pivots1'!$A:$E,4,0)=0, "",VLOOKUP(A486,'Aux - pivots1'!$A:$E,4,0))</f>
        <v/>
      </c>
      <c r="L486" s="186" t="str">
        <f>IF(VLOOKUP(A486,'Aux - pivots1'!$A:$E,5,0)=0, "",VLOOKUP(A486,'Aux - pivots1'!$A:$E,5,0))</f>
        <v/>
      </c>
    </row>
    <row r="487" spans="1:12" ht="16.2" hidden="1">
      <c r="A487" s="31" t="str">
        <f t="shared" si="7"/>
        <v>lt826_esg_sbsctrcnatureza_juri</v>
      </c>
      <c r="B487" s="172" t="s">
        <v>28</v>
      </c>
      <c r="C487" s="167" t="s">
        <v>28</v>
      </c>
      <c r="D487" s="163" t="s">
        <v>40</v>
      </c>
      <c r="E487" s="166" t="s">
        <v>380</v>
      </c>
      <c r="F487" s="166" t="s">
        <v>383</v>
      </c>
      <c r="G487" s="165" t="str">
        <f>VLOOKUP(A487,Plano_V3!$A$27:$G$573,7,0)</f>
        <v>7. Por iniciar</v>
      </c>
      <c r="H487" s="165" t="s">
        <v>30</v>
      </c>
      <c r="I487" s="174"/>
      <c r="J487" s="186" t="str">
        <f>IF(VLOOKUP(A487,'Aux - pivots1'!$A:$E,3,0)=0, "",VLOOKUP(A487,'Aux - pivots1'!$A:$E,3,0))</f>
        <v/>
      </c>
      <c r="K487" s="186" t="str">
        <f>IF(VLOOKUP(A487,'Aux - pivots1'!$A:$E,4,0)=0, "",VLOOKUP(A487,'Aux - pivots1'!$A:$E,4,0))</f>
        <v/>
      </c>
      <c r="L487" s="186" t="str">
        <f>IF(VLOOKUP(A487,'Aux - pivots1'!$A:$E,5,0)=0, "",VLOOKUP(A487,'Aux - pivots1'!$A:$E,5,0))</f>
        <v/>
      </c>
    </row>
    <row r="488" spans="1:12" ht="16.2" hidden="1">
      <c r="A488" s="31" t="str">
        <f t="shared" si="7"/>
        <v>lt826_esg_sbsctridcomb</v>
      </c>
      <c r="B488" s="172" t="s">
        <v>28</v>
      </c>
      <c r="C488" s="167" t="s">
        <v>28</v>
      </c>
      <c r="D488" s="163" t="s">
        <v>40</v>
      </c>
      <c r="E488" s="166" t="s">
        <v>380</v>
      </c>
      <c r="F488" s="166" t="s">
        <v>384</v>
      </c>
      <c r="G488" s="165" t="str">
        <f>VLOOKUP(A488,Plano_V3!$A$27:$G$573,7,0)</f>
        <v>7. Por iniciar</v>
      </c>
      <c r="H488" s="165" t="s">
        <v>30</v>
      </c>
      <c r="I488" s="174"/>
      <c r="J488" s="186" t="str">
        <f>IF(VLOOKUP(A488,'Aux - pivots1'!$A:$E,3,0)=0, "",VLOOKUP(A488,'Aux - pivots1'!$A:$E,3,0))</f>
        <v/>
      </c>
      <c r="K488" s="186" t="str">
        <f>IF(VLOOKUP(A488,'Aux - pivots1'!$A:$E,4,0)=0, "",VLOOKUP(A488,'Aux - pivots1'!$A:$E,4,0))</f>
        <v/>
      </c>
      <c r="L488" s="186" t="str">
        <f>IF(VLOOKUP(A488,'Aux - pivots1'!$A:$E,5,0)=0, "",VLOOKUP(A488,'Aux - pivots1'!$A:$E,5,0))</f>
        <v/>
      </c>
    </row>
    <row r="489" spans="1:12" ht="16.2" hidden="1">
      <c r="A489" s="31" t="str">
        <f t="shared" si="7"/>
        <v>lt826_esg_sbsctresg_sbsctr</v>
      </c>
      <c r="B489" s="172" t="s">
        <v>28</v>
      </c>
      <c r="C489" s="167" t="s">
        <v>28</v>
      </c>
      <c r="D489" s="163" t="s">
        <v>40</v>
      </c>
      <c r="E489" s="166" t="s">
        <v>380</v>
      </c>
      <c r="F489" s="166" t="s">
        <v>348</v>
      </c>
      <c r="G489" s="165" t="str">
        <f>VLOOKUP(A489,Plano_V3!$A$27:$G$573,7,0)</f>
        <v>7. Por iniciar</v>
      </c>
      <c r="H489" s="165" t="s">
        <v>30</v>
      </c>
      <c r="I489" s="174"/>
      <c r="J489" s="186" t="str">
        <f>IF(VLOOKUP(A489,'Aux - pivots1'!$A:$E,3,0)=0, "",VLOOKUP(A489,'Aux - pivots1'!$A:$E,3,0))</f>
        <v/>
      </c>
      <c r="K489" s="186" t="str">
        <f>IF(VLOOKUP(A489,'Aux - pivots1'!$A:$E,4,0)=0, "",VLOOKUP(A489,'Aux - pivots1'!$A:$E,4,0))</f>
        <v/>
      </c>
      <c r="L489" s="186" t="str">
        <f>IF(VLOOKUP(A489,'Aux - pivots1'!$A:$E,5,0)=0, "",VLOOKUP(A489,'Aux - pivots1'!$A:$E,5,0))</f>
        <v/>
      </c>
    </row>
    <row r="490" spans="1:12" ht="16.2" hidden="1">
      <c r="A490" s="31" t="str">
        <f t="shared" si="7"/>
        <v>lt826_esg_sbsctrdescrição</v>
      </c>
      <c r="B490" s="172" t="s">
        <v>28</v>
      </c>
      <c r="C490" s="167" t="s">
        <v>28</v>
      </c>
      <c r="D490" s="163" t="s">
        <v>40</v>
      </c>
      <c r="E490" s="166" t="s">
        <v>380</v>
      </c>
      <c r="F490" s="166" t="s">
        <v>385</v>
      </c>
      <c r="G490" s="165" t="str">
        <f>VLOOKUP(A490,Plano_V3!$A$27:$G$573,7,0)</f>
        <v>7. Por iniciar</v>
      </c>
      <c r="H490" s="165" t="s">
        <v>30</v>
      </c>
      <c r="I490" s="174"/>
      <c r="J490" s="186" t="str">
        <f>IF(VLOOKUP(A490,'Aux - pivots1'!$A:$E,3,0)=0, "",VLOOKUP(A490,'Aux - pivots1'!$A:$E,3,0))</f>
        <v/>
      </c>
      <c r="K490" s="186" t="str">
        <f>IF(VLOOKUP(A490,'Aux - pivots1'!$A:$E,4,0)=0, "",VLOOKUP(A490,'Aux - pivots1'!$A:$E,4,0))</f>
        <v/>
      </c>
      <c r="L490" s="186" t="str">
        <f>IF(VLOOKUP(A490,'Aux - pivots1'!$A:$E,5,0)=0, "",VLOOKUP(A490,'Aux - pivots1'!$A:$E,5,0))</f>
        <v/>
      </c>
    </row>
    <row r="491" spans="1:12" ht="16.2" hidden="1">
      <c r="A491" s="31" t="str">
        <f t="shared" si="7"/>
        <v>lt002_instrumentdt_rfrnc</v>
      </c>
      <c r="B491" s="172" t="s">
        <v>28</v>
      </c>
      <c r="C491" s="167" t="s">
        <v>28</v>
      </c>
      <c r="D491" s="163" t="s">
        <v>40</v>
      </c>
      <c r="E491" s="166" t="s">
        <v>367</v>
      </c>
      <c r="F491" s="166" t="s">
        <v>386</v>
      </c>
      <c r="G491" s="165" t="str">
        <f>VLOOKUP(A491,Plano_V3!$A$27:$G$573,7,0)</f>
        <v>1. Concluído</v>
      </c>
      <c r="H491" s="165" t="s">
        <v>30</v>
      </c>
      <c r="I491" s="174" t="s">
        <v>508</v>
      </c>
      <c r="J491" s="186" t="str">
        <f>IF(VLOOKUP(A491,'Aux - pivots1'!$A:$E,3,0)=0, "",VLOOKUP(A491,'Aux - pivots1'!$A:$E,3,0))</f>
        <v/>
      </c>
      <c r="K491" s="186" t="str">
        <f>IF(VLOOKUP(A491,'Aux - pivots1'!$A:$E,4,0)=0, "",VLOOKUP(A491,'Aux - pivots1'!$A:$E,4,0))</f>
        <v/>
      </c>
      <c r="L491" s="186" t="str">
        <f>IF(VLOOKUP(A491,'Aux - pivots1'!$A:$E,5,0)=0, "",VLOOKUP(A491,'Aux - pivots1'!$A:$E,5,0))</f>
        <v/>
      </c>
    </row>
    <row r="492" spans="1:12" ht="16.2" hidden="1">
      <c r="A492" s="31" t="str">
        <f t="shared" si="7"/>
        <v>lt002_instrumentinstrmnt_id</v>
      </c>
      <c r="B492" s="172" t="s">
        <v>28</v>
      </c>
      <c r="C492" s="167" t="s">
        <v>28</v>
      </c>
      <c r="D492" s="163" t="s">
        <v>40</v>
      </c>
      <c r="E492" s="166" t="s">
        <v>367</v>
      </c>
      <c r="F492" s="166" t="s">
        <v>388</v>
      </c>
      <c r="G492" s="165" t="str">
        <f>VLOOKUP(A492,Plano_V3!$A$27:$G$573,7,0)</f>
        <v>1. Concluído</v>
      </c>
      <c r="H492" s="165" t="s">
        <v>30</v>
      </c>
      <c r="I492" s="174" t="s">
        <v>508</v>
      </c>
      <c r="J492" s="186" t="str">
        <f>IF(VLOOKUP(A492,'Aux - pivots1'!$A:$E,3,0)=0, "",VLOOKUP(A492,'Aux - pivots1'!$A:$E,3,0))</f>
        <v/>
      </c>
      <c r="K492" s="186" t="str">
        <f>IF(VLOOKUP(A492,'Aux - pivots1'!$A:$E,4,0)=0, "",VLOOKUP(A492,'Aux - pivots1'!$A:$E,4,0))</f>
        <v/>
      </c>
      <c r="L492" s="186" t="str">
        <f>IF(VLOOKUP(A492,'Aux - pivots1'!$A:$E,5,0)=0, "",VLOOKUP(A492,'Aux - pivots1'!$A:$E,5,0))</f>
        <v/>
      </c>
    </row>
    <row r="493" spans="1:12" ht="16.2" hidden="1">
      <c r="A493" s="31" t="str">
        <f t="shared" si="7"/>
        <v>lt002_instrumentdt_incptn</v>
      </c>
      <c r="B493" s="172" t="s">
        <v>28</v>
      </c>
      <c r="C493" s="167" t="s">
        <v>28</v>
      </c>
      <c r="D493" s="163" t="s">
        <v>40</v>
      </c>
      <c r="E493" s="166" t="s">
        <v>367</v>
      </c>
      <c r="F493" s="166" t="s">
        <v>389</v>
      </c>
      <c r="G493" s="165" t="str">
        <f>VLOOKUP(A493,Plano_V3!$A$27:$G$573,7,0)</f>
        <v>1. Concluído</v>
      </c>
      <c r="H493" s="165" t="s">
        <v>30</v>
      </c>
      <c r="I493" s="174" t="s">
        <v>508</v>
      </c>
      <c r="J493" s="186" t="str">
        <f>IF(VLOOKUP(A493,'Aux - pivots1'!$A:$E,3,0)=0, "",VLOOKUP(A493,'Aux - pivots1'!$A:$E,3,0))</f>
        <v/>
      </c>
      <c r="K493" s="186" t="str">
        <f>IF(VLOOKUP(A493,'Aux - pivots1'!$A:$E,4,0)=0, "",VLOOKUP(A493,'Aux - pivots1'!$A:$E,4,0))</f>
        <v/>
      </c>
      <c r="L493" s="186" t="str">
        <f>IF(VLOOKUP(A493,'Aux - pivots1'!$A:$E,5,0)=0, "",VLOOKUP(A493,'Aux - pivots1'!$A:$E,5,0))</f>
        <v/>
      </c>
    </row>
    <row r="494" spans="1:12" ht="16.2" hidden="1">
      <c r="A494" s="31" t="str">
        <f t="shared" si="7"/>
        <v>lt002_instrumentdflt_stts_instrmnt</v>
      </c>
      <c r="B494" s="172" t="s">
        <v>28</v>
      </c>
      <c r="C494" s="167" t="s">
        <v>28</v>
      </c>
      <c r="D494" s="163" t="s">
        <v>40</v>
      </c>
      <c r="E494" s="166" t="s">
        <v>367</v>
      </c>
      <c r="F494" s="166" t="s">
        <v>390</v>
      </c>
      <c r="G494" s="165" t="str">
        <f>VLOOKUP(A494,Plano_V3!$A$27:$G$573,7,0)</f>
        <v>1. Concluído</v>
      </c>
      <c r="H494" s="165" t="s">
        <v>30</v>
      </c>
      <c r="I494" s="174" t="s">
        <v>508</v>
      </c>
      <c r="J494" s="186" t="str">
        <f>IF(VLOOKUP(A494,'Aux - pivots1'!$A:$E,3,0)=0, "",VLOOKUP(A494,'Aux - pivots1'!$A:$E,3,0))</f>
        <v/>
      </c>
      <c r="K494" s="186" t="str">
        <f>IF(VLOOKUP(A494,'Aux - pivots1'!$A:$E,4,0)=0, "",VLOOKUP(A494,'Aux - pivots1'!$A:$E,4,0))</f>
        <v/>
      </c>
      <c r="L494" s="186" t="str">
        <f>IF(VLOOKUP(A494,'Aux - pivots1'!$A:$E,5,0)=0, "",VLOOKUP(A494,'Aux - pivots1'!$A:$E,5,0))</f>
        <v/>
      </c>
    </row>
    <row r="495" spans="1:12" ht="16.2" hidden="1">
      <c r="A495" s="31" t="str">
        <f t="shared" si="7"/>
        <v>lt002_instrumentimprmnt_stts</v>
      </c>
      <c r="B495" s="172" t="s">
        <v>28</v>
      </c>
      <c r="C495" s="167" t="s">
        <v>28</v>
      </c>
      <c r="D495" s="163" t="s">
        <v>40</v>
      </c>
      <c r="E495" s="166" t="s">
        <v>367</v>
      </c>
      <c r="F495" s="166" t="s">
        <v>391</v>
      </c>
      <c r="G495" s="165" t="str">
        <f>VLOOKUP(A495,Plano_V3!$A$27:$G$573,7,0)</f>
        <v>1. Concluído</v>
      </c>
      <c r="H495" s="165" t="s">
        <v>30</v>
      </c>
      <c r="I495" s="174" t="s">
        <v>508</v>
      </c>
      <c r="J495" s="186" t="str">
        <f>IF(VLOOKUP(A495,'Aux - pivots1'!$A:$E,3,0)=0, "",VLOOKUP(A495,'Aux - pivots1'!$A:$E,3,0))</f>
        <v/>
      </c>
      <c r="K495" s="186" t="str">
        <f>IF(VLOOKUP(A495,'Aux - pivots1'!$A:$E,4,0)=0, "",VLOOKUP(A495,'Aux - pivots1'!$A:$E,4,0))</f>
        <v/>
      </c>
      <c r="L495" s="186" t="str">
        <f>IF(VLOOKUP(A495,'Aux - pivots1'!$A:$E,5,0)=0, "",VLOOKUP(A495,'Aux - pivots1'!$A:$E,5,0))</f>
        <v/>
      </c>
    </row>
    <row r="496" spans="1:12" ht="16.2" hidden="1">
      <c r="A496" s="31" t="str">
        <f t="shared" si="7"/>
        <v>lt002_instrumentprfrmng_stts</v>
      </c>
      <c r="B496" s="172" t="s">
        <v>28</v>
      </c>
      <c r="C496" s="167" t="s">
        <v>28</v>
      </c>
      <c r="D496" s="163" t="s">
        <v>40</v>
      </c>
      <c r="E496" s="166" t="s">
        <v>367</v>
      </c>
      <c r="F496" s="166" t="s">
        <v>392</v>
      </c>
      <c r="G496" s="165" t="str">
        <f>VLOOKUP(A496,Plano_V3!$A$27:$G$573,7,0)</f>
        <v>1. Concluído</v>
      </c>
      <c r="H496" s="165" t="s">
        <v>30</v>
      </c>
      <c r="I496" s="174" t="s">
        <v>508</v>
      </c>
      <c r="J496" s="186" t="str">
        <f>IF(VLOOKUP(A496,'Aux - pivots1'!$A:$E,3,0)=0, "",VLOOKUP(A496,'Aux - pivots1'!$A:$E,3,0))</f>
        <v/>
      </c>
      <c r="K496" s="186" t="str">
        <f>IF(VLOOKUP(A496,'Aux - pivots1'!$A:$E,4,0)=0, "",VLOOKUP(A496,'Aux - pivots1'!$A:$E,4,0))</f>
        <v/>
      </c>
      <c r="L496" s="186" t="str">
        <f>IF(VLOOKUP(A496,'Aux - pivots1'!$A:$E,5,0)=0, "",VLOOKUP(A496,'Aux - pivots1'!$A:$E,5,0))</f>
        <v/>
      </c>
    </row>
    <row r="497" spans="1:12" ht="16.2" hidden="1">
      <c r="A497" s="31" t="str">
        <f t="shared" si="7"/>
        <v>lt002_instrumentprjct_fnnc_ln</v>
      </c>
      <c r="B497" s="172" t="s">
        <v>28</v>
      </c>
      <c r="C497" s="167" t="s">
        <v>28</v>
      </c>
      <c r="D497" s="163" t="s">
        <v>40</v>
      </c>
      <c r="E497" s="166" t="s">
        <v>367</v>
      </c>
      <c r="F497" s="166" t="s">
        <v>393</v>
      </c>
      <c r="G497" s="165" t="str">
        <f>VLOOKUP(A497,Plano_V3!$A$27:$G$573,7,0)</f>
        <v>1. Concluído</v>
      </c>
      <c r="H497" s="165" t="s">
        <v>30</v>
      </c>
      <c r="I497" s="174" t="s">
        <v>508</v>
      </c>
      <c r="J497" s="186" t="str">
        <f>IF(VLOOKUP(A497,'Aux - pivots1'!$A:$E,3,0)=0, "",VLOOKUP(A497,'Aux - pivots1'!$A:$E,3,0))</f>
        <v/>
      </c>
      <c r="K497" s="186" t="str">
        <f>IF(VLOOKUP(A497,'Aux - pivots1'!$A:$E,4,0)=0, "",VLOOKUP(A497,'Aux - pivots1'!$A:$E,4,0))</f>
        <v/>
      </c>
      <c r="L497" s="186" t="str">
        <f>IF(VLOOKUP(A497,'Aux - pivots1'!$A:$E,5,0)=0, "",VLOOKUP(A497,'Aux - pivots1'!$A:$E,5,0))</f>
        <v/>
      </c>
    </row>
    <row r="498" spans="1:12" ht="16.2" hidden="1">
      <c r="A498" s="31" t="str">
        <f t="shared" si="7"/>
        <v>lt002_instrumenttyp_instrmnt</v>
      </c>
      <c r="B498" s="172" t="s">
        <v>28</v>
      </c>
      <c r="C498" s="167" t="s">
        <v>28</v>
      </c>
      <c r="D498" s="163" t="s">
        <v>40</v>
      </c>
      <c r="E498" s="166" t="s">
        <v>367</v>
      </c>
      <c r="F498" s="166" t="s">
        <v>394</v>
      </c>
      <c r="G498" s="165" t="str">
        <f>VLOOKUP(A498,Plano_V3!$A$27:$G$573,7,0)</f>
        <v>1. Concluído</v>
      </c>
      <c r="H498" s="165" t="s">
        <v>30</v>
      </c>
      <c r="I498" s="174" t="s">
        <v>508</v>
      </c>
      <c r="J498" s="186" t="str">
        <f>IF(VLOOKUP(A498,'Aux - pivots1'!$A:$E,3,0)=0, "",VLOOKUP(A498,'Aux - pivots1'!$A:$E,3,0))</f>
        <v/>
      </c>
      <c r="K498" s="186" t="str">
        <f>IF(VLOOKUP(A498,'Aux - pivots1'!$A:$E,4,0)=0, "",VLOOKUP(A498,'Aux - pivots1'!$A:$E,4,0))</f>
        <v/>
      </c>
      <c r="L498" s="186" t="str">
        <f>IF(VLOOKUP(A498,'Aux - pivots1'!$A:$E,5,0)=0, "",VLOOKUP(A498,'Aux - pivots1'!$A:$E,5,0))</f>
        <v/>
      </c>
    </row>
    <row r="499" spans="1:12" ht="16.2" hidden="1">
      <c r="A499" s="31" t="str">
        <f t="shared" si="7"/>
        <v>lt002_instrumentgrss_crryng_amnt_instrmnt</v>
      </c>
      <c r="B499" s="172" t="s">
        <v>28</v>
      </c>
      <c r="C499" s="167" t="s">
        <v>28</v>
      </c>
      <c r="D499" s="163" t="s">
        <v>40</v>
      </c>
      <c r="E499" s="166" t="s">
        <v>367</v>
      </c>
      <c r="F499" s="166" t="s">
        <v>395</v>
      </c>
      <c r="G499" s="165" t="str">
        <f>VLOOKUP(A499,Plano_V3!$A$27:$G$573,7,0)</f>
        <v>1. Concluído</v>
      </c>
      <c r="H499" s="165" t="s">
        <v>30</v>
      </c>
      <c r="I499" s="174" t="s">
        <v>508</v>
      </c>
      <c r="J499" s="186" t="str">
        <f>IF(VLOOKUP(A499,'Aux - pivots1'!$A:$E,3,0)=0, "",VLOOKUP(A499,'Aux - pivots1'!$A:$E,3,0))</f>
        <v/>
      </c>
      <c r="K499" s="186" t="str">
        <f>IF(VLOOKUP(A499,'Aux - pivots1'!$A:$E,4,0)=0, "",VLOOKUP(A499,'Aux - pivots1'!$A:$E,4,0))</f>
        <v/>
      </c>
      <c r="L499" s="186" t="str">
        <f>IF(VLOOKUP(A499,'Aux - pivots1'!$A:$E,5,0)=0, "",VLOOKUP(A499,'Aux - pivots1'!$A:$E,5,0))</f>
        <v/>
      </c>
    </row>
    <row r="500" spans="1:12" ht="16.2" hidden="1">
      <c r="A500" s="31" t="str">
        <f t="shared" si="7"/>
        <v>lt002_instrumentaccmltd_chngs_fv_cr_instrmnt</v>
      </c>
      <c r="B500" s="172" t="s">
        <v>28</v>
      </c>
      <c r="C500" s="167" t="s">
        <v>28</v>
      </c>
      <c r="D500" s="163" t="s">
        <v>40</v>
      </c>
      <c r="E500" s="166" t="s">
        <v>367</v>
      </c>
      <c r="F500" s="166" t="s">
        <v>396</v>
      </c>
      <c r="G500" s="165" t="str">
        <f>VLOOKUP(A500,Plano_V3!$A$27:$G$573,7,0)</f>
        <v>1. Concluído</v>
      </c>
      <c r="H500" s="165" t="s">
        <v>30</v>
      </c>
      <c r="I500" s="174" t="s">
        <v>508</v>
      </c>
      <c r="J500" s="186" t="str">
        <f>IF(VLOOKUP(A500,'Aux - pivots1'!$A:$E,3,0)=0, "",VLOOKUP(A500,'Aux - pivots1'!$A:$E,3,0))</f>
        <v/>
      </c>
      <c r="K500" s="186" t="str">
        <f>IF(VLOOKUP(A500,'Aux - pivots1'!$A:$E,4,0)=0, "",VLOOKUP(A500,'Aux - pivots1'!$A:$E,4,0))</f>
        <v/>
      </c>
      <c r="L500" s="186" t="str">
        <f>IF(VLOOKUP(A500,'Aux - pivots1'!$A:$E,5,0)=0, "",VLOOKUP(A500,'Aux - pivots1'!$A:$E,5,0))</f>
        <v/>
      </c>
    </row>
    <row r="501" spans="1:12" ht="16.2" hidden="1">
      <c r="A501" s="31" t="str">
        <f t="shared" si="7"/>
        <v>lt002_instrumentaccntng_clssfctn</v>
      </c>
      <c r="B501" s="172" t="s">
        <v>28</v>
      </c>
      <c r="C501" s="167" t="s">
        <v>28</v>
      </c>
      <c r="D501" s="163" t="s">
        <v>40</v>
      </c>
      <c r="E501" s="166" t="s">
        <v>367</v>
      </c>
      <c r="F501" s="166" t="s">
        <v>397</v>
      </c>
      <c r="G501" s="165" t="str">
        <f>VLOOKUP(A501,Plano_V3!$A$27:$G$573,7,0)</f>
        <v>1. Concluído</v>
      </c>
      <c r="H501" s="165" t="s">
        <v>30</v>
      </c>
      <c r="I501" s="174" t="s">
        <v>508</v>
      </c>
      <c r="J501" s="186" t="str">
        <f>IF(VLOOKUP(A501,'Aux - pivots1'!$A:$E,3,0)=0, "",VLOOKUP(A501,'Aux - pivots1'!$A:$E,3,0))</f>
        <v/>
      </c>
      <c r="K501" s="186" t="str">
        <f>IF(VLOOKUP(A501,'Aux - pivots1'!$A:$E,4,0)=0, "",VLOOKUP(A501,'Aux - pivots1'!$A:$E,4,0))</f>
        <v/>
      </c>
      <c r="L501" s="186" t="str">
        <f>IF(VLOOKUP(A501,'Aux - pivots1'!$A:$E,5,0)=0, "",VLOOKUP(A501,'Aux - pivots1'!$A:$E,5,0))</f>
        <v/>
      </c>
    </row>
    <row r="502" spans="1:12" ht="16.2" hidden="1">
      <c r="A502" s="31" t="str">
        <f t="shared" si="7"/>
        <v>lt002_instrumentdt_lgl_fnl_mtrty</v>
      </c>
      <c r="B502" s="172" t="s">
        <v>28</v>
      </c>
      <c r="C502" s="167" t="s">
        <v>28</v>
      </c>
      <c r="D502" s="163" t="s">
        <v>40</v>
      </c>
      <c r="E502" s="166" t="s">
        <v>367</v>
      </c>
      <c r="F502" s="166" t="s">
        <v>398</v>
      </c>
      <c r="G502" s="165" t="str">
        <f>VLOOKUP(A502,Plano_V3!$A$27:$G$573,7,0)</f>
        <v>1. Concluído</v>
      </c>
      <c r="H502" s="165" t="s">
        <v>30</v>
      </c>
      <c r="I502" s="174" t="s">
        <v>508</v>
      </c>
      <c r="J502" s="186" t="str">
        <f>IF(VLOOKUP(A502,'Aux - pivots1'!$A:$E,3,0)=0, "",VLOOKUP(A502,'Aux - pivots1'!$A:$E,3,0))</f>
        <v/>
      </c>
      <c r="K502" s="186" t="str">
        <f>IF(VLOOKUP(A502,'Aux - pivots1'!$A:$E,4,0)=0, "",VLOOKUP(A502,'Aux - pivots1'!$A:$E,4,0))</f>
        <v/>
      </c>
      <c r="L502" s="186" t="str">
        <f>IF(VLOOKUP(A502,'Aux - pivots1'!$A:$E,5,0)=0, "",VLOOKUP(A502,'Aux - pivots1'!$A:$E,5,0))</f>
        <v/>
      </c>
    </row>
    <row r="503" spans="1:12" ht="16.2" hidden="1">
      <c r="A503" s="31" t="str">
        <f t="shared" si="7"/>
        <v>lt002_instrumentaccmltd_imprmnt_instrmnt</v>
      </c>
      <c r="B503" s="172" t="s">
        <v>28</v>
      </c>
      <c r="C503" s="167" t="s">
        <v>28</v>
      </c>
      <c r="D503" s="163" t="s">
        <v>40</v>
      </c>
      <c r="E503" s="166" t="s">
        <v>367</v>
      </c>
      <c r="F503" s="166" t="s">
        <v>399</v>
      </c>
      <c r="G503" s="165" t="str">
        <f>VLOOKUP(A503,Plano_V3!$A$27:$G$573,7,0)</f>
        <v>1. Concluído</v>
      </c>
      <c r="H503" s="165" t="s">
        <v>30</v>
      </c>
      <c r="I503" s="174" t="s">
        <v>508</v>
      </c>
      <c r="J503" s="186" t="str">
        <f>IF(VLOOKUP(A503,'Aux - pivots1'!$A:$E,3,0)=0, "",VLOOKUP(A503,'Aux - pivots1'!$A:$E,3,0))</f>
        <v/>
      </c>
      <c r="K503" s="186" t="str">
        <f>IF(VLOOKUP(A503,'Aux - pivots1'!$A:$E,4,0)=0, "",VLOOKUP(A503,'Aux - pivots1'!$A:$E,4,0))</f>
        <v/>
      </c>
      <c r="L503" s="186" t="str">
        <f>IF(VLOOKUP(A503,'Aux - pivots1'!$A:$E,5,0)=0, "",VLOOKUP(A503,'Aux - pivots1'!$A:$E,5,0))</f>
        <v/>
      </c>
    </row>
    <row r="504" spans="1:12" ht="16.2" hidden="1">
      <c r="A504" s="31" t="str">
        <f t="shared" si="7"/>
        <v>lt002_instrumentissr_cntry</v>
      </c>
      <c r="B504" s="172" t="s">
        <v>28</v>
      </c>
      <c r="C504" s="167" t="s">
        <v>28</v>
      </c>
      <c r="D504" s="163" t="s">
        <v>40</v>
      </c>
      <c r="E504" s="166" t="s">
        <v>367</v>
      </c>
      <c r="F504" s="166" t="s">
        <v>400</v>
      </c>
      <c r="G504" s="165" t="str">
        <f>VLOOKUP(A504,Plano_V3!$A$27:$G$573,7,0)</f>
        <v>1. Concluído</v>
      </c>
      <c r="H504" s="165" t="s">
        <v>30</v>
      </c>
      <c r="I504" s="174" t="s">
        <v>508</v>
      </c>
      <c r="J504" s="186" t="str">
        <f>IF(VLOOKUP(A504,'Aux - pivots1'!$A:$E,3,0)=0, "",VLOOKUP(A504,'Aux - pivots1'!$A:$E,3,0))</f>
        <v/>
      </c>
      <c r="K504" s="186" t="str">
        <f>IF(VLOOKUP(A504,'Aux - pivots1'!$A:$E,4,0)=0, "",VLOOKUP(A504,'Aux - pivots1'!$A:$E,4,0))</f>
        <v/>
      </c>
      <c r="L504" s="186" t="str">
        <f>IF(VLOOKUP(A504,'Aux - pivots1'!$A:$E,5,0)=0, "",VLOOKUP(A504,'Aux - pivots1'!$A:$E,5,0))</f>
        <v/>
      </c>
    </row>
    <row r="505" spans="1:12" ht="16.2" hidden="1">
      <c r="A505" s="31" t="str">
        <f t="shared" si="7"/>
        <v>lt002_instrumentissr_nace_sctr</v>
      </c>
      <c r="B505" s="172" t="s">
        <v>28</v>
      </c>
      <c r="C505" s="167" t="s">
        <v>28</v>
      </c>
      <c r="D505" s="163" t="s">
        <v>40</v>
      </c>
      <c r="E505" s="166" t="s">
        <v>367</v>
      </c>
      <c r="F505" s="166" t="s">
        <v>401</v>
      </c>
      <c r="G505" s="165" t="str">
        <f>VLOOKUP(A505,Plano_V3!$A$27:$G$573,7,0)</f>
        <v>1. Concluído</v>
      </c>
      <c r="H505" s="165" t="s">
        <v>30</v>
      </c>
      <c r="I505" s="174" t="s">
        <v>508</v>
      </c>
      <c r="J505" s="186" t="str">
        <f>IF(VLOOKUP(A505,'Aux - pivots1'!$A:$E,3,0)=0, "",VLOOKUP(A505,'Aux - pivots1'!$A:$E,3,0))</f>
        <v/>
      </c>
      <c r="K505" s="186" t="str">
        <f>IF(VLOOKUP(A505,'Aux - pivots1'!$A:$E,4,0)=0, "",VLOOKUP(A505,'Aux - pivots1'!$A:$E,4,0))</f>
        <v/>
      </c>
      <c r="L505" s="186" t="str">
        <f>IF(VLOOKUP(A505,'Aux - pivots1'!$A:$E,5,0)=0, "",VLOOKUP(A505,'Aux - pivots1'!$A:$E,5,0))</f>
        <v/>
      </c>
    </row>
    <row r="506" spans="1:12" ht="16.2" hidden="1">
      <c r="A506" s="31" t="str">
        <f t="shared" si="7"/>
        <v>lt002_instrumentprmry_asst_clssf</v>
      </c>
      <c r="B506" s="172" t="s">
        <v>28</v>
      </c>
      <c r="C506" s="167" t="s">
        <v>28</v>
      </c>
      <c r="D506" s="163" t="s">
        <v>40</v>
      </c>
      <c r="E506" s="166" t="s">
        <v>367</v>
      </c>
      <c r="F506" s="166" t="s">
        <v>402</v>
      </c>
      <c r="G506" s="165" t="str">
        <f>VLOOKUP(A506,Plano_V3!$A$27:$G$573,7,0)</f>
        <v>1. Concluído</v>
      </c>
      <c r="H506" s="165" t="s">
        <v>30</v>
      </c>
      <c r="I506" s="174" t="s">
        <v>508</v>
      </c>
      <c r="J506" s="186" t="str">
        <f>IF(VLOOKUP(A506,'Aux - pivots1'!$A:$E,3,0)=0, "",VLOOKUP(A506,'Aux - pivots1'!$A:$E,3,0))</f>
        <v/>
      </c>
      <c r="K506" s="186" t="str">
        <f>IF(VLOOKUP(A506,'Aux - pivots1'!$A:$E,4,0)=0, "",VLOOKUP(A506,'Aux - pivots1'!$A:$E,4,0))</f>
        <v/>
      </c>
      <c r="L506" s="186" t="str">
        <f>IF(VLOOKUP(A506,'Aux - pivots1'!$A:$E,5,0)=0, "",VLOOKUP(A506,'Aux - pivots1'!$A:$E,5,0))</f>
        <v/>
      </c>
    </row>
    <row r="507" spans="1:12" ht="16.2" hidden="1">
      <c r="A507" s="31" t="str">
        <f t="shared" si="7"/>
        <v>lt002_instrumentsubportfolio_id</v>
      </c>
      <c r="B507" s="172" t="s">
        <v>28</v>
      </c>
      <c r="C507" s="167" t="s">
        <v>28</v>
      </c>
      <c r="D507" s="163" t="s">
        <v>40</v>
      </c>
      <c r="E507" s="166" t="s">
        <v>367</v>
      </c>
      <c r="F507" s="166" t="s">
        <v>403</v>
      </c>
      <c r="G507" s="165" t="str">
        <f>VLOOKUP(A507,Plano_V3!$A$27:$G$573,7,0)</f>
        <v>1. Concluído</v>
      </c>
      <c r="H507" s="165" t="s">
        <v>30</v>
      </c>
      <c r="I507" s="174" t="s">
        <v>508</v>
      </c>
      <c r="J507" s="186" t="str">
        <f>IF(VLOOKUP(A507,'Aux - pivots1'!$A:$E,3,0)=0, "",VLOOKUP(A507,'Aux - pivots1'!$A:$E,3,0))</f>
        <v/>
      </c>
      <c r="K507" s="186" t="str">
        <f>IF(VLOOKUP(A507,'Aux - pivots1'!$A:$E,4,0)=0, "",VLOOKUP(A507,'Aux - pivots1'!$A:$E,4,0))</f>
        <v/>
      </c>
      <c r="L507" s="186" t="str">
        <f>IF(VLOOKUP(A507,'Aux - pivots1'!$A:$E,5,0)=0, "",VLOOKUP(A507,'Aux - pivots1'!$A:$E,5,0))</f>
        <v/>
      </c>
    </row>
    <row r="508" spans="1:12" ht="16.2" hidden="1">
      <c r="A508" s="31" t="str">
        <f t="shared" si="7"/>
        <v>lt002_instrumentcod_soc</v>
      </c>
      <c r="B508" s="172" t="s">
        <v>28</v>
      </c>
      <c r="C508" s="167" t="s">
        <v>28</v>
      </c>
      <c r="D508" s="163" t="s">
        <v>40</v>
      </c>
      <c r="E508" s="166" t="s">
        <v>367</v>
      </c>
      <c r="F508" s="166" t="s">
        <v>404</v>
      </c>
      <c r="G508" s="165" t="str">
        <f>VLOOKUP(A508,Plano_V3!$A$27:$G$573,7,0)</f>
        <v>1. Concluído</v>
      </c>
      <c r="H508" s="165" t="s">
        <v>30</v>
      </c>
      <c r="I508" s="174" t="s">
        <v>508</v>
      </c>
      <c r="J508" s="186" t="str">
        <f>IF(VLOOKUP(A508,'Aux - pivots1'!$A:$E,3,0)=0, "",VLOOKUP(A508,'Aux - pivots1'!$A:$E,3,0))</f>
        <v/>
      </c>
      <c r="K508" s="186" t="str">
        <f>IF(VLOOKUP(A508,'Aux - pivots1'!$A:$E,4,0)=0, "",VLOOKUP(A508,'Aux - pivots1'!$A:$E,4,0))</f>
        <v/>
      </c>
      <c r="L508" s="186" t="str">
        <f>IF(VLOOKUP(A508,'Aux - pivots1'!$A:$E,5,0)=0, "",VLOOKUP(A508,'Aux - pivots1'!$A:$E,5,0))</f>
        <v/>
      </c>
    </row>
    <row r="509" spans="1:12" ht="16.2" hidden="1">
      <c r="A509" s="31" t="str">
        <f t="shared" si="7"/>
        <v>lt002_instrumentlcl_instmrnt_id</v>
      </c>
      <c r="B509" s="172" t="s">
        <v>28</v>
      </c>
      <c r="C509" s="167" t="s">
        <v>28</v>
      </c>
      <c r="D509" s="163" t="s">
        <v>40</v>
      </c>
      <c r="E509" s="166" t="s">
        <v>367</v>
      </c>
      <c r="F509" s="166" t="s">
        <v>405</v>
      </c>
      <c r="G509" s="165" t="str">
        <f>VLOOKUP(A509,Plano_V3!$A$27:$G$573,7,0)</f>
        <v>1. Concluído</v>
      </c>
      <c r="H509" s="165" t="s">
        <v>30</v>
      </c>
      <c r="I509" s="174" t="s">
        <v>508</v>
      </c>
      <c r="J509" s="186" t="str">
        <f>IF(VLOOKUP(A509,'Aux - pivots1'!$A:$E,3,0)=0, "",VLOOKUP(A509,'Aux - pivots1'!$A:$E,3,0))</f>
        <v/>
      </c>
      <c r="K509" s="186" t="str">
        <f>IF(VLOOKUP(A509,'Aux - pivots1'!$A:$E,4,0)=0, "",VLOOKUP(A509,'Aux - pivots1'!$A:$E,4,0))</f>
        <v/>
      </c>
      <c r="L509" s="186" t="str">
        <f>IF(VLOOKUP(A509,'Aux - pivots1'!$A:$E,5,0)=0, "",VLOOKUP(A509,'Aux - pivots1'!$A:$E,5,0))</f>
        <v/>
      </c>
    </row>
    <row r="510" spans="1:12" ht="16.2" hidden="1">
      <c r="A510" s="31" t="str">
        <f t="shared" si="7"/>
        <v>lt002_instrumentsstnbl_indctr</v>
      </c>
      <c r="B510" s="172" t="s">
        <v>28</v>
      </c>
      <c r="C510" s="167" t="s">
        <v>28</v>
      </c>
      <c r="D510" s="163" t="s">
        <v>40</v>
      </c>
      <c r="E510" s="166" t="s">
        <v>367</v>
      </c>
      <c r="F510" s="166" t="s">
        <v>406</v>
      </c>
      <c r="G510" s="165" t="str">
        <f>VLOOKUP(A510,Plano_V3!$A$27:$G$573,7,0)</f>
        <v>7. Por iniciar</v>
      </c>
      <c r="H510" s="165" t="s">
        <v>30</v>
      </c>
      <c r="I510" s="174" t="s">
        <v>508</v>
      </c>
      <c r="J510" s="186" t="str">
        <f>IF(VLOOKUP(A510,'Aux - pivots1'!$A:$E,3,0)=0, "",VLOOKUP(A510,'Aux - pivots1'!$A:$E,3,0))</f>
        <v/>
      </c>
      <c r="K510" s="186" t="str">
        <f>IF(VLOOKUP(A510,'Aux - pivots1'!$A:$E,4,0)=0, "",VLOOKUP(A510,'Aux - pivots1'!$A:$E,4,0))</f>
        <v/>
      </c>
      <c r="L510" s="186" t="str">
        <f>IF(VLOOKUP(A510,'Aux - pivots1'!$A:$E,5,0)=0, "",VLOOKUP(A510,'Aux - pivots1'!$A:$E,5,0))</f>
        <v/>
      </c>
    </row>
    <row r="511" spans="1:12" ht="16.2" hidden="1">
      <c r="A511" s="31" t="str">
        <f t="shared" si="7"/>
        <v>lt002_instrumentsstnbl_ctgry</v>
      </c>
      <c r="B511" s="172" t="s">
        <v>28</v>
      </c>
      <c r="C511" s="167" t="s">
        <v>28</v>
      </c>
      <c r="D511" s="163" t="s">
        <v>40</v>
      </c>
      <c r="E511" s="166" t="s">
        <v>367</v>
      </c>
      <c r="F511" s="166" t="s">
        <v>407</v>
      </c>
      <c r="G511" s="165" t="str">
        <f>VLOOKUP(A511,Plano_V3!$A$27:$G$573,7,0)</f>
        <v>7. Por iniciar</v>
      </c>
      <c r="H511" s="165" t="s">
        <v>30</v>
      </c>
      <c r="I511" s="174" t="s">
        <v>508</v>
      </c>
      <c r="J511" s="186" t="str">
        <f>IF(VLOOKUP(A511,'Aux - pivots1'!$A:$E,3,0)=0, "",VLOOKUP(A511,'Aux - pivots1'!$A:$E,3,0))</f>
        <v/>
      </c>
      <c r="K511" s="186" t="str">
        <f>IF(VLOOKUP(A511,'Aux - pivots1'!$A:$E,4,0)=0, "",VLOOKUP(A511,'Aux - pivots1'!$A:$E,4,0))</f>
        <v/>
      </c>
      <c r="L511" s="186" t="str">
        <f>IF(VLOOKUP(A511,'Aux - pivots1'!$A:$E,5,0)=0, "",VLOOKUP(A511,'Aux - pivots1'!$A:$E,5,0))</f>
        <v/>
      </c>
    </row>
    <row r="512" spans="1:12" ht="16.2" hidden="1">
      <c r="A512" s="31" t="str">
        <f t="shared" si="7"/>
        <v>lt002_instrumentgrss_intrst_incm</v>
      </c>
      <c r="B512" s="172" t="s">
        <v>28</v>
      </c>
      <c r="C512" s="167" t="s">
        <v>28</v>
      </c>
      <c r="D512" s="163" t="s">
        <v>40</v>
      </c>
      <c r="E512" s="166" t="s">
        <v>367</v>
      </c>
      <c r="F512" s="166" t="s">
        <v>408</v>
      </c>
      <c r="G512" s="165" t="str">
        <f>VLOOKUP(A512,Plano_V3!$A$27:$G$573,7,0)</f>
        <v>7. Por iniciar</v>
      </c>
      <c r="H512" s="165" t="s">
        <v>30</v>
      </c>
      <c r="I512" s="174" t="s">
        <v>508</v>
      </c>
      <c r="J512" s="186" t="str">
        <f>IF(VLOOKUP(A512,'Aux - pivots1'!$A:$E,3,0)=0, "",VLOOKUP(A512,'Aux - pivots1'!$A:$E,3,0))</f>
        <v/>
      </c>
      <c r="K512" s="186" t="str">
        <f>IF(VLOOKUP(A512,'Aux - pivots1'!$A:$E,4,0)=0, "",VLOOKUP(A512,'Aux - pivots1'!$A:$E,4,0))</f>
        <v/>
      </c>
      <c r="L512" s="186" t="str">
        <f>IF(VLOOKUP(A512,'Aux - pivots1'!$A:$E,5,0)=0, "",VLOOKUP(A512,'Aux - pivots1'!$A:$E,5,0))</f>
        <v/>
      </c>
    </row>
    <row r="513" spans="1:12" ht="16.2" hidden="1">
      <c r="A513" s="31" t="str">
        <f t="shared" si="7"/>
        <v>lt002_instrumentgrss_cmmssn_incm</v>
      </c>
      <c r="B513" s="172" t="s">
        <v>28</v>
      </c>
      <c r="C513" s="167" t="s">
        <v>28</v>
      </c>
      <c r="D513" s="163" t="s">
        <v>40</v>
      </c>
      <c r="E513" s="166" t="s">
        <v>367</v>
      </c>
      <c r="F513" s="166" t="s">
        <v>409</v>
      </c>
      <c r="G513" s="165" t="str">
        <f>VLOOKUP(A513,Plano_V3!$A$27:$G$573,7,0)</f>
        <v>7. Por iniciar</v>
      </c>
      <c r="H513" s="165" t="s">
        <v>30</v>
      </c>
      <c r="I513" s="174" t="s">
        <v>508</v>
      </c>
      <c r="J513" s="186" t="str">
        <f>IF(VLOOKUP(A513,'Aux - pivots1'!$A:$E,3,0)=0, "",VLOOKUP(A513,'Aux - pivots1'!$A:$E,3,0))</f>
        <v/>
      </c>
      <c r="K513" s="186" t="str">
        <f>IF(VLOOKUP(A513,'Aux - pivots1'!$A:$E,4,0)=0, "",VLOOKUP(A513,'Aux - pivots1'!$A:$E,4,0))</f>
        <v/>
      </c>
      <c r="L513" s="186" t="str">
        <f>IF(VLOOKUP(A513,'Aux - pivots1'!$A:$E,5,0)=0, "",VLOOKUP(A513,'Aux - pivots1'!$A:$E,5,0))</f>
        <v/>
      </c>
    </row>
    <row r="514" spans="1:12" ht="16.2" hidden="1">
      <c r="A514" s="31" t="str">
        <f t="shared" si="7"/>
        <v>lt002_instrumentgrss_cmmssn_incm_off_blnc</v>
      </c>
      <c r="B514" s="172" t="s">
        <v>28</v>
      </c>
      <c r="C514" s="167" t="s">
        <v>28</v>
      </c>
      <c r="D514" s="163" t="s">
        <v>40</v>
      </c>
      <c r="E514" s="166" t="s">
        <v>367</v>
      </c>
      <c r="F514" s="166" t="s">
        <v>410</v>
      </c>
      <c r="G514" s="165" t="str">
        <f>VLOOKUP(A514,Plano_V3!$A$27:$G$573,7,0)</f>
        <v>7. Por iniciar</v>
      </c>
      <c r="H514" s="165" t="s">
        <v>30</v>
      </c>
      <c r="I514" s="174" t="s">
        <v>508</v>
      </c>
      <c r="J514" s="186" t="str">
        <f>IF(VLOOKUP(A514,'Aux - pivots1'!$A:$E,3,0)=0, "",VLOOKUP(A514,'Aux - pivots1'!$A:$E,3,0))</f>
        <v/>
      </c>
      <c r="K514" s="186" t="str">
        <f>IF(VLOOKUP(A514,'Aux - pivots1'!$A:$E,4,0)=0, "",VLOOKUP(A514,'Aux - pivots1'!$A:$E,4,0))</f>
        <v/>
      </c>
      <c r="L514" s="186" t="str">
        <f>IF(VLOOKUP(A514,'Aux - pivots1'!$A:$E,5,0)=0, "",VLOOKUP(A514,'Aux - pivots1'!$A:$E,5,0))</f>
        <v/>
      </c>
    </row>
    <row r="515" spans="1:12" ht="16.2" hidden="1">
      <c r="A515" s="31" t="str">
        <f t="shared" si="7"/>
        <v>lt002_instrumentidcmb</v>
      </c>
      <c r="B515" s="172" t="s">
        <v>28</v>
      </c>
      <c r="C515" s="167" t="s">
        <v>28</v>
      </c>
      <c r="D515" s="163" t="s">
        <v>40</v>
      </c>
      <c r="E515" s="166" t="s">
        <v>367</v>
      </c>
      <c r="F515" s="166" t="s">
        <v>411</v>
      </c>
      <c r="G515" s="165" t="str">
        <f>VLOOKUP(A515,Plano_V3!$A$27:$G$573,7,0)</f>
        <v>5. Em Correção</v>
      </c>
      <c r="H515" s="165" t="s">
        <v>30</v>
      </c>
      <c r="I515" s="174" t="s">
        <v>508</v>
      </c>
      <c r="J515" s="186" t="str">
        <f>IF(VLOOKUP(A515,'Aux - pivots1'!$A:$E,3,0)=0, "",VLOOKUP(A515,'Aux - pivots1'!$A:$E,3,0))</f>
        <v/>
      </c>
      <c r="K515" s="186" t="str">
        <f>IF(VLOOKUP(A515,'Aux - pivots1'!$A:$E,4,0)=0, "",VLOOKUP(A515,'Aux - pivots1'!$A:$E,4,0))</f>
        <v/>
      </c>
      <c r="L515" s="186" t="str">
        <f>IF(VLOOKUP(A515,'Aux - pivots1'!$A:$E,5,0)=0, "",VLOOKUP(A515,'Aux - pivots1'!$A:$E,5,0))</f>
        <v/>
      </c>
    </row>
    <row r="516" spans="1:12" ht="16.2" hidden="1">
      <c r="A516" s="31" t="str">
        <f t="shared" si="7"/>
        <v>lt003_entitycntry</v>
      </c>
      <c r="B516" s="172" t="s">
        <v>28</v>
      </c>
      <c r="C516" s="167" t="s">
        <v>28</v>
      </c>
      <c r="D516" s="163" t="s">
        <v>40</v>
      </c>
      <c r="E516" s="166" t="s">
        <v>323</v>
      </c>
      <c r="F516" s="166" t="s">
        <v>412</v>
      </c>
      <c r="G516" s="165" t="str">
        <f>VLOOKUP(A516,Plano_V3!$A$27:$G$573,7,0)</f>
        <v>1. Concluído</v>
      </c>
      <c r="H516" s="165" t="s">
        <v>477</v>
      </c>
      <c r="I516" s="174" t="s">
        <v>508</v>
      </c>
      <c r="J516" s="186" t="str">
        <f>IF(VLOOKUP(A516,'Aux - pivots1'!$A:$E,3,0)=0, "",VLOOKUP(A516,'Aux - pivots1'!$A:$E,3,0))</f>
        <v/>
      </c>
      <c r="K516" s="186" t="str">
        <f>IF(VLOOKUP(A516,'Aux - pivots1'!$A:$E,4,0)=0, "",VLOOKUP(A516,'Aux - pivots1'!$A:$E,4,0))</f>
        <v/>
      </c>
      <c r="L516" s="186" t="str">
        <f>IF(VLOOKUP(A516,'Aux - pivots1'!$A:$E,5,0)=0, "",VLOOKUP(A516,'Aux - pivots1'!$A:$E,5,0))</f>
        <v/>
      </c>
    </row>
    <row r="517" spans="1:12" ht="16.2" hidden="1">
      <c r="A517" s="31" t="str">
        <f t="shared" si="7"/>
        <v>lt003_entitydt_rfrnc</v>
      </c>
      <c r="B517" s="172" t="s">
        <v>28</v>
      </c>
      <c r="C517" s="167" t="s">
        <v>28</v>
      </c>
      <c r="D517" s="163" t="s">
        <v>40</v>
      </c>
      <c r="E517" s="166" t="s">
        <v>323</v>
      </c>
      <c r="F517" s="166" t="s">
        <v>386</v>
      </c>
      <c r="G517" s="165" t="str">
        <f>VLOOKUP(A517,Plano_V3!$A$27:$G$573,7,0)</f>
        <v>1. Concluído</v>
      </c>
      <c r="H517" s="165" t="s">
        <v>30</v>
      </c>
      <c r="I517" s="174" t="s">
        <v>508</v>
      </c>
      <c r="J517" s="186" t="str">
        <f>IF(VLOOKUP(A517,'Aux - pivots1'!$A:$E,3,0)=0, "",VLOOKUP(A517,'Aux - pivots1'!$A:$E,3,0))</f>
        <v/>
      </c>
      <c r="K517" s="186" t="str">
        <f>IF(VLOOKUP(A517,'Aux - pivots1'!$A:$E,4,0)=0, "",VLOOKUP(A517,'Aux - pivots1'!$A:$E,4,0))</f>
        <v/>
      </c>
      <c r="L517" s="186" t="str">
        <f>IF(VLOOKUP(A517,'Aux - pivots1'!$A:$E,5,0)=0, "",VLOOKUP(A517,'Aux - pivots1'!$A:$E,5,0))</f>
        <v/>
      </c>
    </row>
    <row r="518" spans="1:12" ht="16.2" hidden="1">
      <c r="A518" s="31" t="str">
        <f t="shared" si="7"/>
        <v>lt003_entityentty_id</v>
      </c>
      <c r="B518" s="172" t="s">
        <v>28</v>
      </c>
      <c r="C518" s="167" t="s">
        <v>28</v>
      </c>
      <c r="D518" s="163" t="s">
        <v>40</v>
      </c>
      <c r="E518" s="166" t="s">
        <v>323</v>
      </c>
      <c r="F518" s="166" t="s">
        <v>413</v>
      </c>
      <c r="G518" s="165" t="str">
        <f>VLOOKUP(A518,Plano_V3!$A$27:$G$573,7,0)</f>
        <v>1. Concluído</v>
      </c>
      <c r="H518" s="165" t="s">
        <v>30</v>
      </c>
      <c r="I518" s="174" t="s">
        <v>508</v>
      </c>
      <c r="J518" s="186" t="str">
        <f>IF(VLOOKUP(A518,'Aux - pivots1'!$A:$E,3,0)=0, "",VLOOKUP(A518,'Aux - pivots1'!$A:$E,3,0))</f>
        <v/>
      </c>
      <c r="K518" s="186" t="str">
        <f>IF(VLOOKUP(A518,'Aux - pivots1'!$A:$E,4,0)=0, "",VLOOKUP(A518,'Aux - pivots1'!$A:$E,4,0))</f>
        <v/>
      </c>
      <c r="L518" s="186" t="str">
        <f>IF(VLOOKUP(A518,'Aux - pivots1'!$A:$E,5,0)=0, "",VLOOKUP(A518,'Aux - pivots1'!$A:$E,5,0))</f>
        <v/>
      </c>
    </row>
    <row r="519" spans="1:12" ht="16.2" hidden="1">
      <c r="A519" s="31" t="str">
        <f t="shared" si="7"/>
        <v>lt003_entitylei</v>
      </c>
      <c r="B519" s="172" t="s">
        <v>28</v>
      </c>
      <c r="C519" s="167" t="s">
        <v>28</v>
      </c>
      <c r="D519" s="163" t="s">
        <v>40</v>
      </c>
      <c r="E519" s="166" t="s">
        <v>323</v>
      </c>
      <c r="F519" s="166" t="s">
        <v>414</v>
      </c>
      <c r="G519" s="165" t="str">
        <f>VLOOKUP(A519,Plano_V3!$A$27:$G$573,7,0)</f>
        <v>1. Concluído</v>
      </c>
      <c r="H519" s="165" t="s">
        <v>177</v>
      </c>
      <c r="I519" s="174" t="s">
        <v>508</v>
      </c>
      <c r="J519" s="186" t="str">
        <f>IF(VLOOKUP(A519,'Aux - pivots1'!$A:$E,3,0)=0, "",VLOOKUP(A519,'Aux - pivots1'!$A:$E,3,0))</f>
        <v/>
      </c>
      <c r="K519" s="186" t="str">
        <f>IF(VLOOKUP(A519,'Aux - pivots1'!$A:$E,4,0)=0, "",VLOOKUP(A519,'Aux - pivots1'!$A:$E,4,0))</f>
        <v/>
      </c>
      <c r="L519" s="186" t="str">
        <f>IF(VLOOKUP(A519,'Aux - pivots1'!$A:$E,5,0)=0, "",VLOOKUP(A519,'Aux - pivots1'!$A:$E,5,0))</f>
        <v/>
      </c>
    </row>
    <row r="520" spans="1:12" ht="16.2" hidden="1">
      <c r="A520" s="31" t="str">
        <f t="shared" ref="A520:A583" si="8">E520&amp;F520</f>
        <v>lt003_entityecnmc_actvty</v>
      </c>
      <c r="B520" s="172" t="s">
        <v>28</v>
      </c>
      <c r="C520" s="167" t="s">
        <v>28</v>
      </c>
      <c r="D520" s="163" t="s">
        <v>40</v>
      </c>
      <c r="E520" s="166" t="s">
        <v>323</v>
      </c>
      <c r="F520" s="166" t="s">
        <v>415</v>
      </c>
      <c r="G520" s="165" t="str">
        <f>VLOOKUP(A520,Plano_V3!$A$27:$G$573,7,0)</f>
        <v>1. Concluído</v>
      </c>
      <c r="H520" s="165" t="s">
        <v>177</v>
      </c>
      <c r="I520" s="174" t="s">
        <v>508</v>
      </c>
      <c r="J520" s="186" t="str">
        <f>IF(VLOOKUP(A520,'Aux - pivots1'!$A:$E,3,0)=0, "",VLOOKUP(A520,'Aux - pivots1'!$A:$E,3,0))</f>
        <v/>
      </c>
      <c r="K520" s="186" t="str">
        <f>IF(VLOOKUP(A520,'Aux - pivots1'!$A:$E,4,0)=0, "",VLOOKUP(A520,'Aux - pivots1'!$A:$E,4,0))</f>
        <v/>
      </c>
      <c r="L520" s="186" t="str">
        <f>IF(VLOOKUP(A520,'Aux - pivots1'!$A:$E,5,0)=0, "",VLOOKUP(A520,'Aux - pivots1'!$A:$E,5,0))</f>
        <v/>
      </c>
    </row>
    <row r="521" spans="1:12" ht="16.2" hidden="1">
      <c r="A521" s="31" t="str">
        <f t="shared" si="8"/>
        <v>lt003_entitygrp_eqty</v>
      </c>
      <c r="B521" s="172" t="s">
        <v>28</v>
      </c>
      <c r="C521" s="167" t="s">
        <v>28</v>
      </c>
      <c r="D521" s="163" t="s">
        <v>40</v>
      </c>
      <c r="E521" s="166" t="s">
        <v>323</v>
      </c>
      <c r="F521" s="166" t="s">
        <v>416</v>
      </c>
      <c r="G521" s="165" t="str">
        <f>VLOOKUP(A521,Plano_V3!$A$27:$G$573,7,0)</f>
        <v>1. Concluído</v>
      </c>
      <c r="H521" s="165" t="s">
        <v>177</v>
      </c>
      <c r="I521" s="174" t="s">
        <v>508</v>
      </c>
      <c r="J521" s="186" t="str">
        <f>IF(VLOOKUP(A521,'Aux - pivots1'!$A:$E,3,0)=0, "",VLOOKUP(A521,'Aux - pivots1'!$A:$E,3,0))</f>
        <v/>
      </c>
      <c r="K521" s="186" t="str">
        <f>IF(VLOOKUP(A521,'Aux - pivots1'!$A:$E,4,0)=0, "",VLOOKUP(A521,'Aux - pivots1'!$A:$E,4,0))</f>
        <v/>
      </c>
      <c r="L521" s="186" t="str">
        <f>IF(VLOOKUP(A521,'Aux - pivots1'!$A:$E,5,0)=0, "",VLOOKUP(A521,'Aux - pivots1'!$A:$E,5,0))</f>
        <v/>
      </c>
    </row>
    <row r="522" spans="1:12" ht="16.2" hidden="1">
      <c r="A522" s="31" t="str">
        <f t="shared" si="8"/>
        <v>lt003_entityannl_trnvr_le</v>
      </c>
      <c r="B522" s="172" t="s">
        <v>28</v>
      </c>
      <c r="C522" s="167" t="s">
        <v>28</v>
      </c>
      <c r="D522" s="163" t="s">
        <v>40</v>
      </c>
      <c r="E522" s="166" t="s">
        <v>323</v>
      </c>
      <c r="F522" s="166" t="s">
        <v>417</v>
      </c>
      <c r="G522" s="165" t="str">
        <f>VLOOKUP(A522,Plano_V3!$A$27:$G$573,7,0)</f>
        <v>1. Concluído</v>
      </c>
      <c r="H522" s="165" t="s">
        <v>177</v>
      </c>
      <c r="I522" s="174" t="s">
        <v>508</v>
      </c>
      <c r="J522" s="186" t="str">
        <f>IF(VLOOKUP(A522,'Aux - pivots1'!$A:$E,3,0)=0, "",VLOOKUP(A522,'Aux - pivots1'!$A:$E,3,0))</f>
        <v/>
      </c>
      <c r="K522" s="186" t="str">
        <f>IF(VLOOKUP(A522,'Aux - pivots1'!$A:$E,4,0)=0, "",VLOOKUP(A522,'Aux - pivots1'!$A:$E,4,0))</f>
        <v/>
      </c>
      <c r="L522" s="186" t="str">
        <f>IF(VLOOKUP(A522,'Aux - pivots1'!$A:$E,5,0)=0, "",VLOOKUP(A522,'Aux - pivots1'!$A:$E,5,0))</f>
        <v/>
      </c>
    </row>
    <row r="523" spans="1:12" ht="16.2" hidden="1">
      <c r="A523" s="31" t="str">
        <f t="shared" si="8"/>
        <v>lt003_entityeqty</v>
      </c>
      <c r="B523" s="172" t="s">
        <v>28</v>
      </c>
      <c r="C523" s="167" t="s">
        <v>28</v>
      </c>
      <c r="D523" s="163" t="s">
        <v>40</v>
      </c>
      <c r="E523" s="166" t="s">
        <v>323</v>
      </c>
      <c r="F523" s="166" t="s">
        <v>418</v>
      </c>
      <c r="G523" s="165" t="str">
        <f>VLOOKUP(A523,Plano_V3!$A$27:$G$573,7,0)</f>
        <v>1. Concluído</v>
      </c>
      <c r="H523" s="165" t="s">
        <v>177</v>
      </c>
      <c r="I523" s="174" t="s">
        <v>508</v>
      </c>
      <c r="J523" s="186" t="str">
        <f>IF(VLOOKUP(A523,'Aux - pivots1'!$A:$E,3,0)=0, "",VLOOKUP(A523,'Aux - pivots1'!$A:$E,3,0))</f>
        <v/>
      </c>
      <c r="K523" s="186" t="str">
        <f>IF(VLOOKUP(A523,'Aux - pivots1'!$A:$E,4,0)=0, "",VLOOKUP(A523,'Aux - pivots1'!$A:$E,4,0))</f>
        <v/>
      </c>
      <c r="L523" s="186" t="str">
        <f>IF(VLOOKUP(A523,'Aux - pivots1'!$A:$E,5,0)=0, "",VLOOKUP(A523,'Aux - pivots1'!$A:$E,5,0))</f>
        <v/>
      </c>
    </row>
    <row r="524" spans="1:12" ht="16.2" hidden="1">
      <c r="A524" s="31" t="str">
        <f t="shared" si="8"/>
        <v>lt003_entitygrp_ttl_dbt</v>
      </c>
      <c r="B524" s="172" t="s">
        <v>28</v>
      </c>
      <c r="C524" s="167" t="s">
        <v>28</v>
      </c>
      <c r="D524" s="163" t="s">
        <v>40</v>
      </c>
      <c r="E524" s="166" t="s">
        <v>323</v>
      </c>
      <c r="F524" s="166" t="s">
        <v>419</v>
      </c>
      <c r="G524" s="165" t="str">
        <f>VLOOKUP(A524,Plano_V3!$A$27:$G$573,7,0)</f>
        <v>1. Concluído</v>
      </c>
      <c r="H524" s="165" t="s">
        <v>177</v>
      </c>
      <c r="I524" s="174" t="s">
        <v>508</v>
      </c>
      <c r="J524" s="186" t="str">
        <f>IF(VLOOKUP(A524,'Aux - pivots1'!$A:$E,3,0)=0, "",VLOOKUP(A524,'Aux - pivots1'!$A:$E,3,0))</f>
        <v/>
      </c>
      <c r="K524" s="186" t="str">
        <f>IF(VLOOKUP(A524,'Aux - pivots1'!$A:$E,4,0)=0, "",VLOOKUP(A524,'Aux - pivots1'!$A:$E,4,0))</f>
        <v/>
      </c>
      <c r="L524" s="186" t="str">
        <f>IF(VLOOKUP(A524,'Aux - pivots1'!$A:$E,5,0)=0, "",VLOOKUP(A524,'Aux - pivots1'!$A:$E,5,0))</f>
        <v/>
      </c>
    </row>
    <row r="525" spans="1:12" ht="16.2" hidden="1">
      <c r="A525" s="31" t="str">
        <f t="shared" si="8"/>
        <v>lt003_entityttl_dbt</v>
      </c>
      <c r="B525" s="172" t="s">
        <v>28</v>
      </c>
      <c r="C525" s="167" t="s">
        <v>28</v>
      </c>
      <c r="D525" s="163" t="s">
        <v>40</v>
      </c>
      <c r="E525" s="166" t="s">
        <v>323</v>
      </c>
      <c r="F525" s="166" t="s">
        <v>420</v>
      </c>
      <c r="G525" s="165" t="str">
        <f>VLOOKUP(A525,Plano_V3!$A$27:$G$573,7,0)</f>
        <v>1. Concluído</v>
      </c>
      <c r="H525" s="165" t="s">
        <v>177</v>
      </c>
      <c r="I525" s="174" t="s">
        <v>508</v>
      </c>
      <c r="J525" s="186" t="str">
        <f>IF(VLOOKUP(A525,'Aux - pivots1'!$A:$E,3,0)=0, "",VLOOKUP(A525,'Aux - pivots1'!$A:$E,3,0))</f>
        <v/>
      </c>
      <c r="K525" s="186" t="str">
        <f>IF(VLOOKUP(A525,'Aux - pivots1'!$A:$E,4,0)=0, "",VLOOKUP(A525,'Aux - pivots1'!$A:$E,4,0))</f>
        <v/>
      </c>
      <c r="L525" s="186" t="str">
        <f>IF(VLOOKUP(A525,'Aux - pivots1'!$A:$E,5,0)=0, "",VLOOKUP(A525,'Aux - pivots1'!$A:$E,5,0))</f>
        <v/>
      </c>
    </row>
    <row r="526" spans="1:12" ht="16.2" hidden="1">
      <c r="A526" s="31" t="str">
        <f t="shared" si="8"/>
        <v>lt003_entitycod_soc</v>
      </c>
      <c r="B526" s="172" t="s">
        <v>28</v>
      </c>
      <c r="C526" s="167" t="s">
        <v>28</v>
      </c>
      <c r="D526" s="163" t="s">
        <v>40</v>
      </c>
      <c r="E526" s="166" t="s">
        <v>323</v>
      </c>
      <c r="F526" s="166" t="s">
        <v>404</v>
      </c>
      <c r="G526" s="165" t="str">
        <f>VLOOKUP(A526,Plano_V3!$A$27:$G$573,7,0)</f>
        <v>1. Concluído</v>
      </c>
      <c r="H526" s="165" t="s">
        <v>477</v>
      </c>
      <c r="I526" s="174" t="s">
        <v>508</v>
      </c>
      <c r="J526" s="186" t="str">
        <f>IF(VLOOKUP(A526,'Aux - pivots1'!$A:$E,3,0)=0, "",VLOOKUP(A526,'Aux - pivots1'!$A:$E,3,0))</f>
        <v/>
      </c>
      <c r="K526" s="186" t="str">
        <f>IF(VLOOKUP(A526,'Aux - pivots1'!$A:$E,4,0)=0, "",VLOOKUP(A526,'Aux - pivots1'!$A:$E,4,0))</f>
        <v/>
      </c>
      <c r="L526" s="186" t="str">
        <f>IF(VLOOKUP(A526,'Aux - pivots1'!$A:$E,5,0)=0, "",VLOOKUP(A526,'Aux - pivots1'!$A:$E,5,0))</f>
        <v/>
      </c>
    </row>
    <row r="527" spans="1:12" ht="16.2" hidden="1">
      <c r="A527" s="31" t="str">
        <f t="shared" si="8"/>
        <v>lt004_protectiondt_rfrnc</v>
      </c>
      <c r="B527" s="172" t="s">
        <v>28</v>
      </c>
      <c r="C527" s="167" t="s">
        <v>28</v>
      </c>
      <c r="D527" s="163" t="s">
        <v>40</v>
      </c>
      <c r="E527" s="166" t="s">
        <v>356</v>
      </c>
      <c r="F527" s="166" t="s">
        <v>386</v>
      </c>
      <c r="G527" s="165" t="str">
        <f>VLOOKUP(A527,Plano_V3!$A$27:$G$573,7,0)</f>
        <v>1. Concluído</v>
      </c>
      <c r="H527" s="165" t="s">
        <v>30</v>
      </c>
      <c r="I527" s="174" t="s">
        <v>508</v>
      </c>
      <c r="J527" s="186" t="str">
        <f>IF(VLOOKUP(A527,'Aux - pivots1'!$A:$E,3,0)=0, "",VLOOKUP(A527,'Aux - pivots1'!$A:$E,3,0))</f>
        <v/>
      </c>
      <c r="K527" s="186" t="str">
        <f>IF(VLOOKUP(A527,'Aux - pivots1'!$A:$E,4,0)=0, "",VLOOKUP(A527,'Aux - pivots1'!$A:$E,4,0))</f>
        <v/>
      </c>
      <c r="L527" s="186" t="str">
        <f>IF(VLOOKUP(A527,'Aux - pivots1'!$A:$E,5,0)=0, "",VLOOKUP(A527,'Aux - pivots1'!$A:$E,5,0))</f>
        <v/>
      </c>
    </row>
    <row r="528" spans="1:12" ht="16.2" hidden="1">
      <c r="A528" s="31" t="str">
        <f t="shared" si="8"/>
        <v>lt004_protectionprtctn_id</v>
      </c>
      <c r="B528" s="172" t="s">
        <v>28</v>
      </c>
      <c r="C528" s="167" t="s">
        <v>28</v>
      </c>
      <c r="D528" s="163" t="s">
        <v>40</v>
      </c>
      <c r="E528" s="166" t="s">
        <v>356</v>
      </c>
      <c r="F528" s="166" t="s">
        <v>421</v>
      </c>
      <c r="G528" s="165" t="str">
        <f>VLOOKUP(A528,Plano_V3!$A$27:$G$573,7,0)</f>
        <v>4. Validação EF</v>
      </c>
      <c r="H528" s="165" t="s">
        <v>30</v>
      </c>
      <c r="I528" s="174" t="s">
        <v>508</v>
      </c>
      <c r="J528" s="186" t="str">
        <f>IF(VLOOKUP(A528,'Aux - pivots1'!$A:$E,3,0)=0, "",VLOOKUP(A528,'Aux - pivots1'!$A:$E,3,0))</f>
        <v/>
      </c>
      <c r="K528" s="186" t="str">
        <f>IF(VLOOKUP(A528,'Aux - pivots1'!$A:$E,4,0)=0, "",VLOOKUP(A528,'Aux - pivots1'!$A:$E,4,0))</f>
        <v/>
      </c>
      <c r="L528" s="186" t="str">
        <f>IF(VLOOKUP(A528,'Aux - pivots1'!$A:$E,5,0)=0, "",VLOOKUP(A528,'Aux - pivots1'!$A:$E,5,0))</f>
        <v/>
      </c>
    </row>
    <row r="529" spans="1:12" ht="16.2" hidden="1">
      <c r="A529" s="31" t="str">
        <f t="shared" si="8"/>
        <v>lt004_protectionrl_estt_clltrl_lctn</v>
      </c>
      <c r="B529" s="172" t="s">
        <v>28</v>
      </c>
      <c r="C529" s="167" t="s">
        <v>28</v>
      </c>
      <c r="D529" s="163" t="s">
        <v>40</v>
      </c>
      <c r="E529" s="166" t="s">
        <v>356</v>
      </c>
      <c r="F529" s="166" t="s">
        <v>422</v>
      </c>
      <c r="G529" s="165" t="str">
        <f>VLOOKUP(A529,Plano_V3!$A$27:$G$573,7,0)</f>
        <v>4. Validação EF</v>
      </c>
      <c r="H529" s="165" t="s">
        <v>30</v>
      </c>
      <c r="I529" s="174" t="s">
        <v>508</v>
      </c>
      <c r="J529" s="186" t="str">
        <f>IF(VLOOKUP(A529,'Aux - pivots1'!$A:$E,3,0)=0, "",VLOOKUP(A529,'Aux - pivots1'!$A:$E,3,0))</f>
        <v/>
      </c>
      <c r="K529" s="186" t="str">
        <f>IF(VLOOKUP(A529,'Aux - pivots1'!$A:$E,4,0)=0, "",VLOOKUP(A529,'Aux - pivots1'!$A:$E,4,0))</f>
        <v/>
      </c>
      <c r="L529" s="186" t="str">
        <f>IF(VLOOKUP(A529,'Aux - pivots1'!$A:$E,5,0)=0, "",VLOOKUP(A529,'Aux - pivots1'!$A:$E,5,0))</f>
        <v/>
      </c>
    </row>
    <row r="530" spans="1:12" ht="16.2" hidden="1">
      <c r="A530" s="31" t="str">
        <f t="shared" si="8"/>
        <v>lt004_protectionrl_estt_pst_cd</v>
      </c>
      <c r="B530" s="172" t="s">
        <v>28</v>
      </c>
      <c r="C530" s="167" t="s">
        <v>28</v>
      </c>
      <c r="D530" s="163" t="s">
        <v>40</v>
      </c>
      <c r="E530" s="166" t="s">
        <v>356</v>
      </c>
      <c r="F530" s="166" t="s">
        <v>423</v>
      </c>
      <c r="G530" s="165" t="str">
        <f>VLOOKUP(A530,Plano_V3!$A$27:$G$573,7,0)</f>
        <v>4. Validação EF</v>
      </c>
      <c r="H530" s="165" t="s">
        <v>30</v>
      </c>
      <c r="I530" s="174" t="s">
        <v>508</v>
      </c>
      <c r="J530" s="186" t="str">
        <f>IF(VLOOKUP(A530,'Aux - pivots1'!$A:$E,3,0)=0, "",VLOOKUP(A530,'Aux - pivots1'!$A:$E,3,0))</f>
        <v/>
      </c>
      <c r="K530" s="186" t="str">
        <f>IF(VLOOKUP(A530,'Aux - pivots1'!$A:$E,4,0)=0, "",VLOOKUP(A530,'Aux - pivots1'!$A:$E,4,0))</f>
        <v/>
      </c>
      <c r="L530" s="186" t="str">
        <f>IF(VLOOKUP(A530,'Aux - pivots1'!$A:$E,5,0)=0, "",VLOOKUP(A530,'Aux - pivots1'!$A:$E,5,0))</f>
        <v/>
      </c>
    </row>
    <row r="531" spans="1:12" ht="16.2" hidden="1">
      <c r="A531" s="31" t="str">
        <f t="shared" si="8"/>
        <v>lt004_protectiontyp_prtctn</v>
      </c>
      <c r="B531" s="172" t="s">
        <v>28</v>
      </c>
      <c r="C531" s="167" t="s">
        <v>28</v>
      </c>
      <c r="D531" s="163" t="s">
        <v>40</v>
      </c>
      <c r="E531" s="166" t="s">
        <v>356</v>
      </c>
      <c r="F531" s="166" t="s">
        <v>424</v>
      </c>
      <c r="G531" s="165" t="str">
        <f>VLOOKUP(A531,Plano_V3!$A$27:$G$573,7,0)</f>
        <v>4. Validação EF</v>
      </c>
      <c r="H531" s="165" t="s">
        <v>30</v>
      </c>
      <c r="I531" s="174" t="s">
        <v>508</v>
      </c>
      <c r="J531" s="186" t="str">
        <f>IF(VLOOKUP(A531,'Aux - pivots1'!$A:$E,3,0)=0, "",VLOOKUP(A531,'Aux - pivots1'!$A:$E,3,0))</f>
        <v/>
      </c>
      <c r="K531" s="186" t="str">
        <f>IF(VLOOKUP(A531,'Aux - pivots1'!$A:$E,4,0)=0, "",VLOOKUP(A531,'Aux - pivots1'!$A:$E,4,0))</f>
        <v/>
      </c>
      <c r="L531" s="186" t="str">
        <f>IF(VLOOKUP(A531,'Aux - pivots1'!$A:$E,5,0)=0, "",VLOOKUP(A531,'Aux - pivots1'!$A:$E,5,0))</f>
        <v/>
      </c>
    </row>
    <row r="532" spans="1:12" ht="16.2" hidden="1">
      <c r="A532" s="31" t="str">
        <f t="shared" si="8"/>
        <v>lt004_protectionorgnl_prtctn_vl</v>
      </c>
      <c r="B532" s="172" t="s">
        <v>28</v>
      </c>
      <c r="C532" s="167" t="s">
        <v>28</v>
      </c>
      <c r="D532" s="163" t="s">
        <v>40</v>
      </c>
      <c r="E532" s="166" t="s">
        <v>356</v>
      </c>
      <c r="F532" s="166" t="s">
        <v>425</v>
      </c>
      <c r="G532" s="165" t="str">
        <f>VLOOKUP(A532,Plano_V3!$A$27:$G$573,7,0)</f>
        <v>4. Validação EF</v>
      </c>
      <c r="H532" s="165" t="s">
        <v>30</v>
      </c>
      <c r="I532" s="174" t="s">
        <v>508</v>
      </c>
      <c r="J532" s="186" t="str">
        <f>IF(VLOOKUP(A532,'Aux - pivots1'!$A:$E,3,0)=0, "",VLOOKUP(A532,'Aux - pivots1'!$A:$E,3,0))</f>
        <v/>
      </c>
      <c r="K532" s="186" t="str">
        <f>IF(VLOOKUP(A532,'Aux - pivots1'!$A:$E,4,0)=0, "",VLOOKUP(A532,'Aux - pivots1'!$A:$E,4,0))</f>
        <v/>
      </c>
      <c r="L532" s="186" t="str">
        <f>IF(VLOOKUP(A532,'Aux - pivots1'!$A:$E,5,0)=0, "",VLOOKUP(A532,'Aux - pivots1'!$A:$E,5,0))</f>
        <v/>
      </c>
    </row>
    <row r="533" spans="1:12" ht="16.2" hidden="1">
      <c r="A533" s="31" t="str">
        <f t="shared" si="8"/>
        <v>lt004_protectionprtctn_vl</v>
      </c>
      <c r="B533" s="172" t="s">
        <v>28</v>
      </c>
      <c r="C533" s="167" t="s">
        <v>28</v>
      </c>
      <c r="D533" s="163" t="s">
        <v>40</v>
      </c>
      <c r="E533" s="166" t="s">
        <v>356</v>
      </c>
      <c r="F533" s="166" t="s">
        <v>426</v>
      </c>
      <c r="G533" s="165" t="str">
        <f>VLOOKUP(A533,Plano_V3!$A$27:$G$573,7,0)</f>
        <v>4. Validação EF</v>
      </c>
      <c r="H533" s="165" t="s">
        <v>30</v>
      </c>
      <c r="I533" s="174" t="s">
        <v>508</v>
      </c>
      <c r="J533" s="186" t="str">
        <f>IF(VLOOKUP(A533,'Aux - pivots1'!$A:$E,3,0)=0, "",VLOOKUP(A533,'Aux - pivots1'!$A:$E,3,0))</f>
        <v/>
      </c>
      <c r="K533" s="186" t="str">
        <f>IF(VLOOKUP(A533,'Aux - pivots1'!$A:$E,4,0)=0, "",VLOOKUP(A533,'Aux - pivots1'!$A:$E,4,0))</f>
        <v/>
      </c>
      <c r="L533" s="186" t="str">
        <f>IF(VLOOKUP(A533,'Aux - pivots1'!$A:$E,5,0)=0, "",VLOOKUP(A533,'Aux - pivots1'!$A:$E,5,0))</f>
        <v/>
      </c>
    </row>
    <row r="534" spans="1:12" ht="16.2" hidden="1">
      <c r="A534" s="31" t="str">
        <f t="shared" si="8"/>
        <v>lt004_protectioncod_soc</v>
      </c>
      <c r="B534" s="172" t="s">
        <v>28</v>
      </c>
      <c r="C534" s="167" t="s">
        <v>28</v>
      </c>
      <c r="D534" s="163" t="s">
        <v>40</v>
      </c>
      <c r="E534" s="166" t="s">
        <v>356</v>
      </c>
      <c r="F534" s="166" t="s">
        <v>404</v>
      </c>
      <c r="G534" s="165" t="str">
        <f>VLOOKUP(A534,Plano_V3!$A$27:$G$573,7,0)</f>
        <v>4. Validação EF</v>
      </c>
      <c r="H534" s="165" t="s">
        <v>30</v>
      </c>
      <c r="I534" s="174" t="s">
        <v>508</v>
      </c>
      <c r="J534" s="186" t="str">
        <f>IF(VLOOKUP(A534,'Aux - pivots1'!$A:$E,3,0)=0, "",VLOOKUP(A534,'Aux - pivots1'!$A:$E,3,0))</f>
        <v/>
      </c>
      <c r="K534" s="186" t="str">
        <f>IF(VLOOKUP(A534,'Aux - pivots1'!$A:$E,4,0)=0, "",VLOOKUP(A534,'Aux - pivots1'!$A:$E,4,0))</f>
        <v/>
      </c>
      <c r="L534" s="186" t="str">
        <f>IF(VLOOKUP(A534,'Aux - pivots1'!$A:$E,5,0)=0, "",VLOOKUP(A534,'Aux - pivots1'!$A:$E,5,0))</f>
        <v/>
      </c>
    </row>
    <row r="535" spans="1:12" ht="16.2" hidden="1">
      <c r="A535" s="31" t="str">
        <f t="shared" si="8"/>
        <v>lt005_instr_entdt_rfrnc</v>
      </c>
      <c r="B535" s="172" t="s">
        <v>28</v>
      </c>
      <c r="C535" s="167" t="s">
        <v>28</v>
      </c>
      <c r="D535" s="163" t="s">
        <v>40</v>
      </c>
      <c r="E535" s="166" t="s">
        <v>427</v>
      </c>
      <c r="F535" s="166" t="s">
        <v>386</v>
      </c>
      <c r="G535" s="165" t="str">
        <f>VLOOKUP(A535,Plano_V3!$A$27:$G$573,7,0)</f>
        <v>1. Concluído</v>
      </c>
      <c r="H535" s="165" t="s">
        <v>30</v>
      </c>
      <c r="I535" s="174" t="s">
        <v>508</v>
      </c>
      <c r="J535" s="186" t="str">
        <f>IF(VLOOKUP(A535,'Aux - pivots1'!$A:$E,3,0)=0, "",VLOOKUP(A535,'Aux - pivots1'!$A:$E,3,0))</f>
        <v/>
      </c>
      <c r="K535" s="186" t="str">
        <f>IF(VLOOKUP(A535,'Aux - pivots1'!$A:$E,4,0)=0, "",VLOOKUP(A535,'Aux - pivots1'!$A:$E,4,0))</f>
        <v/>
      </c>
      <c r="L535" s="186" t="str">
        <f>IF(VLOOKUP(A535,'Aux - pivots1'!$A:$E,5,0)=0, "",VLOOKUP(A535,'Aux - pivots1'!$A:$E,5,0))</f>
        <v/>
      </c>
    </row>
    <row r="536" spans="1:12" ht="16.2" hidden="1">
      <c r="A536" s="31" t="str">
        <f t="shared" si="8"/>
        <v>lt005_instr_ententty_id</v>
      </c>
      <c r="B536" s="172" t="s">
        <v>28</v>
      </c>
      <c r="C536" s="167" t="s">
        <v>28</v>
      </c>
      <c r="D536" s="163" t="s">
        <v>40</v>
      </c>
      <c r="E536" s="166" t="s">
        <v>427</v>
      </c>
      <c r="F536" s="166" t="s">
        <v>413</v>
      </c>
      <c r="G536" s="165" t="str">
        <f>VLOOKUP(A536,Plano_V3!$A$27:$G$573,7,0)</f>
        <v>1. Concluído</v>
      </c>
      <c r="H536" s="165" t="s">
        <v>30</v>
      </c>
      <c r="I536" s="174" t="s">
        <v>508</v>
      </c>
      <c r="J536" s="186" t="str">
        <f>IF(VLOOKUP(A536,'Aux - pivots1'!$A:$E,3,0)=0, "",VLOOKUP(A536,'Aux - pivots1'!$A:$E,3,0))</f>
        <v/>
      </c>
      <c r="K536" s="186" t="str">
        <f>IF(VLOOKUP(A536,'Aux - pivots1'!$A:$E,4,0)=0, "",VLOOKUP(A536,'Aux - pivots1'!$A:$E,4,0))</f>
        <v/>
      </c>
      <c r="L536" s="186" t="str">
        <f>IF(VLOOKUP(A536,'Aux - pivots1'!$A:$E,5,0)=0, "",VLOOKUP(A536,'Aux - pivots1'!$A:$E,5,0))</f>
        <v/>
      </c>
    </row>
    <row r="537" spans="1:12" ht="16.2" hidden="1">
      <c r="A537" s="31" t="str">
        <f t="shared" si="8"/>
        <v>lt005_instr_entinstrmnt_id</v>
      </c>
      <c r="B537" s="172" t="s">
        <v>28</v>
      </c>
      <c r="C537" s="167" t="s">
        <v>28</v>
      </c>
      <c r="D537" s="163" t="s">
        <v>40</v>
      </c>
      <c r="E537" s="166" t="s">
        <v>427</v>
      </c>
      <c r="F537" s="166" t="s">
        <v>388</v>
      </c>
      <c r="G537" s="165" t="str">
        <f>VLOOKUP(A537,Plano_V3!$A$27:$G$573,7,0)</f>
        <v>1. Concluído</v>
      </c>
      <c r="H537" s="165" t="s">
        <v>30</v>
      </c>
      <c r="I537" s="174" t="s">
        <v>508</v>
      </c>
      <c r="J537" s="186" t="str">
        <f>IF(VLOOKUP(A537,'Aux - pivots1'!$A:$E,3,0)=0, "",VLOOKUP(A537,'Aux - pivots1'!$A:$E,3,0))</f>
        <v/>
      </c>
      <c r="K537" s="186" t="str">
        <f>IF(VLOOKUP(A537,'Aux - pivots1'!$A:$E,4,0)=0, "",VLOOKUP(A537,'Aux - pivots1'!$A:$E,4,0))</f>
        <v/>
      </c>
      <c r="L537" s="186" t="str">
        <f>IF(VLOOKUP(A537,'Aux - pivots1'!$A:$E,5,0)=0, "",VLOOKUP(A537,'Aux - pivots1'!$A:$E,5,0))</f>
        <v/>
      </c>
    </row>
    <row r="538" spans="1:12" ht="16.2" hidden="1">
      <c r="A538" s="31" t="str">
        <f t="shared" si="8"/>
        <v>lt005_instr_entcod_soc</v>
      </c>
      <c r="B538" s="172" t="s">
        <v>28</v>
      </c>
      <c r="C538" s="167" t="s">
        <v>28</v>
      </c>
      <c r="D538" s="163" t="s">
        <v>40</v>
      </c>
      <c r="E538" s="166" t="s">
        <v>427</v>
      </c>
      <c r="F538" s="166" t="s">
        <v>404</v>
      </c>
      <c r="G538" s="165" t="str">
        <f>VLOOKUP(A538,Plano_V3!$A$27:$G$573,7,0)</f>
        <v>1. Concluído</v>
      </c>
      <c r="H538" s="165" t="s">
        <v>30</v>
      </c>
      <c r="I538" s="174" t="s">
        <v>508</v>
      </c>
      <c r="J538" s="186" t="str">
        <f>IF(VLOOKUP(A538,'Aux - pivots1'!$A:$E,3,0)=0, "",VLOOKUP(A538,'Aux - pivots1'!$A:$E,3,0))</f>
        <v/>
      </c>
      <c r="K538" s="186" t="str">
        <f>IF(VLOOKUP(A538,'Aux - pivots1'!$A:$E,4,0)=0, "",VLOOKUP(A538,'Aux - pivots1'!$A:$E,4,0))</f>
        <v/>
      </c>
      <c r="L538" s="186" t="str">
        <f>IF(VLOOKUP(A538,'Aux - pivots1'!$A:$E,5,0)=0, "",VLOOKUP(A538,'Aux - pivots1'!$A:$E,5,0))</f>
        <v/>
      </c>
    </row>
    <row r="539" spans="1:12" ht="16.2" hidden="1">
      <c r="A539" s="31" t="str">
        <f t="shared" si="8"/>
        <v>lt005_instr_entmn_entty_id</v>
      </c>
      <c r="B539" s="172" t="s">
        <v>28</v>
      </c>
      <c r="C539" s="167" t="s">
        <v>28</v>
      </c>
      <c r="D539" s="163" t="s">
        <v>40</v>
      </c>
      <c r="E539" s="166" t="s">
        <v>427</v>
      </c>
      <c r="F539" s="166" t="s">
        <v>428</v>
      </c>
      <c r="G539" s="165" t="str">
        <f>VLOOKUP(A539,Plano_V3!$A$27:$G$573,7,0)</f>
        <v>1. Concluído</v>
      </c>
      <c r="H539" s="165" t="s">
        <v>30</v>
      </c>
      <c r="I539" s="174" t="s">
        <v>508</v>
      </c>
      <c r="J539" s="186" t="str">
        <f>IF(VLOOKUP(A539,'Aux - pivots1'!$A:$E,3,0)=0, "",VLOOKUP(A539,'Aux - pivots1'!$A:$E,3,0))</f>
        <v/>
      </c>
      <c r="K539" s="186" t="str">
        <f>IF(VLOOKUP(A539,'Aux - pivots1'!$A:$E,4,0)=0, "",VLOOKUP(A539,'Aux - pivots1'!$A:$E,4,0))</f>
        <v/>
      </c>
      <c r="L539" s="186" t="str">
        <f>IF(VLOOKUP(A539,'Aux - pivots1'!$A:$E,5,0)=0, "",VLOOKUP(A539,'Aux - pivots1'!$A:$E,5,0))</f>
        <v/>
      </c>
    </row>
    <row r="540" spans="1:12" ht="16.2" hidden="1">
      <c r="A540" s="31" t="str">
        <f t="shared" si="8"/>
        <v>lt006_instr_protdt_rfrnc</v>
      </c>
      <c r="B540" s="172" t="s">
        <v>28</v>
      </c>
      <c r="C540" s="167" t="s">
        <v>28</v>
      </c>
      <c r="D540" s="163" t="s">
        <v>40</v>
      </c>
      <c r="E540" s="166" t="s">
        <v>429</v>
      </c>
      <c r="F540" s="166" t="s">
        <v>386</v>
      </c>
      <c r="G540" s="165" t="str">
        <f>VLOOKUP(A540,Plano_V3!$A$27:$G$573,7,0)</f>
        <v>1. Concluído</v>
      </c>
      <c r="H540" s="165" t="s">
        <v>30</v>
      </c>
      <c r="I540" s="174" t="s">
        <v>508</v>
      </c>
      <c r="J540" s="186" t="str">
        <f>IF(VLOOKUP(A540,'Aux - pivots1'!$A:$E,3,0)=0, "",VLOOKUP(A540,'Aux - pivots1'!$A:$E,3,0))</f>
        <v/>
      </c>
      <c r="K540" s="186" t="str">
        <f>IF(VLOOKUP(A540,'Aux - pivots1'!$A:$E,4,0)=0, "",VLOOKUP(A540,'Aux - pivots1'!$A:$E,4,0))</f>
        <v/>
      </c>
      <c r="L540" s="186" t="str">
        <f>IF(VLOOKUP(A540,'Aux - pivots1'!$A:$E,5,0)=0, "",VLOOKUP(A540,'Aux - pivots1'!$A:$E,5,0))</f>
        <v/>
      </c>
    </row>
    <row r="541" spans="1:12" ht="16.2" hidden="1">
      <c r="A541" s="31" t="str">
        <f t="shared" si="8"/>
        <v>lt006_instr_protinstrmnt_id</v>
      </c>
      <c r="B541" s="172" t="s">
        <v>28</v>
      </c>
      <c r="C541" s="167" t="s">
        <v>28</v>
      </c>
      <c r="D541" s="163" t="s">
        <v>40</v>
      </c>
      <c r="E541" s="166" t="s">
        <v>429</v>
      </c>
      <c r="F541" s="166" t="s">
        <v>388</v>
      </c>
      <c r="G541" s="165" t="str">
        <f>VLOOKUP(A541,Plano_V3!$A$27:$G$573,7,0)</f>
        <v>1. Concluído</v>
      </c>
      <c r="H541" s="165" t="s">
        <v>30</v>
      </c>
      <c r="I541" s="174" t="s">
        <v>508</v>
      </c>
      <c r="J541" s="186" t="str">
        <f>IF(VLOOKUP(A541,'Aux - pivots1'!$A:$E,3,0)=0, "",VLOOKUP(A541,'Aux - pivots1'!$A:$E,3,0))</f>
        <v/>
      </c>
      <c r="K541" s="186" t="str">
        <f>IF(VLOOKUP(A541,'Aux - pivots1'!$A:$E,4,0)=0, "",VLOOKUP(A541,'Aux - pivots1'!$A:$E,4,0))</f>
        <v/>
      </c>
      <c r="L541" s="186" t="str">
        <f>IF(VLOOKUP(A541,'Aux - pivots1'!$A:$E,5,0)=0, "",VLOOKUP(A541,'Aux - pivots1'!$A:$E,5,0))</f>
        <v/>
      </c>
    </row>
    <row r="542" spans="1:12" ht="16.2" hidden="1">
      <c r="A542" s="31" t="str">
        <f t="shared" si="8"/>
        <v>lt006_instr_protprtctn_id</v>
      </c>
      <c r="B542" s="172" t="s">
        <v>28</v>
      </c>
      <c r="C542" s="167" t="s">
        <v>28</v>
      </c>
      <c r="D542" s="163" t="s">
        <v>40</v>
      </c>
      <c r="E542" s="166" t="s">
        <v>429</v>
      </c>
      <c r="F542" s="166" t="s">
        <v>421</v>
      </c>
      <c r="G542" s="165" t="str">
        <f>VLOOKUP(A542,Plano_V3!$A$27:$G$573,7,0)</f>
        <v>1. Concluído</v>
      </c>
      <c r="H542" s="165" t="s">
        <v>30</v>
      </c>
      <c r="I542" s="174" t="s">
        <v>508</v>
      </c>
      <c r="J542" s="186" t="str">
        <f>IF(VLOOKUP(A542,'Aux - pivots1'!$A:$E,3,0)=0, "",VLOOKUP(A542,'Aux - pivots1'!$A:$E,3,0))</f>
        <v/>
      </c>
      <c r="K542" s="186" t="str">
        <f>IF(VLOOKUP(A542,'Aux - pivots1'!$A:$E,4,0)=0, "",VLOOKUP(A542,'Aux - pivots1'!$A:$E,4,0))</f>
        <v/>
      </c>
      <c r="L542" s="186" t="str">
        <f>IF(VLOOKUP(A542,'Aux - pivots1'!$A:$E,5,0)=0, "",VLOOKUP(A542,'Aux - pivots1'!$A:$E,5,0))</f>
        <v/>
      </c>
    </row>
    <row r="543" spans="1:12" ht="16.2" hidden="1">
      <c r="A543" s="31" t="str">
        <f t="shared" si="8"/>
        <v>lt006_instr_protprtctn_allctd_vl</v>
      </c>
      <c r="B543" s="172" t="s">
        <v>28</v>
      </c>
      <c r="C543" s="167" t="s">
        <v>28</v>
      </c>
      <c r="D543" s="163" t="s">
        <v>40</v>
      </c>
      <c r="E543" s="166" t="s">
        <v>429</v>
      </c>
      <c r="F543" s="166" t="s">
        <v>430</v>
      </c>
      <c r="G543" s="165" t="str">
        <f>VLOOKUP(A543,Plano_V3!$A$27:$G$573,7,0)</f>
        <v>1. Concluído</v>
      </c>
      <c r="H543" s="165" t="s">
        <v>30</v>
      </c>
      <c r="I543" s="174" t="s">
        <v>508</v>
      </c>
      <c r="J543" s="186" t="str">
        <f>IF(VLOOKUP(A543,'Aux - pivots1'!$A:$E,3,0)=0, "",VLOOKUP(A543,'Aux - pivots1'!$A:$E,3,0))</f>
        <v/>
      </c>
      <c r="K543" s="186" t="str">
        <f>IF(VLOOKUP(A543,'Aux - pivots1'!$A:$E,4,0)=0, "",VLOOKUP(A543,'Aux - pivots1'!$A:$E,4,0))</f>
        <v/>
      </c>
      <c r="L543" s="186" t="str">
        <f>IF(VLOOKUP(A543,'Aux - pivots1'!$A:$E,5,0)=0, "",VLOOKUP(A543,'Aux - pivots1'!$A:$E,5,0))</f>
        <v/>
      </c>
    </row>
    <row r="544" spans="1:12" ht="16.2" hidden="1">
      <c r="A544" s="31" t="str">
        <f t="shared" si="8"/>
        <v>lt006_instr_protcod_soc</v>
      </c>
      <c r="B544" s="172" t="s">
        <v>28</v>
      </c>
      <c r="C544" s="167" t="s">
        <v>28</v>
      </c>
      <c r="D544" s="163" t="s">
        <v>40</v>
      </c>
      <c r="E544" s="166" t="s">
        <v>429</v>
      </c>
      <c r="F544" s="166" t="s">
        <v>404</v>
      </c>
      <c r="G544" s="165" t="str">
        <f>VLOOKUP(A544,Plano_V3!$A$27:$G$573,7,0)</f>
        <v>1. Concluído</v>
      </c>
      <c r="H544" s="165" t="s">
        <v>30</v>
      </c>
      <c r="I544" s="174" t="s">
        <v>508</v>
      </c>
      <c r="J544" s="186" t="str">
        <f>IF(VLOOKUP(A544,'Aux - pivots1'!$A:$E,3,0)=0, "",VLOOKUP(A544,'Aux - pivots1'!$A:$E,3,0))</f>
        <v/>
      </c>
      <c r="K544" s="186" t="str">
        <f>IF(VLOOKUP(A544,'Aux - pivots1'!$A:$E,4,0)=0, "",VLOOKUP(A544,'Aux - pivots1'!$A:$E,4,0))</f>
        <v/>
      </c>
      <c r="L544" s="186" t="str">
        <f>IF(VLOOKUP(A544,'Aux - pivots1'!$A:$E,5,0)=0, "",VLOOKUP(A544,'Aux - pivots1'!$A:$E,5,0))</f>
        <v/>
      </c>
    </row>
    <row r="545" spans="1:12" ht="16.2" hidden="1">
      <c r="A545" s="31" t="str">
        <f t="shared" si="8"/>
        <v>lt002_insrmntn.a.</v>
      </c>
      <c r="B545" s="172" t="s">
        <v>32</v>
      </c>
      <c r="C545" s="167" t="s">
        <v>32</v>
      </c>
      <c r="D545" s="163" t="s">
        <v>36</v>
      </c>
      <c r="E545" s="166" t="s">
        <v>439</v>
      </c>
      <c r="F545" s="166" t="s">
        <v>38</v>
      </c>
      <c r="G545" s="165" t="str">
        <f>VLOOKUP(A545,Plano_V1!$A$584:$G$636,7,0)</f>
        <v>2. Em Teste</v>
      </c>
      <c r="H545" s="165" t="s">
        <v>177</v>
      </c>
      <c r="I545" s="174"/>
      <c r="J545" s="186" t="str">
        <f>IF(VLOOKUP(A545,'Aux - pivots1'!$A:$E,3,0)=0, "",VLOOKUP(A545,'Aux - pivots1'!$A:$E,3,0))</f>
        <v/>
      </c>
      <c r="K545" s="186" t="str">
        <f>IF(VLOOKUP(A545,'Aux - pivots1'!$A:$E,4,0)=0, "",VLOOKUP(A545,'Aux - pivots1'!$A:$E,4,0))</f>
        <v/>
      </c>
      <c r="L545" s="186" t="str">
        <f>IF(VLOOKUP(A545,'Aux - pivots1'!$A:$E,5,0)=0, "",VLOOKUP(A545,'Aux - pivots1'!$A:$E,5,0))</f>
        <v/>
      </c>
    </row>
    <row r="546" spans="1:12" ht="16.2" hidden="1">
      <c r="A546" s="31" t="str">
        <f t="shared" si="8"/>
        <v>lt002_insrmntsstnbl_ctgry</v>
      </c>
      <c r="B546" s="172" t="s">
        <v>32</v>
      </c>
      <c r="C546" s="167" t="s">
        <v>32</v>
      </c>
      <c r="D546" s="163" t="s">
        <v>40</v>
      </c>
      <c r="E546" s="166" t="s">
        <v>439</v>
      </c>
      <c r="F546" s="166" t="s">
        <v>407</v>
      </c>
      <c r="G546" s="165" t="str">
        <f>VLOOKUP(A546,Plano_V1!$A$584:$G$636,7,0)</f>
        <v>3. Pendente de outros desenvolvimentos</v>
      </c>
      <c r="H546" s="165" t="s">
        <v>478</v>
      </c>
      <c r="I546" s="174"/>
      <c r="J546" s="186" t="str">
        <f>IF(VLOOKUP(A546,'Aux - pivots1'!$A:$E,3,0)=0, "",VLOOKUP(A546,'Aux - pivots1'!$A:$E,3,0))</f>
        <v/>
      </c>
      <c r="K546" s="186" t="str">
        <f>IF(VLOOKUP(A546,'Aux - pivots1'!$A:$E,4,0)=0, "",VLOOKUP(A546,'Aux - pivots1'!$A:$E,4,0))</f>
        <v/>
      </c>
      <c r="L546" s="186" t="str">
        <f>IF(VLOOKUP(A546,'Aux - pivots1'!$A:$E,5,0)=0, "",VLOOKUP(A546,'Aux - pivots1'!$A:$E,5,0))</f>
        <v/>
      </c>
    </row>
    <row r="547" spans="1:12" ht="16.2" hidden="1">
      <c r="A547" s="31" t="str">
        <f t="shared" si="8"/>
        <v>lt002_insrmntdflt_stts_instrmnt</v>
      </c>
      <c r="B547" s="172" t="s">
        <v>32</v>
      </c>
      <c r="C547" s="167" t="s">
        <v>32</v>
      </c>
      <c r="D547" s="163" t="s">
        <v>40</v>
      </c>
      <c r="E547" s="166" t="s">
        <v>439</v>
      </c>
      <c r="F547" s="166" t="s">
        <v>390</v>
      </c>
      <c r="G547" s="165" t="str">
        <f>VLOOKUP(A547,Plano_V1!$A$584:$G$636,7,0)</f>
        <v>1. Concluído</v>
      </c>
      <c r="H547" s="165" t="s">
        <v>477</v>
      </c>
      <c r="I547" s="190"/>
      <c r="J547" s="186" t="str">
        <f>IF(VLOOKUP(A547,'Aux - pivots1'!$A:$E,3,0)=0, "",VLOOKUP(A547,'Aux - pivots1'!$A:$E,3,0))</f>
        <v/>
      </c>
      <c r="K547" s="186" t="str">
        <f>IF(VLOOKUP(A547,'Aux - pivots1'!$A:$E,4,0)=0, "",VLOOKUP(A547,'Aux - pivots1'!$A:$E,4,0))</f>
        <v/>
      </c>
      <c r="L547" s="186" t="str">
        <f>IF(VLOOKUP(A547,'Aux - pivots1'!$A:$E,5,0)=0, "",VLOOKUP(A547,'Aux - pivots1'!$A:$E,5,0))</f>
        <v/>
      </c>
    </row>
    <row r="548" spans="1:12" ht="16.2" hidden="1">
      <c r="A548" s="31" t="str">
        <f t="shared" si="8"/>
        <v>lt002_insrmntaccmltd_chngs_fv_cr_instrmnt</v>
      </c>
      <c r="B548" s="172" t="s">
        <v>32</v>
      </c>
      <c r="C548" s="167" t="s">
        <v>32</v>
      </c>
      <c r="D548" s="163" t="s">
        <v>40</v>
      </c>
      <c r="E548" s="166" t="s">
        <v>439</v>
      </c>
      <c r="F548" s="166" t="s">
        <v>396</v>
      </c>
      <c r="G548" s="165" t="str">
        <f>VLOOKUP(A548,Plano_V1!$A$584:$G$636,7,0)</f>
        <v>1. Concluído</v>
      </c>
      <c r="H548" s="165" t="s">
        <v>477</v>
      </c>
      <c r="I548" s="190"/>
      <c r="J548" s="186" t="str">
        <f>IF(VLOOKUP(A548,'Aux - pivots1'!$A:$E,3,0)=0, "",VLOOKUP(A548,'Aux - pivots1'!$A:$E,3,0))</f>
        <v/>
      </c>
      <c r="K548" s="186" t="str">
        <f>IF(VLOOKUP(A548,'Aux - pivots1'!$A:$E,4,0)=0, "",VLOOKUP(A548,'Aux - pivots1'!$A:$E,4,0))</f>
        <v/>
      </c>
      <c r="L548" s="186" t="str">
        <f>IF(VLOOKUP(A548,'Aux - pivots1'!$A:$E,5,0)=0, "",VLOOKUP(A548,'Aux - pivots1'!$A:$E,5,0))</f>
        <v/>
      </c>
    </row>
    <row r="549" spans="1:12" ht="16.2" hidden="1">
      <c r="A549" s="31" t="str">
        <f t="shared" si="8"/>
        <v>lt002_insrmntaccmltd_imprmnt_instrmnt</v>
      </c>
      <c r="B549" s="172" t="s">
        <v>32</v>
      </c>
      <c r="C549" s="167" t="s">
        <v>32</v>
      </c>
      <c r="D549" s="163" t="s">
        <v>40</v>
      </c>
      <c r="E549" s="166" t="s">
        <v>439</v>
      </c>
      <c r="F549" s="166" t="s">
        <v>399</v>
      </c>
      <c r="G549" s="165" t="str">
        <f>VLOOKUP(A549,Plano_V1!$A$584:$G$636,7,0)</f>
        <v>1. Concluído</v>
      </c>
      <c r="H549" s="165" t="s">
        <v>477</v>
      </c>
      <c r="I549" s="190"/>
      <c r="J549" s="186" t="str">
        <f>IF(VLOOKUP(A549,'Aux - pivots1'!$A:$E,3,0)=0, "",VLOOKUP(A549,'Aux - pivots1'!$A:$E,3,0))</f>
        <v/>
      </c>
      <c r="K549" s="186" t="str">
        <f>IF(VLOOKUP(A549,'Aux - pivots1'!$A:$E,4,0)=0, "",VLOOKUP(A549,'Aux - pivots1'!$A:$E,4,0))</f>
        <v/>
      </c>
      <c r="L549" s="186" t="str">
        <f>IF(VLOOKUP(A549,'Aux - pivots1'!$A:$E,5,0)=0, "",VLOOKUP(A549,'Aux - pivots1'!$A:$E,5,0))</f>
        <v/>
      </c>
    </row>
    <row r="550" spans="1:12" ht="16.2" hidden="1">
      <c r="A550" s="31" t="str">
        <f t="shared" si="8"/>
        <v>lt002_insrmntaccntng_clssfctn</v>
      </c>
      <c r="B550" s="172" t="s">
        <v>32</v>
      </c>
      <c r="C550" s="167" t="s">
        <v>32</v>
      </c>
      <c r="D550" s="163" t="s">
        <v>40</v>
      </c>
      <c r="E550" s="166" t="s">
        <v>439</v>
      </c>
      <c r="F550" s="166" t="s">
        <v>397</v>
      </c>
      <c r="G550" s="165" t="str">
        <f>VLOOKUP(A550,Plano_V1!$A$584:$G$636,7,0)</f>
        <v>1. Concluído</v>
      </c>
      <c r="H550" s="165" t="s">
        <v>477</v>
      </c>
      <c r="I550" s="190"/>
      <c r="J550" s="186" t="str">
        <f>IF(VLOOKUP(A550,'Aux - pivots1'!$A:$E,3,0)=0, "",VLOOKUP(A550,'Aux - pivots1'!$A:$E,3,0))</f>
        <v/>
      </c>
      <c r="K550" s="186" t="str">
        <f>IF(VLOOKUP(A550,'Aux - pivots1'!$A:$E,4,0)=0, "",VLOOKUP(A550,'Aux - pivots1'!$A:$E,4,0))</f>
        <v/>
      </c>
      <c r="L550" s="186" t="str">
        <f>IF(VLOOKUP(A550,'Aux - pivots1'!$A:$E,5,0)=0, "",VLOOKUP(A550,'Aux - pivots1'!$A:$E,5,0))</f>
        <v/>
      </c>
    </row>
    <row r="551" spans="1:12" ht="16.2" hidden="1">
      <c r="A551" s="31" t="str">
        <f t="shared" si="8"/>
        <v>lt002_insrmntcod_soc</v>
      </c>
      <c r="B551" s="172" t="s">
        <v>32</v>
      </c>
      <c r="C551" s="167" t="s">
        <v>32</v>
      </c>
      <c r="D551" s="163" t="s">
        <v>40</v>
      </c>
      <c r="E551" s="166" t="s">
        <v>439</v>
      </c>
      <c r="F551" s="166" t="s">
        <v>404</v>
      </c>
      <c r="G551" s="165" t="str">
        <f>VLOOKUP(A551,Plano_V1!$A$584:$G$636,7,0)</f>
        <v>1. Concluído</v>
      </c>
      <c r="H551" s="165" t="s">
        <v>477</v>
      </c>
      <c r="I551" s="190"/>
      <c r="J551" s="186" t="str">
        <f>IF(VLOOKUP(A551,'Aux - pivots1'!$A:$E,3,0)=0, "",VLOOKUP(A551,'Aux - pivots1'!$A:$E,3,0))</f>
        <v/>
      </c>
      <c r="K551" s="186" t="str">
        <f>IF(VLOOKUP(A551,'Aux - pivots1'!$A:$E,4,0)=0, "",VLOOKUP(A551,'Aux - pivots1'!$A:$E,4,0))</f>
        <v/>
      </c>
      <c r="L551" s="186" t="str">
        <f>IF(VLOOKUP(A551,'Aux - pivots1'!$A:$E,5,0)=0, "",VLOOKUP(A551,'Aux - pivots1'!$A:$E,5,0))</f>
        <v/>
      </c>
    </row>
    <row r="552" spans="1:12" ht="16.2" hidden="1">
      <c r="A552" s="31" t="str">
        <f t="shared" si="8"/>
        <v>lt002_insrmntdt_rfrnc</v>
      </c>
      <c r="B552" s="172" t="s">
        <v>32</v>
      </c>
      <c r="C552" s="167" t="s">
        <v>32</v>
      </c>
      <c r="D552" s="163" t="s">
        <v>40</v>
      </c>
      <c r="E552" s="166" t="s">
        <v>439</v>
      </c>
      <c r="F552" s="166" t="s">
        <v>386</v>
      </c>
      <c r="G552" s="165" t="str">
        <f>VLOOKUP(A552,Plano_V1!$A$584:$G$636,7,0)</f>
        <v>1. Concluído</v>
      </c>
      <c r="H552" s="165" t="s">
        <v>477</v>
      </c>
      <c r="I552" s="190"/>
      <c r="J552" s="186" t="str">
        <f>IF(VLOOKUP(A552,'Aux - pivots1'!$A:$E,3,0)=0, "",VLOOKUP(A552,'Aux - pivots1'!$A:$E,3,0))</f>
        <v/>
      </c>
      <c r="K552" s="186" t="str">
        <f>IF(VLOOKUP(A552,'Aux - pivots1'!$A:$E,4,0)=0, "",VLOOKUP(A552,'Aux - pivots1'!$A:$E,4,0))</f>
        <v/>
      </c>
      <c r="L552" s="186" t="str">
        <f>IF(VLOOKUP(A552,'Aux - pivots1'!$A:$E,5,0)=0, "",VLOOKUP(A552,'Aux - pivots1'!$A:$E,5,0))</f>
        <v/>
      </c>
    </row>
    <row r="553" spans="1:12" ht="16.2" hidden="1">
      <c r="A553" s="31" t="str">
        <f t="shared" si="8"/>
        <v>lt002_insrmntgrss_crryng_amnt_instrmnt</v>
      </c>
      <c r="B553" s="172" t="s">
        <v>32</v>
      </c>
      <c r="C553" s="167" t="s">
        <v>32</v>
      </c>
      <c r="D553" s="163" t="s">
        <v>40</v>
      </c>
      <c r="E553" s="166" t="s">
        <v>439</v>
      </c>
      <c r="F553" s="166" t="s">
        <v>395</v>
      </c>
      <c r="G553" s="165" t="str">
        <f>VLOOKUP(A553,Plano_V1!$A$584:$G$636,7,0)</f>
        <v>1. Concluído</v>
      </c>
      <c r="H553" s="165" t="s">
        <v>477</v>
      </c>
      <c r="I553" s="190"/>
      <c r="J553" s="186" t="str">
        <f>IF(VLOOKUP(A553,'Aux - pivots1'!$A:$E,3,0)=0, "",VLOOKUP(A553,'Aux - pivots1'!$A:$E,3,0))</f>
        <v/>
      </c>
      <c r="K553" s="186" t="str">
        <f>IF(VLOOKUP(A553,'Aux - pivots1'!$A:$E,4,0)=0, "",VLOOKUP(A553,'Aux - pivots1'!$A:$E,4,0))</f>
        <v/>
      </c>
      <c r="L553" s="186" t="str">
        <f>IF(VLOOKUP(A553,'Aux - pivots1'!$A:$E,5,0)=0, "",VLOOKUP(A553,'Aux - pivots1'!$A:$E,5,0))</f>
        <v/>
      </c>
    </row>
    <row r="554" spans="1:12" ht="16.2" hidden="1">
      <c r="A554" s="31" t="str">
        <f t="shared" si="8"/>
        <v>lt002_insrmntidcmb</v>
      </c>
      <c r="B554" s="172" t="s">
        <v>32</v>
      </c>
      <c r="C554" s="167" t="s">
        <v>32</v>
      </c>
      <c r="D554" s="163" t="s">
        <v>40</v>
      </c>
      <c r="E554" s="166" t="s">
        <v>439</v>
      </c>
      <c r="F554" s="166" t="s">
        <v>411</v>
      </c>
      <c r="G554" s="165" t="str">
        <f>VLOOKUP(A554,Plano_V1!$A$584:$G$636,7,0)</f>
        <v>1. Concluído</v>
      </c>
      <c r="H554" s="165" t="s">
        <v>477</v>
      </c>
      <c r="I554" s="190"/>
      <c r="J554" s="186" t="str">
        <f>IF(VLOOKUP(A554,'Aux - pivots1'!$A:$E,3,0)=0, "",VLOOKUP(A554,'Aux - pivots1'!$A:$E,3,0))</f>
        <v/>
      </c>
      <c r="K554" s="186" t="str">
        <f>IF(VLOOKUP(A554,'Aux - pivots1'!$A:$E,4,0)=0, "",VLOOKUP(A554,'Aux - pivots1'!$A:$E,4,0))</f>
        <v/>
      </c>
      <c r="L554" s="186" t="str">
        <f>IF(VLOOKUP(A554,'Aux - pivots1'!$A:$E,5,0)=0, "",VLOOKUP(A554,'Aux - pivots1'!$A:$E,5,0))</f>
        <v/>
      </c>
    </row>
    <row r="555" spans="1:12" ht="16.2" hidden="1">
      <c r="A555" s="31" t="str">
        <f t="shared" si="8"/>
        <v>lt002_insrmntimprmnt_stts</v>
      </c>
      <c r="B555" s="172" t="s">
        <v>32</v>
      </c>
      <c r="C555" s="167" t="s">
        <v>32</v>
      </c>
      <c r="D555" s="163" t="s">
        <v>40</v>
      </c>
      <c r="E555" s="166" t="s">
        <v>439</v>
      </c>
      <c r="F555" s="166" t="s">
        <v>391</v>
      </c>
      <c r="G555" s="165" t="str">
        <f>VLOOKUP(A555,Plano_V1!$A$584:$G$636,7,0)</f>
        <v>1. Concluído</v>
      </c>
      <c r="H555" s="165" t="s">
        <v>477</v>
      </c>
      <c r="I555" s="190"/>
      <c r="J555" s="186" t="str">
        <f>IF(VLOOKUP(A555,'Aux - pivots1'!$A:$E,3,0)=0, "",VLOOKUP(A555,'Aux - pivots1'!$A:$E,3,0))</f>
        <v/>
      </c>
      <c r="K555" s="186" t="str">
        <f>IF(VLOOKUP(A555,'Aux - pivots1'!$A:$E,4,0)=0, "",VLOOKUP(A555,'Aux - pivots1'!$A:$E,4,0))</f>
        <v/>
      </c>
      <c r="L555" s="186" t="str">
        <f>IF(VLOOKUP(A555,'Aux - pivots1'!$A:$E,5,0)=0, "",VLOOKUP(A555,'Aux - pivots1'!$A:$E,5,0))</f>
        <v/>
      </c>
    </row>
    <row r="556" spans="1:12" ht="16.2" hidden="1">
      <c r="A556" s="31" t="str">
        <f t="shared" si="8"/>
        <v>lt002_insrmntinstrmnt_id</v>
      </c>
      <c r="B556" s="172" t="s">
        <v>32</v>
      </c>
      <c r="C556" s="167" t="s">
        <v>32</v>
      </c>
      <c r="D556" s="163" t="s">
        <v>40</v>
      </c>
      <c r="E556" s="166" t="s">
        <v>439</v>
      </c>
      <c r="F556" s="166" t="s">
        <v>388</v>
      </c>
      <c r="G556" s="165" t="str">
        <f>VLOOKUP(A556,Plano_V1!$A$584:$G$636,7,0)</f>
        <v>2. Em Teste</v>
      </c>
      <c r="H556" s="165" t="s">
        <v>177</v>
      </c>
      <c r="I556" s="174"/>
      <c r="J556" s="186" t="str">
        <f>IF(VLOOKUP(A556,'Aux - pivots1'!$A:$E,3,0)=0, "",VLOOKUP(A556,'Aux - pivots1'!$A:$E,3,0))</f>
        <v/>
      </c>
      <c r="K556" s="186" t="str">
        <f>IF(VLOOKUP(A556,'Aux - pivots1'!$A:$E,4,0)=0, "",VLOOKUP(A556,'Aux - pivots1'!$A:$E,4,0))</f>
        <v/>
      </c>
      <c r="L556" s="186" t="str">
        <f>IF(VLOOKUP(A556,'Aux - pivots1'!$A:$E,5,0)=0, "",VLOOKUP(A556,'Aux - pivots1'!$A:$E,5,0))</f>
        <v/>
      </c>
    </row>
    <row r="557" spans="1:12" ht="16.2" hidden="1">
      <c r="A557" s="31" t="str">
        <f t="shared" si="8"/>
        <v>lt002_insrmntlcl_instmrnt_id</v>
      </c>
      <c r="B557" s="172" t="s">
        <v>32</v>
      </c>
      <c r="C557" s="167" t="s">
        <v>32</v>
      </c>
      <c r="D557" s="163" t="s">
        <v>40</v>
      </c>
      <c r="E557" s="166" t="s">
        <v>439</v>
      </c>
      <c r="F557" s="166" t="s">
        <v>405</v>
      </c>
      <c r="G557" s="165" t="str">
        <f>VLOOKUP(A557,Plano_V1!$A$584:$G$636,7,0)</f>
        <v>1. Concluído</v>
      </c>
      <c r="H557" s="165" t="s">
        <v>477</v>
      </c>
      <c r="I557" s="190"/>
      <c r="J557" s="186" t="str">
        <f>IF(VLOOKUP(A557,'Aux - pivots1'!$A:$E,3,0)=0, "",VLOOKUP(A557,'Aux - pivots1'!$A:$E,3,0))</f>
        <v/>
      </c>
      <c r="K557" s="186" t="str">
        <f>IF(VLOOKUP(A557,'Aux - pivots1'!$A:$E,4,0)=0, "",VLOOKUP(A557,'Aux - pivots1'!$A:$E,4,0))</f>
        <v/>
      </c>
      <c r="L557" s="186" t="str">
        <f>IF(VLOOKUP(A557,'Aux - pivots1'!$A:$E,5,0)=0, "",VLOOKUP(A557,'Aux - pivots1'!$A:$E,5,0))</f>
        <v/>
      </c>
    </row>
    <row r="558" spans="1:12" ht="16.2" hidden="1">
      <c r="A558" s="31" t="str">
        <f t="shared" si="8"/>
        <v>lt002_insrmntoff_blnc_sht_amnt_instrmnt</v>
      </c>
      <c r="B558" s="172" t="s">
        <v>32</v>
      </c>
      <c r="C558" s="167" t="s">
        <v>32</v>
      </c>
      <c r="D558" s="163" t="s">
        <v>40</v>
      </c>
      <c r="E558" s="166" t="s">
        <v>439</v>
      </c>
      <c r="F558" s="166" t="s">
        <v>440</v>
      </c>
      <c r="G558" s="165" t="str">
        <f>VLOOKUP(A558,Plano_V1!$A$584:$G$636,7,0)</f>
        <v>1. Concluído</v>
      </c>
      <c r="H558" s="165" t="s">
        <v>477</v>
      </c>
      <c r="I558" s="190"/>
      <c r="J558" s="186" t="str">
        <f>IF(VLOOKUP(A558,'Aux - pivots1'!$A:$E,3,0)=0, "",VLOOKUP(A558,'Aux - pivots1'!$A:$E,3,0))</f>
        <v/>
      </c>
      <c r="K558" s="186" t="str">
        <f>IF(VLOOKUP(A558,'Aux - pivots1'!$A:$E,4,0)=0, "",VLOOKUP(A558,'Aux - pivots1'!$A:$E,4,0))</f>
        <v/>
      </c>
      <c r="L558" s="186" t="str">
        <f>IF(VLOOKUP(A558,'Aux - pivots1'!$A:$E,5,0)=0, "",VLOOKUP(A558,'Aux - pivots1'!$A:$E,5,0))</f>
        <v/>
      </c>
    </row>
    <row r="559" spans="1:12" ht="16.2" hidden="1">
      <c r="A559" s="31" t="str">
        <f t="shared" si="8"/>
        <v>lt002_insrmntprfrmng_stts</v>
      </c>
      <c r="B559" s="172" t="s">
        <v>32</v>
      </c>
      <c r="C559" s="167" t="s">
        <v>32</v>
      </c>
      <c r="D559" s="163" t="s">
        <v>40</v>
      </c>
      <c r="E559" s="166" t="s">
        <v>439</v>
      </c>
      <c r="F559" s="166" t="s">
        <v>392</v>
      </c>
      <c r="G559" s="165" t="str">
        <f>VLOOKUP(A559,Plano_V1!$A$584:$G$636,7,0)</f>
        <v>1. Concluído</v>
      </c>
      <c r="H559" s="165" t="s">
        <v>477</v>
      </c>
      <c r="I559" s="190"/>
      <c r="J559" s="186" t="str">
        <f>IF(VLOOKUP(A559,'Aux - pivots1'!$A:$E,3,0)=0, "",VLOOKUP(A559,'Aux - pivots1'!$A:$E,3,0))</f>
        <v/>
      </c>
      <c r="K559" s="186" t="str">
        <f>IF(VLOOKUP(A559,'Aux - pivots1'!$A:$E,4,0)=0, "",VLOOKUP(A559,'Aux - pivots1'!$A:$E,4,0))</f>
        <v/>
      </c>
      <c r="L559" s="186" t="str">
        <f>IF(VLOOKUP(A559,'Aux - pivots1'!$A:$E,5,0)=0, "",VLOOKUP(A559,'Aux - pivots1'!$A:$E,5,0))</f>
        <v/>
      </c>
    </row>
    <row r="560" spans="1:12" ht="16.2" hidden="1">
      <c r="A560" s="31" t="str">
        <f t="shared" si="8"/>
        <v>lt002_insrmntprvsns_off_blnc_sht</v>
      </c>
      <c r="B560" s="172" t="s">
        <v>32</v>
      </c>
      <c r="C560" s="167" t="s">
        <v>32</v>
      </c>
      <c r="D560" s="163" t="s">
        <v>40</v>
      </c>
      <c r="E560" s="166" t="s">
        <v>439</v>
      </c>
      <c r="F560" s="166" t="s">
        <v>441</v>
      </c>
      <c r="G560" s="165" t="str">
        <f>VLOOKUP(A560,Plano_V1!$A$584:$G$636,7,0)</f>
        <v>1. Concluído</v>
      </c>
      <c r="H560" s="165" t="s">
        <v>477</v>
      </c>
      <c r="I560" s="190"/>
      <c r="J560" s="186" t="str">
        <f>IF(VLOOKUP(A560,'Aux - pivots1'!$A:$E,3,0)=0, "",VLOOKUP(A560,'Aux - pivots1'!$A:$E,3,0))</f>
        <v/>
      </c>
      <c r="K560" s="186" t="str">
        <f>IF(VLOOKUP(A560,'Aux - pivots1'!$A:$E,4,0)=0, "",VLOOKUP(A560,'Aux - pivots1'!$A:$E,4,0))</f>
        <v/>
      </c>
      <c r="L560" s="186" t="str">
        <f>IF(VLOOKUP(A560,'Aux - pivots1'!$A:$E,5,0)=0, "",VLOOKUP(A560,'Aux - pivots1'!$A:$E,5,0))</f>
        <v/>
      </c>
    </row>
    <row r="561" spans="1:12" ht="16.2" hidden="1">
      <c r="A561" s="31" t="str">
        <f t="shared" si="8"/>
        <v>lt002_insrmntsubportfolio_id</v>
      </c>
      <c r="B561" s="172" t="s">
        <v>32</v>
      </c>
      <c r="C561" s="167" t="s">
        <v>32</v>
      </c>
      <c r="D561" s="163" t="s">
        <v>40</v>
      </c>
      <c r="E561" s="166" t="s">
        <v>439</v>
      </c>
      <c r="F561" s="166" t="s">
        <v>403</v>
      </c>
      <c r="G561" s="165" t="str">
        <f>VLOOKUP(A561,Plano_V1!$A$584:$G$636,7,0)</f>
        <v>1. Concluído</v>
      </c>
      <c r="H561" s="165" t="s">
        <v>477</v>
      </c>
      <c r="I561" s="190"/>
      <c r="J561" s="186" t="str">
        <f>IF(VLOOKUP(A561,'Aux - pivots1'!$A:$E,3,0)=0, "",VLOOKUP(A561,'Aux - pivots1'!$A:$E,3,0))</f>
        <v/>
      </c>
      <c r="K561" s="186" t="str">
        <f>IF(VLOOKUP(A561,'Aux - pivots1'!$A:$E,4,0)=0, "",VLOOKUP(A561,'Aux - pivots1'!$A:$E,4,0))</f>
        <v/>
      </c>
      <c r="L561" s="186" t="str">
        <f>IF(VLOOKUP(A561,'Aux - pivots1'!$A:$E,5,0)=0, "",VLOOKUP(A561,'Aux - pivots1'!$A:$E,5,0))</f>
        <v/>
      </c>
    </row>
    <row r="562" spans="1:12" ht="16.2" hidden="1">
      <c r="A562" s="31" t="str">
        <f t="shared" si="8"/>
        <v>lt002_insrmnttyp_instrmnt</v>
      </c>
      <c r="B562" s="172" t="s">
        <v>32</v>
      </c>
      <c r="C562" s="167" t="s">
        <v>32</v>
      </c>
      <c r="D562" s="163" t="s">
        <v>40</v>
      </c>
      <c r="E562" s="166" t="s">
        <v>439</v>
      </c>
      <c r="F562" s="166" t="s">
        <v>394</v>
      </c>
      <c r="G562" s="165" t="str">
        <f>VLOOKUP(A562,Plano_V1!$A$584:$G$636,7,0)</f>
        <v>1. Concluído</v>
      </c>
      <c r="H562" s="165" t="s">
        <v>477</v>
      </c>
      <c r="I562" s="190"/>
      <c r="J562" s="186" t="str">
        <f>IF(VLOOKUP(A562,'Aux - pivots1'!$A:$E,3,0)=0, "",VLOOKUP(A562,'Aux - pivots1'!$A:$E,3,0))</f>
        <v/>
      </c>
      <c r="K562" s="186" t="str">
        <f>IF(VLOOKUP(A562,'Aux - pivots1'!$A:$E,4,0)=0, "",VLOOKUP(A562,'Aux - pivots1'!$A:$E,4,0))</f>
        <v/>
      </c>
      <c r="L562" s="186" t="str">
        <f>IF(VLOOKUP(A562,'Aux - pivots1'!$A:$E,5,0)=0, "",VLOOKUP(A562,'Aux - pivots1'!$A:$E,5,0))</f>
        <v/>
      </c>
    </row>
    <row r="563" spans="1:12" ht="16.2" hidden="1">
      <c r="A563" s="31" t="str">
        <f t="shared" si="8"/>
        <v>lt002_insrmntrwa</v>
      </c>
      <c r="B563" s="172" t="s">
        <v>32</v>
      </c>
      <c r="C563" s="167" t="s">
        <v>32</v>
      </c>
      <c r="D563" s="163" t="s">
        <v>40</v>
      </c>
      <c r="E563" s="166" t="s">
        <v>439</v>
      </c>
      <c r="F563" s="166" t="s">
        <v>442</v>
      </c>
      <c r="G563" s="165" t="str">
        <f>VLOOKUP(A563,Plano_V1!$A$584:$G$636,7,0)</f>
        <v>1. Concluído</v>
      </c>
      <c r="H563" s="165" t="s">
        <v>477</v>
      </c>
      <c r="I563" s="190"/>
      <c r="J563" s="186" t="str">
        <f>IF(VLOOKUP(A563,'Aux - pivots1'!$A:$E,3,0)=0, "",VLOOKUP(A563,'Aux - pivots1'!$A:$E,3,0))</f>
        <v/>
      </c>
      <c r="K563" s="186" t="str">
        <f>IF(VLOOKUP(A563,'Aux - pivots1'!$A:$E,4,0)=0, "",VLOOKUP(A563,'Aux - pivots1'!$A:$E,4,0))</f>
        <v/>
      </c>
      <c r="L563" s="186" t="str">
        <f>IF(VLOOKUP(A563,'Aux - pivots1'!$A:$E,5,0)=0, "",VLOOKUP(A563,'Aux - pivots1'!$A:$E,5,0))</f>
        <v/>
      </c>
    </row>
    <row r="564" spans="1:12" ht="16.2" hidden="1">
      <c r="A564" s="31" t="str">
        <f t="shared" si="8"/>
        <v>lt002_insrmntcod_soc_intrgrp</v>
      </c>
      <c r="B564" s="172" t="s">
        <v>32</v>
      </c>
      <c r="C564" s="167" t="s">
        <v>32</v>
      </c>
      <c r="D564" s="163" t="s">
        <v>40</v>
      </c>
      <c r="E564" s="166" t="s">
        <v>439</v>
      </c>
      <c r="F564" s="166" t="s">
        <v>443</v>
      </c>
      <c r="G564" s="165" t="str">
        <f>VLOOKUP(A564,Plano_V1!$A$584:$G$636,7,0)</f>
        <v>1. Concluído</v>
      </c>
      <c r="H564" s="165" t="s">
        <v>477</v>
      </c>
      <c r="I564" s="190"/>
      <c r="J564" s="186" t="str">
        <f>IF(VLOOKUP(A564,'Aux - pivots1'!$A:$E,3,0)=0, "",VLOOKUP(A564,'Aux - pivots1'!$A:$E,3,0))</f>
        <v/>
      </c>
      <c r="K564" s="186" t="str">
        <f>IF(VLOOKUP(A564,'Aux - pivots1'!$A:$E,4,0)=0, "",VLOOKUP(A564,'Aux - pivots1'!$A:$E,4,0))</f>
        <v/>
      </c>
      <c r="L564" s="186" t="str">
        <f>IF(VLOOKUP(A564,'Aux - pivots1'!$A:$E,5,0)=0, "",VLOOKUP(A564,'Aux - pivots1'!$A:$E,5,0))</f>
        <v/>
      </c>
    </row>
    <row r="565" spans="1:12" ht="16.2" hidden="1">
      <c r="A565" s="31" t="str">
        <f t="shared" si="8"/>
        <v>lt002_insrmntbsnss_area_dstntn</v>
      </c>
      <c r="B565" s="172" t="s">
        <v>32</v>
      </c>
      <c r="C565" s="167" t="s">
        <v>32</v>
      </c>
      <c r="D565" s="163" t="s">
        <v>40</v>
      </c>
      <c r="E565" s="166" t="s">
        <v>439</v>
      </c>
      <c r="F565" s="166" t="s">
        <v>444</v>
      </c>
      <c r="G565" s="165" t="str">
        <f>VLOOKUP(A565,Plano_V1!$A$584:$G$636,7,0)</f>
        <v>1. Concluído</v>
      </c>
      <c r="H565" s="165" t="s">
        <v>477</v>
      </c>
      <c r="I565" s="190"/>
      <c r="J565" s="186" t="str">
        <f>IF(VLOOKUP(A565,'Aux - pivots1'!$A:$E,3,0)=0, "",VLOOKUP(A565,'Aux - pivots1'!$A:$E,3,0))</f>
        <v/>
      </c>
      <c r="K565" s="186" t="str">
        <f>IF(VLOOKUP(A565,'Aux - pivots1'!$A:$E,4,0)=0, "",VLOOKUP(A565,'Aux - pivots1'!$A:$E,4,0))</f>
        <v/>
      </c>
      <c r="L565" s="186" t="str">
        <f>IF(VLOOKUP(A565,'Aux - pivots1'!$A:$E,5,0)=0, "",VLOOKUP(A565,'Aux - pivots1'!$A:$E,5,0))</f>
        <v/>
      </c>
    </row>
    <row r="566" spans="1:12" ht="16.2" hidden="1">
      <c r="A566" s="31" t="str">
        <f t="shared" si="8"/>
        <v>lt002_insrmntflg_intrbsnss</v>
      </c>
      <c r="B566" s="172" t="s">
        <v>32</v>
      </c>
      <c r="C566" s="167" t="s">
        <v>32</v>
      </c>
      <c r="D566" s="163" t="s">
        <v>40</v>
      </c>
      <c r="E566" s="166" t="s">
        <v>439</v>
      </c>
      <c r="F566" s="166" t="s">
        <v>445</v>
      </c>
      <c r="G566" s="165" t="str">
        <f>VLOOKUP(A566,Plano_V1!$A$584:$G$636,7,0)</f>
        <v>1. Concluído</v>
      </c>
      <c r="H566" s="165" t="s">
        <v>477</v>
      </c>
      <c r="I566" s="190"/>
      <c r="J566" s="186" t="str">
        <f>IF(VLOOKUP(A566,'Aux - pivots1'!$A:$E,3,0)=0, "",VLOOKUP(A566,'Aux - pivots1'!$A:$E,3,0))</f>
        <v/>
      </c>
      <c r="K566" s="186" t="str">
        <f>IF(VLOOKUP(A566,'Aux - pivots1'!$A:$E,4,0)=0, "",VLOOKUP(A566,'Aux - pivots1'!$A:$E,4,0))</f>
        <v/>
      </c>
      <c r="L566" s="186" t="str">
        <f>IF(VLOOKUP(A566,'Aux - pivots1'!$A:$E,5,0)=0, "",VLOOKUP(A566,'Aux - pivots1'!$A:$E,5,0))</f>
        <v/>
      </c>
    </row>
    <row r="567" spans="1:12" ht="16.2" hidden="1">
      <c r="A567" s="31" t="str">
        <f t="shared" si="8"/>
        <v>lt002_insrmntintrbsnss_adj_cod</v>
      </c>
      <c r="B567" s="172" t="s">
        <v>32</v>
      </c>
      <c r="C567" s="167" t="s">
        <v>32</v>
      </c>
      <c r="D567" s="163" t="s">
        <v>40</v>
      </c>
      <c r="E567" s="166" t="s">
        <v>439</v>
      </c>
      <c r="F567" s="166" t="s">
        <v>446</v>
      </c>
      <c r="G567" s="165" t="str">
        <f>VLOOKUP(A567,Plano_V1!$A$584:$G$636,7,0)</f>
        <v>1. Concluído</v>
      </c>
      <c r="H567" s="165" t="s">
        <v>477</v>
      </c>
      <c r="I567" s="190"/>
      <c r="J567" s="186" t="str">
        <f>IF(VLOOKUP(A567,'Aux - pivots1'!$A:$E,3,0)=0, "",VLOOKUP(A567,'Aux - pivots1'!$A:$E,3,0))</f>
        <v/>
      </c>
      <c r="K567" s="186" t="str">
        <f>IF(VLOOKUP(A567,'Aux - pivots1'!$A:$E,4,0)=0, "",VLOOKUP(A567,'Aux - pivots1'!$A:$E,4,0))</f>
        <v/>
      </c>
      <c r="L567" s="186" t="str">
        <f>IF(VLOOKUP(A567,'Aux - pivots1'!$A:$E,5,0)=0, "",VLOOKUP(A567,'Aux - pivots1'!$A:$E,5,0))</f>
        <v/>
      </c>
    </row>
    <row r="568" spans="1:12" ht="16.2" hidden="1">
      <c r="A568" s="31" t="str">
        <f t="shared" si="8"/>
        <v>lt002_insrmntcod_soc_dstntn</v>
      </c>
      <c r="B568" s="172" t="s">
        <v>32</v>
      </c>
      <c r="C568" s="167" t="s">
        <v>32</v>
      </c>
      <c r="D568" s="163" t="s">
        <v>40</v>
      </c>
      <c r="E568" s="166" t="s">
        <v>439</v>
      </c>
      <c r="F568" s="166" t="s">
        <v>447</v>
      </c>
      <c r="G568" s="165" t="str">
        <f>VLOOKUP(A568,Plano_V1!$A$584:$G$636,7,0)</f>
        <v>1. Concluído</v>
      </c>
      <c r="H568" s="165" t="s">
        <v>477</v>
      </c>
      <c r="I568" s="190"/>
      <c r="J568" s="186" t="str">
        <f>IF(VLOOKUP(A568,'Aux - pivots1'!$A:$E,3,0)=0, "",VLOOKUP(A568,'Aux - pivots1'!$A:$E,3,0))</f>
        <v/>
      </c>
      <c r="K568" s="186" t="str">
        <f>IF(VLOOKUP(A568,'Aux - pivots1'!$A:$E,4,0)=0, "",VLOOKUP(A568,'Aux - pivots1'!$A:$E,4,0))</f>
        <v/>
      </c>
      <c r="L568" s="186" t="str">
        <f>IF(VLOOKUP(A568,'Aux - pivots1'!$A:$E,5,0)=0, "",VLOOKUP(A568,'Aux - pivots1'!$A:$E,5,0))</f>
        <v/>
      </c>
    </row>
    <row r="569" spans="1:12" ht="16.2" hidden="1">
      <c r="A569" s="31" t="str">
        <f t="shared" si="8"/>
        <v>lt002_insrmntrwa_off_blnc</v>
      </c>
      <c r="B569" s="172" t="s">
        <v>32</v>
      </c>
      <c r="C569" s="167" t="s">
        <v>32</v>
      </c>
      <c r="D569" s="163" t="s">
        <v>40</v>
      </c>
      <c r="E569" s="166" t="s">
        <v>439</v>
      </c>
      <c r="F569" s="166" t="s">
        <v>448</v>
      </c>
      <c r="G569" s="165" t="str">
        <f>VLOOKUP(A569,Plano_V1!$A$584:$G$636,7,0)</f>
        <v>1. Concluído</v>
      </c>
      <c r="H569" s="165" t="s">
        <v>477</v>
      </c>
      <c r="I569" s="190"/>
      <c r="J569" s="186" t="str">
        <f>IF(VLOOKUP(A569,'Aux - pivots1'!$A:$E,3,0)=0, "",VLOOKUP(A569,'Aux - pivots1'!$A:$E,3,0))</f>
        <v/>
      </c>
      <c r="K569" s="186" t="str">
        <f>IF(VLOOKUP(A569,'Aux - pivots1'!$A:$E,4,0)=0, "",VLOOKUP(A569,'Aux - pivots1'!$A:$E,4,0))</f>
        <v/>
      </c>
      <c r="L569" s="186" t="str">
        <f>IF(VLOOKUP(A569,'Aux - pivots1'!$A:$E,5,0)=0, "",VLOOKUP(A569,'Aux - pivots1'!$A:$E,5,0))</f>
        <v/>
      </c>
    </row>
    <row r="570" spans="1:12" ht="16.2" hidden="1">
      <c r="A570" s="31" t="str">
        <f t="shared" si="8"/>
        <v>lt002_insrmntintrnl_trnsfr_rt_off_blnc</v>
      </c>
      <c r="B570" s="172" t="s">
        <v>32</v>
      </c>
      <c r="C570" s="167" t="s">
        <v>32</v>
      </c>
      <c r="D570" s="163" t="s">
        <v>40</v>
      </c>
      <c r="E570" s="166" t="s">
        <v>439</v>
      </c>
      <c r="F570" s="166" t="s">
        <v>449</v>
      </c>
      <c r="G570" s="165" t="str">
        <f>VLOOKUP(A570,Plano_V1!$A$584:$G$636,7,0)</f>
        <v>1. Concluído</v>
      </c>
      <c r="H570" s="165" t="s">
        <v>477</v>
      </c>
      <c r="I570" s="190"/>
      <c r="J570" s="186" t="str">
        <f>IF(VLOOKUP(A570,'Aux - pivots1'!$A:$E,3,0)=0, "",VLOOKUP(A570,'Aux - pivots1'!$A:$E,3,0))</f>
        <v/>
      </c>
      <c r="K570" s="186" t="str">
        <f>IF(VLOOKUP(A570,'Aux - pivots1'!$A:$E,4,0)=0, "",VLOOKUP(A570,'Aux - pivots1'!$A:$E,4,0))</f>
        <v/>
      </c>
      <c r="L570" s="186" t="str">
        <f>IF(VLOOKUP(A570,'Aux - pivots1'!$A:$E,5,0)=0, "",VLOOKUP(A570,'Aux - pivots1'!$A:$E,5,0))</f>
        <v/>
      </c>
    </row>
    <row r="571" spans="1:12" ht="16.2" hidden="1">
      <c r="A571" s="31" t="str">
        <f t="shared" si="8"/>
        <v>lt002_insrmntbsnss_area</v>
      </c>
      <c r="B571" s="172" t="s">
        <v>32</v>
      </c>
      <c r="C571" s="167" t="s">
        <v>32</v>
      </c>
      <c r="D571" s="163" t="s">
        <v>40</v>
      </c>
      <c r="E571" s="166" t="s">
        <v>439</v>
      </c>
      <c r="F571" s="166" t="s">
        <v>450</v>
      </c>
      <c r="G571" s="165" t="str">
        <f>VLOOKUP(A571,Plano_V1!$A$584:$G$636,7,0)</f>
        <v>2. Em Teste</v>
      </c>
      <c r="H571" s="165" t="s">
        <v>177</v>
      </c>
      <c r="I571" s="174"/>
      <c r="J571" s="186" t="str">
        <f>IF(VLOOKUP(A571,'Aux - pivots1'!$A:$E,3,0)=0, "",VLOOKUP(A571,'Aux - pivots1'!$A:$E,3,0))</f>
        <v/>
      </c>
      <c r="K571" s="186" t="str">
        <f>IF(VLOOKUP(A571,'Aux - pivots1'!$A:$E,4,0)=0, "",VLOOKUP(A571,'Aux - pivots1'!$A:$E,4,0))</f>
        <v/>
      </c>
      <c r="L571" s="186" t="str">
        <f>IF(VLOOKUP(A571,'Aux - pivots1'!$A:$E,5,0)=0, "",VLOOKUP(A571,'Aux - pivots1'!$A:$E,5,0))</f>
        <v/>
      </c>
    </row>
    <row r="572" spans="1:12" ht="16.2" hidden="1">
      <c r="A572" s="31" t="str">
        <f t="shared" si="8"/>
        <v>lt002_insrmntavrg_blnc</v>
      </c>
      <c r="B572" s="172" t="s">
        <v>32</v>
      </c>
      <c r="C572" s="167" t="s">
        <v>32</v>
      </c>
      <c r="D572" s="163" t="s">
        <v>40</v>
      </c>
      <c r="E572" s="166" t="s">
        <v>439</v>
      </c>
      <c r="F572" s="166" t="s">
        <v>451</v>
      </c>
      <c r="G572" s="165" t="str">
        <f>VLOOKUP(A572,Plano_V1!$A$584:$G$636,7,0)</f>
        <v>2. Em Teste</v>
      </c>
      <c r="H572" s="165" t="s">
        <v>177</v>
      </c>
      <c r="I572" s="174"/>
      <c r="J572" s="186" t="str">
        <f>IF(VLOOKUP(A572,'Aux - pivots1'!$A:$E,3,0)=0, "",VLOOKUP(A572,'Aux - pivots1'!$A:$E,3,0))</f>
        <v/>
      </c>
      <c r="K572" s="186" t="str">
        <f>IF(VLOOKUP(A572,'Aux - pivots1'!$A:$E,4,0)=0, "",VLOOKUP(A572,'Aux - pivots1'!$A:$E,4,0))</f>
        <v/>
      </c>
      <c r="L572" s="186" t="str">
        <f>IF(VLOOKUP(A572,'Aux - pivots1'!$A:$E,5,0)=0, "",VLOOKUP(A572,'Aux - pivots1'!$A:$E,5,0))</f>
        <v/>
      </c>
    </row>
    <row r="573" spans="1:12" ht="16.2" hidden="1">
      <c r="A573" s="31" t="str">
        <f t="shared" si="8"/>
        <v>lt002_insrmntnt_ln_lss_prvsn</v>
      </c>
      <c r="B573" s="172" t="s">
        <v>32</v>
      </c>
      <c r="C573" s="167" t="s">
        <v>32</v>
      </c>
      <c r="D573" s="163" t="s">
        <v>40</v>
      </c>
      <c r="E573" s="166" t="s">
        <v>439</v>
      </c>
      <c r="F573" s="166" t="s">
        <v>452</v>
      </c>
      <c r="G573" s="165" t="str">
        <f>VLOOKUP(A573,Plano_V1!$A$584:$G$636,7,0)</f>
        <v>2. Em Teste</v>
      </c>
      <c r="H573" s="165" t="s">
        <v>177</v>
      </c>
      <c r="I573" s="174"/>
      <c r="J573" s="186" t="str">
        <f>IF(VLOOKUP(A573,'Aux - pivots1'!$A:$E,3,0)=0, "",VLOOKUP(A573,'Aux - pivots1'!$A:$E,3,0))</f>
        <v/>
      </c>
      <c r="K573" s="186" t="str">
        <f>IF(VLOOKUP(A573,'Aux - pivots1'!$A:$E,4,0)=0, "",VLOOKUP(A573,'Aux - pivots1'!$A:$E,4,0))</f>
        <v/>
      </c>
      <c r="L573" s="186" t="str">
        <f>IF(VLOOKUP(A573,'Aux - pivots1'!$A:$E,5,0)=0, "",VLOOKUP(A573,'Aux - pivots1'!$A:$E,5,0))</f>
        <v/>
      </c>
    </row>
    <row r="574" spans="1:12" ht="16.2" hidden="1">
      <c r="A574" s="31" t="str">
        <f t="shared" si="8"/>
        <v>lt002_insrmntmngmnt_prdct</v>
      </c>
      <c r="B574" s="172" t="s">
        <v>32</v>
      </c>
      <c r="C574" s="167" t="s">
        <v>32</v>
      </c>
      <c r="D574" s="163" t="s">
        <v>40</v>
      </c>
      <c r="E574" s="166" t="s">
        <v>439</v>
      </c>
      <c r="F574" s="166" t="s">
        <v>453</v>
      </c>
      <c r="G574" s="165" t="str">
        <f>VLOOKUP(A574,Plano_V1!$A$584:$G$636,7,0)</f>
        <v>2. Em Teste</v>
      </c>
      <c r="H574" s="165" t="s">
        <v>177</v>
      </c>
      <c r="I574" s="174"/>
      <c r="J574" s="186" t="str">
        <f>IF(VLOOKUP(A574,'Aux - pivots1'!$A:$E,3,0)=0, "",VLOOKUP(A574,'Aux - pivots1'!$A:$E,3,0))</f>
        <v/>
      </c>
      <c r="K574" s="186" t="str">
        <f>IF(VLOOKUP(A574,'Aux - pivots1'!$A:$E,4,0)=0, "",VLOOKUP(A574,'Aux - pivots1'!$A:$E,4,0))</f>
        <v/>
      </c>
      <c r="L574" s="186" t="str">
        <f>IF(VLOOKUP(A574,'Aux - pivots1'!$A:$E,5,0)=0, "",VLOOKUP(A574,'Aux - pivots1'!$A:$E,5,0))</f>
        <v/>
      </c>
    </row>
    <row r="575" spans="1:12" ht="16.2" hidden="1">
      <c r="A575" s="31" t="str">
        <f t="shared" si="8"/>
        <v>lt002_insrmntnw_bsnss</v>
      </c>
      <c r="B575" s="172" t="s">
        <v>32</v>
      </c>
      <c r="C575" s="167" t="s">
        <v>32</v>
      </c>
      <c r="D575" s="163" t="s">
        <v>40</v>
      </c>
      <c r="E575" s="166" t="s">
        <v>439</v>
      </c>
      <c r="F575" s="166" t="s">
        <v>454</v>
      </c>
      <c r="G575" s="165" t="str">
        <f>VLOOKUP(A575,Plano_V1!$A$584:$G$636,7,0)</f>
        <v>2. Em Teste</v>
      </c>
      <c r="H575" s="165" t="s">
        <v>177</v>
      </c>
      <c r="I575" s="174"/>
      <c r="J575" s="186" t="str">
        <f>IF(VLOOKUP(A575,'Aux - pivots1'!$A:$E,3,0)=0, "",VLOOKUP(A575,'Aux - pivots1'!$A:$E,3,0))</f>
        <v/>
      </c>
      <c r="K575" s="186" t="str">
        <f>IF(VLOOKUP(A575,'Aux - pivots1'!$A:$E,4,0)=0, "",VLOOKUP(A575,'Aux - pivots1'!$A:$E,4,0))</f>
        <v/>
      </c>
      <c r="L575" s="186" t="str">
        <f>IF(VLOOKUP(A575,'Aux - pivots1'!$A:$E,5,0)=0, "",VLOOKUP(A575,'Aux - pivots1'!$A:$E,5,0))</f>
        <v/>
      </c>
    </row>
    <row r="576" spans="1:12" ht="16.2" hidden="1">
      <c r="A576" s="31" t="str">
        <f t="shared" si="8"/>
        <v>lt002_insrmntgrss_intrst_incm_ccrr</v>
      </c>
      <c r="B576" s="172" t="s">
        <v>32</v>
      </c>
      <c r="C576" s="167" t="s">
        <v>32</v>
      </c>
      <c r="D576" s="163" t="s">
        <v>40</v>
      </c>
      <c r="E576" s="166" t="s">
        <v>439</v>
      </c>
      <c r="F576" s="166" t="s">
        <v>455</v>
      </c>
      <c r="G576" s="165" t="str">
        <f>VLOOKUP(A576,Plano_V1!$A$584:$G$636,7,0)</f>
        <v>2. Em Teste</v>
      </c>
      <c r="H576" s="165" t="s">
        <v>177</v>
      </c>
      <c r="I576" s="174"/>
      <c r="J576" s="186" t="str">
        <f>IF(VLOOKUP(A576,'Aux - pivots1'!$A:$E,3,0)=0, "",VLOOKUP(A576,'Aux - pivots1'!$A:$E,3,0))</f>
        <v/>
      </c>
      <c r="K576" s="186" t="str">
        <f>IF(VLOOKUP(A576,'Aux - pivots1'!$A:$E,4,0)=0, "",VLOOKUP(A576,'Aux - pivots1'!$A:$E,4,0))</f>
        <v/>
      </c>
      <c r="L576" s="186" t="str">
        <f>IF(VLOOKUP(A576,'Aux - pivots1'!$A:$E,5,0)=0, "",VLOOKUP(A576,'Aux - pivots1'!$A:$E,5,0))</f>
        <v/>
      </c>
    </row>
    <row r="577" spans="1:12" ht="16.2" hidden="1">
      <c r="A577" s="31" t="str">
        <f t="shared" si="8"/>
        <v>lt002_insrmntnt_ln_lss_prvsn_off_blnc</v>
      </c>
      <c r="B577" s="172" t="s">
        <v>32</v>
      </c>
      <c r="C577" s="167" t="s">
        <v>32</v>
      </c>
      <c r="D577" s="163" t="s">
        <v>40</v>
      </c>
      <c r="E577" s="166" t="s">
        <v>439</v>
      </c>
      <c r="F577" s="166" t="s">
        <v>456</v>
      </c>
      <c r="G577" s="165" t="str">
        <f>VLOOKUP(A577,Plano_V1!$A$584:$G$636,7,0)</f>
        <v>2. Em Teste</v>
      </c>
      <c r="H577" s="165" t="s">
        <v>177</v>
      </c>
      <c r="I577" s="174"/>
      <c r="J577" s="186" t="str">
        <f>IF(VLOOKUP(A577,'Aux - pivots1'!$A:$E,3,0)=0, "",VLOOKUP(A577,'Aux - pivots1'!$A:$E,3,0))</f>
        <v/>
      </c>
      <c r="K577" s="186" t="str">
        <f>IF(VLOOKUP(A577,'Aux - pivots1'!$A:$E,4,0)=0, "",VLOOKUP(A577,'Aux - pivots1'!$A:$E,4,0))</f>
        <v/>
      </c>
      <c r="L577" s="186" t="str">
        <f>IF(VLOOKUP(A577,'Aux - pivots1'!$A:$E,5,0)=0, "",VLOOKUP(A577,'Aux - pivots1'!$A:$E,5,0))</f>
        <v/>
      </c>
    </row>
    <row r="578" spans="1:12" ht="16.2" hidden="1">
      <c r="A578" s="31" t="str">
        <f t="shared" si="8"/>
        <v>lt002_insrmntavrg_blnc_off_blnc</v>
      </c>
      <c r="B578" s="172" t="s">
        <v>32</v>
      </c>
      <c r="C578" s="167" t="s">
        <v>32</v>
      </c>
      <c r="D578" s="163" t="s">
        <v>40</v>
      </c>
      <c r="E578" s="166" t="s">
        <v>439</v>
      </c>
      <c r="F578" s="166" t="s">
        <v>457</v>
      </c>
      <c r="G578" s="165" t="str">
        <f>VLOOKUP(A578,Plano_V1!$A$584:$G$636,7,0)</f>
        <v>2. Em Teste</v>
      </c>
      <c r="H578" s="165" t="s">
        <v>177</v>
      </c>
      <c r="I578" s="174"/>
      <c r="J578" s="186" t="str">
        <f>IF(VLOOKUP(A578,'Aux - pivots1'!$A:$E,3,0)=0, "",VLOOKUP(A578,'Aux - pivots1'!$A:$E,3,0))</f>
        <v/>
      </c>
      <c r="K578" s="186" t="str">
        <f>IF(VLOOKUP(A578,'Aux - pivots1'!$A:$E,4,0)=0, "",VLOOKUP(A578,'Aux - pivots1'!$A:$E,4,0))</f>
        <v/>
      </c>
      <c r="L578" s="186" t="str">
        <f>IF(VLOOKUP(A578,'Aux - pivots1'!$A:$E,5,0)=0, "",VLOOKUP(A578,'Aux - pivots1'!$A:$E,5,0))</f>
        <v/>
      </c>
    </row>
    <row r="579" spans="1:12" ht="16.2" hidden="1">
      <c r="A579" s="31" t="str">
        <f t="shared" si="8"/>
        <v>lt002_insrmntbsnss_area_ccrr</v>
      </c>
      <c r="B579" s="172" t="s">
        <v>32</v>
      </c>
      <c r="C579" s="167" t="s">
        <v>32</v>
      </c>
      <c r="D579" s="163" t="s">
        <v>40</v>
      </c>
      <c r="E579" s="166" t="s">
        <v>439</v>
      </c>
      <c r="F579" s="166" t="s">
        <v>458</v>
      </c>
      <c r="G579" s="165" t="str">
        <f>VLOOKUP(A579,Plano_V1!$A$584:$G$636,7,0)</f>
        <v>2. Em Teste</v>
      </c>
      <c r="H579" s="165" t="s">
        <v>177</v>
      </c>
      <c r="I579" s="174"/>
      <c r="J579" s="186" t="str">
        <f>IF(VLOOKUP(A579,'Aux - pivots1'!$A:$E,3,0)=0, "",VLOOKUP(A579,'Aux - pivots1'!$A:$E,3,0))</f>
        <v/>
      </c>
      <c r="K579" s="186" t="str">
        <f>IF(VLOOKUP(A579,'Aux - pivots1'!$A:$E,4,0)=0, "",VLOOKUP(A579,'Aux - pivots1'!$A:$E,4,0))</f>
        <v/>
      </c>
      <c r="L579" s="186" t="str">
        <f>IF(VLOOKUP(A579,'Aux - pivots1'!$A:$E,5,0)=0, "",VLOOKUP(A579,'Aux - pivots1'!$A:$E,5,0))</f>
        <v/>
      </c>
    </row>
    <row r="580" spans="1:12" ht="16.2" hidden="1">
      <c r="A580" s="31" t="str">
        <f t="shared" si="8"/>
        <v>lt002_insrmntgrss_cmmssn_incm_off_blnc</v>
      </c>
      <c r="B580" s="172" t="s">
        <v>32</v>
      </c>
      <c r="C580" s="167" t="s">
        <v>32</v>
      </c>
      <c r="D580" s="163" t="s">
        <v>40</v>
      </c>
      <c r="E580" s="166" t="s">
        <v>439</v>
      </c>
      <c r="F580" s="166" t="s">
        <v>410</v>
      </c>
      <c r="G580" s="165" t="str">
        <f>VLOOKUP(A580,Plano_V1!$A$584:$G$636,7,0)</f>
        <v>2. Em Teste</v>
      </c>
      <c r="H580" s="165" t="s">
        <v>177</v>
      </c>
      <c r="I580" s="174"/>
      <c r="J580" s="186" t="str">
        <f>IF(VLOOKUP(A580,'Aux - pivots1'!$A:$E,3,0)=0, "",VLOOKUP(A580,'Aux - pivots1'!$A:$E,3,0))</f>
        <v/>
      </c>
      <c r="K580" s="186" t="str">
        <f>IF(VLOOKUP(A580,'Aux - pivots1'!$A:$E,4,0)=0, "",VLOOKUP(A580,'Aux - pivots1'!$A:$E,4,0))</f>
        <v/>
      </c>
      <c r="L580" s="186" t="str">
        <f>IF(VLOOKUP(A580,'Aux - pivots1'!$A:$E,5,0)=0, "",VLOOKUP(A580,'Aux - pivots1'!$A:$E,5,0))</f>
        <v/>
      </c>
    </row>
    <row r="581" spans="1:12" ht="16.2" hidden="1">
      <c r="A581" s="31" t="str">
        <f t="shared" si="8"/>
        <v>lt002_insrmntgrss_cmmssn_expns_off_blnc_ccrr</v>
      </c>
      <c r="B581" s="172" t="s">
        <v>32</v>
      </c>
      <c r="C581" s="167" t="s">
        <v>32</v>
      </c>
      <c r="D581" s="163" t="s">
        <v>40</v>
      </c>
      <c r="E581" s="166" t="s">
        <v>439</v>
      </c>
      <c r="F581" s="166" t="s">
        <v>459</v>
      </c>
      <c r="G581" s="165" t="str">
        <f>VLOOKUP(A581,Plano_V1!$A$584:$G$636,7,0)</f>
        <v>2. Em Teste</v>
      </c>
      <c r="H581" s="165" t="s">
        <v>177</v>
      </c>
      <c r="I581" s="174"/>
      <c r="J581" s="186" t="str">
        <f>IF(VLOOKUP(A581,'Aux - pivots1'!$A:$E,3,0)=0, "",VLOOKUP(A581,'Aux - pivots1'!$A:$E,3,0))</f>
        <v/>
      </c>
      <c r="K581" s="186" t="str">
        <f>IF(VLOOKUP(A581,'Aux - pivots1'!$A:$E,4,0)=0, "",VLOOKUP(A581,'Aux - pivots1'!$A:$E,4,0))</f>
        <v/>
      </c>
      <c r="L581" s="186" t="str">
        <f>IF(VLOOKUP(A581,'Aux - pivots1'!$A:$E,5,0)=0, "",VLOOKUP(A581,'Aux - pivots1'!$A:$E,5,0))</f>
        <v/>
      </c>
    </row>
    <row r="582" spans="1:12" ht="16.2" hidden="1">
      <c r="A582" s="31" t="str">
        <f t="shared" si="8"/>
        <v>lt002_insrmntgrss_cmmssn_expns_off_blnc</v>
      </c>
      <c r="B582" s="172" t="s">
        <v>32</v>
      </c>
      <c r="C582" s="167" t="s">
        <v>32</v>
      </c>
      <c r="D582" s="163" t="s">
        <v>40</v>
      </c>
      <c r="E582" s="166" t="s">
        <v>439</v>
      </c>
      <c r="F582" s="166" t="s">
        <v>460</v>
      </c>
      <c r="G582" s="165" t="str">
        <f>VLOOKUP(A582,Plano_V1!$A$584:$G$636,7,0)</f>
        <v>2. Em Teste</v>
      </c>
      <c r="H582" s="165" t="s">
        <v>177</v>
      </c>
      <c r="I582" s="174"/>
      <c r="J582" s="186" t="str">
        <f>IF(VLOOKUP(A582,'Aux - pivots1'!$A:$E,3,0)=0, "",VLOOKUP(A582,'Aux - pivots1'!$A:$E,3,0))</f>
        <v/>
      </c>
      <c r="K582" s="186" t="str">
        <f>IF(VLOOKUP(A582,'Aux - pivots1'!$A:$E,4,0)=0, "",VLOOKUP(A582,'Aux - pivots1'!$A:$E,4,0))</f>
        <v/>
      </c>
      <c r="L582" s="186" t="str">
        <f>IF(VLOOKUP(A582,'Aux - pivots1'!$A:$E,5,0)=0, "",VLOOKUP(A582,'Aux - pivots1'!$A:$E,5,0))</f>
        <v/>
      </c>
    </row>
    <row r="583" spans="1:12" ht="16.2" hidden="1">
      <c r="A583" s="31" t="str">
        <f t="shared" si="8"/>
        <v>lt002_insrmntgrss_cmmssn_incm_off_blnc_ccrr</v>
      </c>
      <c r="B583" s="172" t="s">
        <v>32</v>
      </c>
      <c r="C583" s="167" t="s">
        <v>32</v>
      </c>
      <c r="D583" s="163" t="s">
        <v>40</v>
      </c>
      <c r="E583" s="166" t="s">
        <v>439</v>
      </c>
      <c r="F583" s="166" t="s">
        <v>461</v>
      </c>
      <c r="G583" s="165" t="str">
        <f>VLOOKUP(A583,Plano_V1!$A$584:$G$636,7,0)</f>
        <v>2. Em Teste</v>
      </c>
      <c r="H583" s="165" t="s">
        <v>177</v>
      </c>
      <c r="I583" s="174"/>
      <c r="J583" s="186" t="str">
        <f>IF(VLOOKUP(A583,'Aux - pivots1'!$A:$E,3,0)=0, "",VLOOKUP(A583,'Aux - pivots1'!$A:$E,3,0))</f>
        <v/>
      </c>
      <c r="K583" s="186" t="str">
        <f>IF(VLOOKUP(A583,'Aux - pivots1'!$A:$E,4,0)=0, "",VLOOKUP(A583,'Aux - pivots1'!$A:$E,4,0))</f>
        <v/>
      </c>
      <c r="L583" s="186" t="str">
        <f>IF(VLOOKUP(A583,'Aux - pivots1'!$A:$E,5,0)=0, "",VLOOKUP(A583,'Aux - pivots1'!$A:$E,5,0))</f>
        <v/>
      </c>
    </row>
    <row r="584" spans="1:12" ht="16.2" hidden="1">
      <c r="A584" s="31" t="str">
        <f t="shared" ref="A584:A605" si="9">E584&amp;F584</f>
        <v>lt002_insrmntgrss_intrst_incm</v>
      </c>
      <c r="B584" s="172" t="s">
        <v>32</v>
      </c>
      <c r="C584" s="167" t="s">
        <v>32</v>
      </c>
      <c r="D584" s="163" t="s">
        <v>40</v>
      </c>
      <c r="E584" s="166" t="s">
        <v>439</v>
      </c>
      <c r="F584" s="166" t="s">
        <v>408</v>
      </c>
      <c r="G584" s="165" t="str">
        <f>VLOOKUP(A584,Plano_V1!$A$584:$G$636,7,0)</f>
        <v>2. Em Teste</v>
      </c>
      <c r="H584" s="165" t="s">
        <v>177</v>
      </c>
      <c r="I584" s="174"/>
      <c r="J584" s="186" t="str">
        <f>IF(VLOOKUP(A584,'Aux - pivots1'!$A:$E,3,0)=0, "",VLOOKUP(A584,'Aux - pivots1'!$A:$E,3,0))</f>
        <v/>
      </c>
      <c r="K584" s="186" t="str">
        <f>IF(VLOOKUP(A584,'Aux - pivots1'!$A:$E,4,0)=0, "",VLOOKUP(A584,'Aux - pivots1'!$A:$E,4,0))</f>
        <v/>
      </c>
      <c r="L584" s="186" t="str">
        <f>IF(VLOOKUP(A584,'Aux - pivots1'!$A:$E,5,0)=0, "",VLOOKUP(A584,'Aux - pivots1'!$A:$E,5,0))</f>
        <v/>
      </c>
    </row>
    <row r="585" spans="1:12" ht="16.2" hidden="1">
      <c r="A585" s="31" t="str">
        <f t="shared" si="9"/>
        <v>lt002_insrmntgrss_cmmssn_incm</v>
      </c>
      <c r="B585" s="172" t="s">
        <v>32</v>
      </c>
      <c r="C585" s="167" t="s">
        <v>32</v>
      </c>
      <c r="D585" s="163" t="s">
        <v>40</v>
      </c>
      <c r="E585" s="166" t="s">
        <v>439</v>
      </c>
      <c r="F585" s="166" t="s">
        <v>409</v>
      </c>
      <c r="G585" s="165" t="str">
        <f>VLOOKUP(A585,Plano_V1!$A$584:$G$636,7,0)</f>
        <v>2. Em Teste</v>
      </c>
      <c r="H585" s="165" t="s">
        <v>177</v>
      </c>
      <c r="I585" s="174"/>
      <c r="J585" s="186" t="str">
        <f>IF(VLOOKUP(A585,'Aux - pivots1'!$A:$E,3,0)=0, "",VLOOKUP(A585,'Aux - pivots1'!$A:$E,3,0))</f>
        <v/>
      </c>
      <c r="K585" s="186" t="str">
        <f>IF(VLOOKUP(A585,'Aux - pivots1'!$A:$E,4,0)=0, "",VLOOKUP(A585,'Aux - pivots1'!$A:$E,4,0))</f>
        <v/>
      </c>
      <c r="L585" s="186" t="str">
        <f>IF(VLOOKUP(A585,'Aux - pivots1'!$A:$E,5,0)=0, "",VLOOKUP(A585,'Aux - pivots1'!$A:$E,5,0))</f>
        <v/>
      </c>
    </row>
    <row r="586" spans="1:12" ht="16.2" hidden="1">
      <c r="A586" s="31" t="str">
        <f t="shared" si="9"/>
        <v>lt002_insrmntgrss_cmmssn_incm_ccrr</v>
      </c>
      <c r="B586" s="172" t="s">
        <v>32</v>
      </c>
      <c r="C586" s="167" t="s">
        <v>32</v>
      </c>
      <c r="D586" s="163" t="s">
        <v>40</v>
      </c>
      <c r="E586" s="166" t="s">
        <v>439</v>
      </c>
      <c r="F586" s="166" t="s">
        <v>462</v>
      </c>
      <c r="G586" s="165" t="str">
        <f>VLOOKUP(A586,Plano_V1!$A$584:$G$636,7,0)</f>
        <v>2. Em Teste</v>
      </c>
      <c r="H586" s="165" t="s">
        <v>177</v>
      </c>
      <c r="I586" s="174"/>
      <c r="J586" s="186" t="str">
        <f>IF(VLOOKUP(A586,'Aux - pivots1'!$A:$E,3,0)=0, "",VLOOKUP(A586,'Aux - pivots1'!$A:$E,3,0))</f>
        <v/>
      </c>
      <c r="K586" s="186" t="str">
        <f>IF(VLOOKUP(A586,'Aux - pivots1'!$A:$E,4,0)=0, "",VLOOKUP(A586,'Aux - pivots1'!$A:$E,4,0))</f>
        <v/>
      </c>
      <c r="L586" s="186" t="str">
        <f>IF(VLOOKUP(A586,'Aux - pivots1'!$A:$E,5,0)=0, "",VLOOKUP(A586,'Aux - pivots1'!$A:$E,5,0))</f>
        <v/>
      </c>
    </row>
    <row r="587" spans="1:12" ht="16.2" hidden="1">
      <c r="A587" s="31" t="str">
        <f t="shared" si="9"/>
        <v>lt002_insrmntintrnl_trnsfr_rt</v>
      </c>
      <c r="B587" s="172" t="s">
        <v>32</v>
      </c>
      <c r="C587" s="167" t="s">
        <v>32</v>
      </c>
      <c r="D587" s="163" t="s">
        <v>40</v>
      </c>
      <c r="E587" s="166" t="s">
        <v>439</v>
      </c>
      <c r="F587" s="166" t="s">
        <v>463</v>
      </c>
      <c r="G587" s="165" t="str">
        <f>VLOOKUP(A587,Plano_V1!$A$584:$G$636,7,0)</f>
        <v>2. Em Teste</v>
      </c>
      <c r="H587" s="165" t="s">
        <v>177</v>
      </c>
      <c r="I587" s="174"/>
      <c r="J587" s="186" t="str">
        <f>IF(VLOOKUP(A587,'Aux - pivots1'!$A:$E,3,0)=0, "",VLOOKUP(A587,'Aux - pivots1'!$A:$E,3,0))</f>
        <v/>
      </c>
      <c r="K587" s="186" t="str">
        <f>IF(VLOOKUP(A587,'Aux - pivots1'!$A:$E,4,0)=0, "",VLOOKUP(A587,'Aux - pivots1'!$A:$E,4,0))</f>
        <v/>
      </c>
      <c r="L587" s="186" t="str">
        <f>IF(VLOOKUP(A587,'Aux - pivots1'!$A:$E,5,0)=0, "",VLOOKUP(A587,'Aux - pivots1'!$A:$E,5,0))</f>
        <v/>
      </c>
    </row>
    <row r="588" spans="1:12" ht="16.2" hidden="1">
      <c r="A588" s="31" t="str">
        <f t="shared" si="9"/>
        <v>lt002_insrmntgrss_cmmssn_expns</v>
      </c>
      <c r="B588" s="172" t="s">
        <v>32</v>
      </c>
      <c r="C588" s="167" t="s">
        <v>32</v>
      </c>
      <c r="D588" s="163" t="s">
        <v>40</v>
      </c>
      <c r="E588" s="166" t="s">
        <v>439</v>
      </c>
      <c r="F588" s="166" t="s">
        <v>464</v>
      </c>
      <c r="G588" s="165" t="str">
        <f>VLOOKUP(A588,Plano_V1!$A$584:$G$636,7,0)</f>
        <v>2. Em Teste</v>
      </c>
      <c r="H588" s="165" t="s">
        <v>177</v>
      </c>
      <c r="I588" s="174"/>
      <c r="J588" s="186" t="str">
        <f>IF(VLOOKUP(A588,'Aux - pivots1'!$A:$E,3,0)=0, "",VLOOKUP(A588,'Aux - pivots1'!$A:$E,3,0))</f>
        <v/>
      </c>
      <c r="K588" s="186" t="str">
        <f>IF(VLOOKUP(A588,'Aux - pivots1'!$A:$E,4,0)=0, "",VLOOKUP(A588,'Aux - pivots1'!$A:$E,4,0))</f>
        <v/>
      </c>
      <c r="L588" s="186" t="str">
        <f>IF(VLOOKUP(A588,'Aux - pivots1'!$A:$E,5,0)=0, "",VLOOKUP(A588,'Aux - pivots1'!$A:$E,5,0))</f>
        <v/>
      </c>
    </row>
    <row r="589" spans="1:12" ht="16.2" hidden="1">
      <c r="A589" s="31" t="str">
        <f t="shared" si="9"/>
        <v>lt002_insrmntgrss_cmmssn_expns_ccrr</v>
      </c>
      <c r="B589" s="172" t="s">
        <v>32</v>
      </c>
      <c r="C589" s="167" t="s">
        <v>32</v>
      </c>
      <c r="D589" s="163" t="s">
        <v>40</v>
      </c>
      <c r="E589" s="166" t="s">
        <v>439</v>
      </c>
      <c r="F589" s="166" t="s">
        <v>465</v>
      </c>
      <c r="G589" s="165" t="str">
        <f>VLOOKUP(A589,Plano_V1!$A$584:$G$636,7,0)</f>
        <v>2. Em Teste</v>
      </c>
      <c r="H589" s="165" t="s">
        <v>177</v>
      </c>
      <c r="I589" s="174"/>
      <c r="J589" s="186" t="str">
        <f>IF(VLOOKUP(A589,'Aux - pivots1'!$A:$E,3,0)=0, "",VLOOKUP(A589,'Aux - pivots1'!$A:$E,3,0))</f>
        <v/>
      </c>
      <c r="K589" s="186" t="str">
        <f>IF(VLOOKUP(A589,'Aux - pivots1'!$A:$E,4,0)=0, "",VLOOKUP(A589,'Aux - pivots1'!$A:$E,4,0))</f>
        <v/>
      </c>
      <c r="L589" s="186" t="str">
        <f>IF(VLOOKUP(A589,'Aux - pivots1'!$A:$E,5,0)=0, "",VLOOKUP(A589,'Aux - pivots1'!$A:$E,5,0))</f>
        <v/>
      </c>
    </row>
    <row r="590" spans="1:12" ht="16.2" hidden="1">
      <c r="A590" s="31" t="str">
        <f t="shared" si="9"/>
        <v>lt002_insrmntgrss_intrst_expns</v>
      </c>
      <c r="B590" s="172" t="s">
        <v>32</v>
      </c>
      <c r="C590" s="167" t="s">
        <v>32</v>
      </c>
      <c r="D590" s="163" t="s">
        <v>40</v>
      </c>
      <c r="E590" s="166" t="s">
        <v>439</v>
      </c>
      <c r="F590" s="166" t="s">
        <v>466</v>
      </c>
      <c r="G590" s="165" t="str">
        <f>VLOOKUP(A590,Plano_V1!$A$584:$G$636,7,0)</f>
        <v>2. Em Teste</v>
      </c>
      <c r="H590" s="165" t="s">
        <v>177</v>
      </c>
      <c r="I590" s="174"/>
      <c r="J590" s="186" t="str">
        <f>IF(VLOOKUP(A590,'Aux - pivots1'!$A:$E,3,0)=0, "",VLOOKUP(A590,'Aux - pivots1'!$A:$E,3,0))</f>
        <v/>
      </c>
      <c r="K590" s="186" t="str">
        <f>IF(VLOOKUP(A590,'Aux - pivots1'!$A:$E,4,0)=0, "",VLOOKUP(A590,'Aux - pivots1'!$A:$E,4,0))</f>
        <v/>
      </c>
      <c r="L590" s="186" t="str">
        <f>IF(VLOOKUP(A590,'Aux - pivots1'!$A:$E,5,0)=0, "",VLOOKUP(A590,'Aux - pivots1'!$A:$E,5,0))</f>
        <v/>
      </c>
    </row>
    <row r="591" spans="1:12" ht="16.2" hidden="1">
      <c r="A591" s="31" t="str">
        <f t="shared" si="9"/>
        <v>lt002_insrmntgrss_intrst_expns_ccrr</v>
      </c>
      <c r="B591" s="172" t="s">
        <v>32</v>
      </c>
      <c r="C591" s="167" t="s">
        <v>32</v>
      </c>
      <c r="D591" s="163" t="s">
        <v>40</v>
      </c>
      <c r="E591" s="166" t="s">
        <v>439</v>
      </c>
      <c r="F591" s="166" t="s">
        <v>467</v>
      </c>
      <c r="G591" s="165" t="str">
        <f>VLOOKUP(A591,Plano_V1!$A$584:$G$636,7,0)</f>
        <v>2. Em Teste</v>
      </c>
      <c r="H591" s="165" t="s">
        <v>177</v>
      </c>
      <c r="I591" s="174"/>
      <c r="J591" s="186" t="str">
        <f>IF(VLOOKUP(A591,'Aux - pivots1'!$A:$E,3,0)=0, "",VLOOKUP(A591,'Aux - pivots1'!$A:$E,3,0))</f>
        <v/>
      </c>
      <c r="K591" s="186" t="str">
        <f>IF(VLOOKUP(A591,'Aux - pivots1'!$A:$E,4,0)=0, "",VLOOKUP(A591,'Aux - pivots1'!$A:$E,4,0))</f>
        <v/>
      </c>
      <c r="L591" s="186" t="str">
        <f>IF(VLOOKUP(A591,'Aux - pivots1'!$A:$E,5,0)=0, "",VLOOKUP(A591,'Aux - pivots1'!$A:$E,5,0))</f>
        <v/>
      </c>
    </row>
    <row r="592" spans="1:12" ht="16.2" hidden="1">
      <c r="A592" s="31" t="str">
        <f t="shared" si="9"/>
        <v>lt002_insrmntgns_fnncl_trnsctn_exchng_dffrncs</v>
      </c>
      <c r="B592" s="172" t="s">
        <v>32</v>
      </c>
      <c r="C592" s="167" t="s">
        <v>32</v>
      </c>
      <c r="D592" s="163" t="s">
        <v>40</v>
      </c>
      <c r="E592" s="166" t="s">
        <v>439</v>
      </c>
      <c r="F592" s="166" t="s">
        <v>468</v>
      </c>
      <c r="G592" s="165" t="str">
        <f>VLOOKUP(A592,Plano_V1!$A$584:$G$636,7,0)</f>
        <v>2. Em Teste</v>
      </c>
      <c r="H592" s="165" t="s">
        <v>177</v>
      </c>
      <c r="I592" s="174"/>
      <c r="J592" s="186" t="str">
        <f>IF(VLOOKUP(A592,'Aux - pivots1'!$A:$E,3,0)=0, "",VLOOKUP(A592,'Aux - pivots1'!$A:$E,3,0))</f>
        <v/>
      </c>
      <c r="K592" s="186" t="str">
        <f>IF(VLOOKUP(A592,'Aux - pivots1'!$A:$E,4,0)=0, "",VLOOKUP(A592,'Aux - pivots1'!$A:$E,4,0))</f>
        <v/>
      </c>
      <c r="L592" s="186" t="str">
        <f>IF(VLOOKUP(A592,'Aux - pivots1'!$A:$E,5,0)=0, "",VLOOKUP(A592,'Aux - pivots1'!$A:$E,5,0))</f>
        <v/>
      </c>
    </row>
    <row r="593" spans="1:13" ht="16.2" hidden="1">
      <c r="A593" s="31" t="str">
        <f t="shared" si="9"/>
        <v>lt002_insrmntgns_fnncl_trnsctn_exchng_ccrr</v>
      </c>
      <c r="B593" s="172" t="s">
        <v>32</v>
      </c>
      <c r="C593" s="167" t="s">
        <v>32</v>
      </c>
      <c r="D593" s="163" t="s">
        <v>40</v>
      </c>
      <c r="E593" s="166" t="s">
        <v>439</v>
      </c>
      <c r="F593" s="166" t="s">
        <v>469</v>
      </c>
      <c r="G593" s="165" t="str">
        <f>VLOOKUP(A593,Plano_V1!$A$584:$G$636,7,0)</f>
        <v>2. Em Teste</v>
      </c>
      <c r="H593" s="165" t="s">
        <v>177</v>
      </c>
      <c r="I593" s="174"/>
      <c r="J593" s="186" t="str">
        <f>IF(VLOOKUP(A593,'Aux - pivots1'!$A:$E,3,0)=0, "",VLOOKUP(A593,'Aux - pivots1'!$A:$E,3,0))</f>
        <v/>
      </c>
      <c r="K593" s="186" t="str">
        <f>IF(VLOOKUP(A593,'Aux - pivots1'!$A:$E,4,0)=0, "",VLOOKUP(A593,'Aux - pivots1'!$A:$E,4,0))</f>
        <v/>
      </c>
      <c r="L593" s="186" t="str">
        <f>IF(VLOOKUP(A593,'Aux - pivots1'!$A:$E,5,0)=0, "",VLOOKUP(A593,'Aux - pivots1'!$A:$E,5,0))</f>
        <v/>
      </c>
    </row>
    <row r="594" spans="1:13" ht="16.2" hidden="1">
      <c r="A594" s="31" t="str">
        <f t="shared" si="9"/>
        <v>lt002_insrmntcnclld_instrmnt_stts</v>
      </c>
      <c r="B594" s="172" t="s">
        <v>32</v>
      </c>
      <c r="C594" s="167" t="s">
        <v>32</v>
      </c>
      <c r="D594" s="163" t="s">
        <v>40</v>
      </c>
      <c r="E594" s="166" t="s">
        <v>439</v>
      </c>
      <c r="F594" s="166" t="s">
        <v>470</v>
      </c>
      <c r="G594" s="165" t="str">
        <f>VLOOKUP(A594,Plano_V1!$A$584:$G$636,7,0)</f>
        <v>2. Em Teste</v>
      </c>
      <c r="H594" s="165" t="s">
        <v>177</v>
      </c>
      <c r="I594" s="174" t="s">
        <v>509</v>
      </c>
      <c r="J594" s="186">
        <f>IF(VLOOKUP(A594,'Aux - pivots1'!$A:$E,3,0)=0, "",VLOOKUP(A594,'Aux - pivots1'!$A:$E,3,0))</f>
        <v>45471</v>
      </c>
      <c r="K594" s="186">
        <f>IF(VLOOKUP(A594,'Aux - pivots1'!$A:$E,4,0)=0, "",VLOOKUP(A594,'Aux - pivots1'!$A:$E,4,0))</f>
        <v>45481</v>
      </c>
      <c r="L594" s="186">
        <f>IF(VLOOKUP(A594,'Aux - pivots1'!$A:$E,5,0)=0, "",VLOOKUP(A594,'Aux - pivots1'!$A:$E,5,0))</f>
        <v>45481</v>
      </c>
    </row>
    <row r="595" spans="1:13" ht="16.2" hidden="1">
      <c r="A595" s="31" t="str">
        <f t="shared" si="9"/>
        <v>lt002_insrmntsstnbl_indctr</v>
      </c>
      <c r="B595" s="172" t="s">
        <v>32</v>
      </c>
      <c r="C595" s="167" t="s">
        <v>32</v>
      </c>
      <c r="D595" s="163" t="s">
        <v>40</v>
      </c>
      <c r="E595" s="166" t="s">
        <v>439</v>
      </c>
      <c r="F595" s="166" t="s">
        <v>406</v>
      </c>
      <c r="G595" s="165" t="str">
        <f>VLOOKUP(A595,Plano_V1!$A$584:$G$636,7,0)</f>
        <v>2. Em Teste</v>
      </c>
      <c r="H595" s="165" t="s">
        <v>177</v>
      </c>
      <c r="I595" s="174" t="s">
        <v>509</v>
      </c>
      <c r="J595" s="186">
        <f>IF(VLOOKUP(A595,'Aux - pivots1'!$A:$E,3,0)=0, "",VLOOKUP(A595,'Aux - pivots1'!$A:$E,3,0))</f>
        <v>45471</v>
      </c>
      <c r="K595" s="186">
        <f>IF(VLOOKUP(A595,'Aux - pivots1'!$A:$E,4,0)=0, "",VLOOKUP(A595,'Aux - pivots1'!$A:$E,4,0))</f>
        <v>45481</v>
      </c>
      <c r="L595" s="186">
        <f>IF(VLOOKUP(A595,'Aux - pivots1'!$A:$E,5,0)=0, "",VLOOKUP(A595,'Aux - pivots1'!$A:$E,5,0))</f>
        <v>45481</v>
      </c>
    </row>
    <row r="596" spans="1:13" ht="16.2" hidden="1">
      <c r="A596" s="31" t="str">
        <f t="shared" si="9"/>
        <v>modesg_inp_emss_nacenome_pais</v>
      </c>
      <c r="B596" s="172" t="s">
        <v>28</v>
      </c>
      <c r="C596" s="167" t="s">
        <v>178</v>
      </c>
      <c r="D596" s="163" t="s">
        <v>40</v>
      </c>
      <c r="E596" s="164" t="s">
        <v>211</v>
      </c>
      <c r="F596" s="163" t="s">
        <v>214</v>
      </c>
      <c r="G596" s="165" t="s">
        <v>476</v>
      </c>
      <c r="H596" s="165" t="s">
        <v>476</v>
      </c>
      <c r="I596" s="174" t="s">
        <v>503</v>
      </c>
      <c r="J596" s="186" t="str">
        <f>IF(VLOOKUP(A596,'Aux - pivots1'!$A:$E,3,0)=0, "",VLOOKUP(A596,'Aux - pivots1'!$A:$E,3,0))</f>
        <v/>
      </c>
      <c r="K596" s="186" t="str">
        <f>IF(VLOOKUP(A596,'Aux - pivots1'!$A:$E,4,0)=0, "",VLOOKUP(A596,'Aux - pivots1'!$A:$E,4,0))</f>
        <v/>
      </c>
      <c r="L596" s="186" t="str">
        <f>IF(VLOOKUP(A596,'Aux - pivots1'!$A:$E,5,0)=0, "",VLOOKUP(A596,'Aux - pivots1'!$A:$E,5,0))</f>
        <v/>
      </c>
      <c r="M596" s="31"/>
    </row>
    <row r="597" spans="1:13" ht="16.2" hidden="1">
      <c r="A597" s="31" t="str">
        <f t="shared" si="9"/>
        <v>modesg_inp_emss_nacearea_atividade</v>
      </c>
      <c r="B597" s="172" t="s">
        <v>28</v>
      </c>
      <c r="C597" s="167" t="s">
        <v>178</v>
      </c>
      <c r="D597" s="163" t="s">
        <v>40</v>
      </c>
      <c r="E597" s="164" t="s">
        <v>211</v>
      </c>
      <c r="F597" s="163" t="s">
        <v>510</v>
      </c>
      <c r="G597" s="165" t="s">
        <v>476</v>
      </c>
      <c r="H597" s="165" t="s">
        <v>476</v>
      </c>
      <c r="I597" s="174" t="s">
        <v>503</v>
      </c>
      <c r="J597" s="186" t="str">
        <f>IF(VLOOKUP(A597,'Aux - pivots1'!$A:$E,3,0)=0, "",VLOOKUP(A597,'Aux - pivots1'!$A:$E,3,0))</f>
        <v/>
      </c>
      <c r="K597" s="186" t="str">
        <f>IF(VLOOKUP(A597,'Aux - pivots1'!$A:$E,4,0)=0, "",VLOOKUP(A597,'Aux - pivots1'!$A:$E,4,0))</f>
        <v/>
      </c>
      <c r="L597" s="186" t="str">
        <f>IF(VLOOKUP(A597,'Aux - pivots1'!$A:$E,5,0)=0, "",VLOOKUP(A597,'Aux - pivots1'!$A:$E,5,0))</f>
        <v/>
      </c>
      <c r="M597" s="31"/>
    </row>
    <row r="598" spans="1:13" ht="16.2" hidden="1">
      <c r="A598" s="31" t="str">
        <f t="shared" si="9"/>
        <v>modesg_inp_emss_nacetipo_atividade</v>
      </c>
      <c r="B598" s="172" t="s">
        <v>28</v>
      </c>
      <c r="C598" s="167" t="s">
        <v>178</v>
      </c>
      <c r="D598" s="163" t="s">
        <v>40</v>
      </c>
      <c r="E598" s="164" t="s">
        <v>211</v>
      </c>
      <c r="F598" s="163" t="s">
        <v>511</v>
      </c>
      <c r="G598" s="165" t="s">
        <v>476</v>
      </c>
      <c r="H598" s="165" t="s">
        <v>476</v>
      </c>
      <c r="I598" s="174" t="s">
        <v>503</v>
      </c>
      <c r="J598" s="186" t="str">
        <f>IF(VLOOKUP(A598,'Aux - pivots1'!$A:$E,3,0)=0, "",VLOOKUP(A598,'Aux - pivots1'!$A:$E,3,0))</f>
        <v/>
      </c>
      <c r="K598" s="186" t="str">
        <f>IF(VLOOKUP(A598,'Aux - pivots1'!$A:$E,4,0)=0, "",VLOOKUP(A598,'Aux - pivots1'!$A:$E,4,0))</f>
        <v/>
      </c>
      <c r="L598" s="186" t="str">
        <f>IF(VLOOKUP(A598,'Aux - pivots1'!$A:$E,5,0)=0, "",VLOOKUP(A598,'Aux - pivots1'!$A:$E,5,0))</f>
        <v/>
      </c>
      <c r="M598" s="31"/>
    </row>
    <row r="599" spans="1:13" ht="16.2" hidden="1">
      <c r="A599" s="31" t="str">
        <f t="shared" si="9"/>
        <v>modesg_inp_emss_nacesub_tipo_atividade_1</v>
      </c>
      <c r="B599" s="172" t="s">
        <v>28</v>
      </c>
      <c r="C599" s="167" t="s">
        <v>178</v>
      </c>
      <c r="D599" s="163" t="s">
        <v>40</v>
      </c>
      <c r="E599" s="164" t="s">
        <v>211</v>
      </c>
      <c r="F599" s="163" t="s">
        <v>512</v>
      </c>
      <c r="G599" s="165" t="s">
        <v>476</v>
      </c>
      <c r="H599" s="165" t="s">
        <v>476</v>
      </c>
      <c r="I599" s="174" t="s">
        <v>503</v>
      </c>
      <c r="J599" s="186" t="str">
        <f>IF(VLOOKUP(A599,'Aux - pivots1'!$A:$E,3,0)=0, "",VLOOKUP(A599,'Aux - pivots1'!$A:$E,3,0))</f>
        <v/>
      </c>
      <c r="K599" s="186" t="str">
        <f>IF(VLOOKUP(A599,'Aux - pivots1'!$A:$E,4,0)=0, "",VLOOKUP(A599,'Aux - pivots1'!$A:$E,4,0))</f>
        <v/>
      </c>
      <c r="L599" s="186" t="str">
        <f>IF(VLOOKUP(A599,'Aux - pivots1'!$A:$E,5,0)=0, "",VLOOKUP(A599,'Aux - pivots1'!$A:$E,5,0))</f>
        <v/>
      </c>
      <c r="M599" s="31"/>
    </row>
    <row r="600" spans="1:13" ht="16.2" hidden="1">
      <c r="A600" s="31" t="str">
        <f t="shared" si="9"/>
        <v>modesg_inp_emss_nacesub_tipo_atividade_2</v>
      </c>
      <c r="B600" s="172" t="s">
        <v>28</v>
      </c>
      <c r="C600" s="167" t="s">
        <v>178</v>
      </c>
      <c r="D600" s="163" t="s">
        <v>40</v>
      </c>
      <c r="E600" s="164" t="s">
        <v>211</v>
      </c>
      <c r="F600" s="163" t="s">
        <v>513</v>
      </c>
      <c r="G600" s="165" t="s">
        <v>476</v>
      </c>
      <c r="H600" s="165" t="s">
        <v>476</v>
      </c>
      <c r="I600" s="174" t="s">
        <v>503</v>
      </c>
      <c r="J600" s="186" t="str">
        <f>IF(VLOOKUP(A600,'Aux - pivots1'!$A:$E,3,0)=0, "",VLOOKUP(A600,'Aux - pivots1'!$A:$E,3,0))</f>
        <v/>
      </c>
      <c r="K600" s="186" t="str">
        <f>IF(VLOOKUP(A600,'Aux - pivots1'!$A:$E,4,0)=0, "",VLOOKUP(A600,'Aux - pivots1'!$A:$E,4,0))</f>
        <v/>
      </c>
      <c r="L600" s="186" t="str">
        <f>IF(VLOOKUP(A600,'Aux - pivots1'!$A:$E,5,0)=0, "",VLOOKUP(A600,'Aux - pivots1'!$A:$E,5,0))</f>
        <v/>
      </c>
      <c r="M600" s="31"/>
    </row>
    <row r="601" spans="1:13" ht="16.2" hidden="1">
      <c r="A601" s="31" t="str">
        <f t="shared" si="9"/>
        <v>modesg_inp_emss_naceunidades_unidade_funcional</v>
      </c>
      <c r="B601" s="172" t="s">
        <v>28</v>
      </c>
      <c r="C601" s="167" t="s">
        <v>178</v>
      </c>
      <c r="D601" s="163" t="s">
        <v>40</v>
      </c>
      <c r="E601" s="164" t="s">
        <v>211</v>
      </c>
      <c r="F601" s="163" t="s">
        <v>514</v>
      </c>
      <c r="G601" s="165" t="s">
        <v>476</v>
      </c>
      <c r="H601" s="165" t="s">
        <v>476</v>
      </c>
      <c r="I601" s="174" t="s">
        <v>503</v>
      </c>
      <c r="J601" s="186" t="str">
        <f>IF(VLOOKUP(A601,'Aux - pivots1'!$A:$E,3,0)=0, "",VLOOKUP(A601,'Aux - pivots1'!$A:$E,3,0))</f>
        <v/>
      </c>
      <c r="K601" s="186" t="str">
        <f>IF(VLOOKUP(A601,'Aux - pivots1'!$A:$E,4,0)=0, "",VLOOKUP(A601,'Aux - pivots1'!$A:$E,4,0))</f>
        <v/>
      </c>
      <c r="L601" s="186" t="str">
        <f>IF(VLOOKUP(A601,'Aux - pivots1'!$A:$E,5,0)=0, "",VLOOKUP(A601,'Aux - pivots1'!$A:$E,5,0))</f>
        <v/>
      </c>
      <c r="M601" s="31"/>
    </row>
    <row r="602" spans="1:13" ht="16.2" hidden="1">
      <c r="A602" s="31" t="str">
        <f t="shared" si="9"/>
        <v>modesg_inp_emss_nacefator_emissao</v>
      </c>
      <c r="B602" s="172" t="s">
        <v>28</v>
      </c>
      <c r="C602" s="167" t="s">
        <v>178</v>
      </c>
      <c r="D602" s="163" t="s">
        <v>40</v>
      </c>
      <c r="E602" s="164" t="s">
        <v>211</v>
      </c>
      <c r="F602" s="163" t="s">
        <v>515</v>
      </c>
      <c r="G602" s="165" t="s">
        <v>476</v>
      </c>
      <c r="H602" s="165" t="s">
        <v>476</v>
      </c>
      <c r="I602" s="174" t="s">
        <v>503</v>
      </c>
      <c r="J602" s="186" t="str">
        <f>IF(VLOOKUP(A602,'Aux - pivots1'!$A:$E,3,0)=0, "",VLOOKUP(A602,'Aux - pivots1'!$A:$E,3,0))</f>
        <v/>
      </c>
      <c r="K602" s="186" t="str">
        <f>IF(VLOOKUP(A602,'Aux - pivots1'!$A:$E,4,0)=0, "",VLOOKUP(A602,'Aux - pivots1'!$A:$E,4,0))</f>
        <v/>
      </c>
      <c r="L602" s="186" t="str">
        <f>IF(VLOOKUP(A602,'Aux - pivots1'!$A:$E,5,0)=0, "",VLOOKUP(A602,'Aux - pivots1'!$A:$E,5,0))</f>
        <v/>
      </c>
      <c r="M602" s="31"/>
    </row>
    <row r="603" spans="1:13" ht="16.2" hidden="1">
      <c r="A603" s="31" t="str">
        <f t="shared" si="9"/>
        <v>modesg_inp_km_medios_emss_vclsmedia_scp1_emss</v>
      </c>
      <c r="B603" s="172" t="s">
        <v>28</v>
      </c>
      <c r="C603" s="167" t="s">
        <v>178</v>
      </c>
      <c r="D603" s="163" t="s">
        <v>40</v>
      </c>
      <c r="E603" s="164" t="s">
        <v>206</v>
      </c>
      <c r="F603" s="163" t="s">
        <v>516</v>
      </c>
      <c r="G603" s="165" t="s">
        <v>476</v>
      </c>
      <c r="H603" s="165" t="s">
        <v>476</v>
      </c>
      <c r="I603" s="174" t="s">
        <v>503</v>
      </c>
      <c r="J603" s="186" t="str">
        <f>IF(VLOOKUP(A603,'Aux - pivots1'!$A:$E,3,0)=0, "",VLOOKUP(A603,'Aux - pivots1'!$A:$E,3,0))</f>
        <v/>
      </c>
      <c r="K603" s="186" t="str">
        <f>IF(VLOOKUP(A603,'Aux - pivots1'!$A:$E,4,0)=0, "",VLOOKUP(A603,'Aux - pivots1'!$A:$E,4,0))</f>
        <v/>
      </c>
      <c r="L603" s="186" t="str">
        <f>IF(VLOOKUP(A603,'Aux - pivots1'!$A:$E,5,0)=0, "",VLOOKUP(A603,'Aux - pivots1'!$A:$E,5,0))</f>
        <v/>
      </c>
      <c r="M603" s="31"/>
    </row>
    <row r="604" spans="1:13" ht="16.2" hidden="1">
      <c r="A604" s="31" t="str">
        <f t="shared" si="9"/>
        <v>modesg_inp_km_medios_emss_vclsmedia_scp2_emss</v>
      </c>
      <c r="B604" s="172" t="s">
        <v>28</v>
      </c>
      <c r="C604" s="167" t="s">
        <v>178</v>
      </c>
      <c r="D604" s="163" t="s">
        <v>40</v>
      </c>
      <c r="E604" s="164" t="s">
        <v>206</v>
      </c>
      <c r="F604" s="163" t="s">
        <v>517</v>
      </c>
      <c r="G604" s="165" t="s">
        <v>476</v>
      </c>
      <c r="H604" s="165" t="s">
        <v>476</v>
      </c>
      <c r="I604" s="174" t="s">
        <v>503</v>
      </c>
      <c r="J604" s="186" t="str">
        <f>IF(VLOOKUP(A604,'Aux - pivots1'!$A:$E,3,0)=0, "",VLOOKUP(A604,'Aux - pivots1'!$A:$E,3,0))</f>
        <v/>
      </c>
      <c r="K604" s="186" t="str">
        <f>IF(VLOOKUP(A604,'Aux - pivots1'!$A:$E,4,0)=0, "",VLOOKUP(A604,'Aux - pivots1'!$A:$E,4,0))</f>
        <v/>
      </c>
      <c r="L604" s="186" t="str">
        <f>IF(VLOOKUP(A604,'Aux - pivots1'!$A:$E,5,0)=0, "",VLOOKUP(A604,'Aux - pivots1'!$A:$E,5,0))</f>
        <v/>
      </c>
      <c r="M604" s="31"/>
    </row>
    <row r="605" spans="1:13" ht="16.2" hidden="1">
      <c r="A605" s="31" t="str">
        <f t="shared" si="9"/>
        <v>modesg_inp_km_medios_emss_vclsmedia_scp3_emss</v>
      </c>
      <c r="B605" s="177" t="s">
        <v>28</v>
      </c>
      <c r="C605" s="178" t="s">
        <v>178</v>
      </c>
      <c r="D605" s="179" t="s">
        <v>40</v>
      </c>
      <c r="E605" s="180" t="s">
        <v>206</v>
      </c>
      <c r="F605" s="179" t="s">
        <v>518</v>
      </c>
      <c r="G605" s="181" t="s">
        <v>476</v>
      </c>
      <c r="H605" s="165" t="s">
        <v>476</v>
      </c>
      <c r="I605" s="182" t="s">
        <v>503</v>
      </c>
      <c r="J605" s="186" t="str">
        <f>IF(VLOOKUP(A605,'Aux - pivots1'!$A:$E,3,0)=0, "",VLOOKUP(A605,'Aux - pivots1'!$A:$E,3,0))</f>
        <v/>
      </c>
      <c r="K605" s="186" t="str">
        <f>IF(VLOOKUP(A605,'Aux - pivots1'!$A:$E,4,0)=0, "",VLOOKUP(A605,'Aux - pivots1'!$A:$E,4,0))</f>
        <v/>
      </c>
      <c r="L605" s="186" t="str">
        <f>IF(VLOOKUP(A605,'Aux - pivots1'!$A:$E,5,0)=0, "",VLOOKUP(A605,'Aux - pivots1'!$A:$E,5,0))</f>
        <v/>
      </c>
      <c r="M60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09"/>
  <sheetViews>
    <sheetView zoomScale="70" zoomScaleNormal="70" workbookViewId="0">
      <selection activeCell="B5" sqref="B5"/>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62" t="s">
        <v>519</v>
      </c>
      <c r="B3" t="s">
        <v>520</v>
      </c>
      <c r="C3" t="s">
        <v>521</v>
      </c>
      <c r="D3" t="s">
        <v>522</v>
      </c>
      <c r="E3" t="s">
        <v>523</v>
      </c>
    </row>
    <row r="4" spans="1:5">
      <c r="A4" t="s">
        <v>524</v>
      </c>
      <c r="B4" s="247">
        <v>4</v>
      </c>
      <c r="C4" s="247"/>
      <c r="D4" s="247"/>
      <c r="E4" s="247"/>
    </row>
    <row r="5" spans="1:5">
      <c r="A5" t="s">
        <v>525</v>
      </c>
      <c r="B5" s="247">
        <v>4</v>
      </c>
      <c r="C5" s="247"/>
      <c r="D5" s="247"/>
      <c r="E5" s="247"/>
    </row>
    <row r="6" spans="1:5">
      <c r="A6" t="s">
        <v>526</v>
      </c>
      <c r="B6" s="247">
        <v>4</v>
      </c>
      <c r="C6" s="247"/>
      <c r="D6" s="247"/>
      <c r="E6" s="247"/>
    </row>
    <row r="7" spans="1:5">
      <c r="A7" t="s">
        <v>527</v>
      </c>
      <c r="B7" s="247">
        <v>4</v>
      </c>
      <c r="C7" s="247"/>
      <c r="D7" s="247"/>
      <c r="E7" s="247"/>
    </row>
    <row r="8" spans="1:5">
      <c r="A8" t="s">
        <v>528</v>
      </c>
      <c r="B8" s="247">
        <v>4</v>
      </c>
      <c r="C8" s="247"/>
      <c r="D8" s="247"/>
      <c r="E8" s="247"/>
    </row>
    <row r="9" spans="1:5">
      <c r="A9" t="s">
        <v>529</v>
      </c>
      <c r="B9" s="247">
        <v>4</v>
      </c>
      <c r="C9" s="247"/>
      <c r="D9" s="247"/>
      <c r="E9" s="247"/>
    </row>
    <row r="10" spans="1:5">
      <c r="A10" t="s">
        <v>530</v>
      </c>
      <c r="B10" s="247">
        <v>4</v>
      </c>
      <c r="C10" s="247"/>
      <c r="D10" s="247"/>
      <c r="E10" s="247"/>
    </row>
    <row r="11" spans="1:5">
      <c r="A11" t="s">
        <v>531</v>
      </c>
      <c r="B11" s="247">
        <v>4</v>
      </c>
      <c r="C11" s="247"/>
      <c r="D11" s="247"/>
      <c r="E11" s="247"/>
    </row>
    <row r="12" spans="1:5">
      <c r="A12" t="s">
        <v>532</v>
      </c>
      <c r="B12" s="247">
        <v>4</v>
      </c>
      <c r="C12" s="247"/>
      <c r="D12" s="247"/>
      <c r="E12" s="247"/>
    </row>
    <row r="13" spans="1:5">
      <c r="A13" t="s">
        <v>533</v>
      </c>
      <c r="B13" s="247">
        <v>4</v>
      </c>
      <c r="C13" s="247"/>
      <c r="D13" s="247"/>
      <c r="E13" s="247"/>
    </row>
    <row r="14" spans="1:5">
      <c r="A14" t="s">
        <v>534</v>
      </c>
      <c r="B14" s="247">
        <v>4</v>
      </c>
      <c r="C14" s="247"/>
      <c r="D14" s="247"/>
      <c r="E14" s="247"/>
    </row>
    <row r="15" spans="1:5">
      <c r="A15" t="s">
        <v>535</v>
      </c>
      <c r="B15" s="247">
        <v>4</v>
      </c>
      <c r="C15" s="247"/>
      <c r="D15" s="247"/>
      <c r="E15" s="247"/>
    </row>
    <row r="16" spans="1:5">
      <c r="A16" t="s">
        <v>536</v>
      </c>
      <c r="B16" s="247">
        <v>4</v>
      </c>
      <c r="C16" s="247"/>
      <c r="D16" s="247"/>
      <c r="E16" s="247"/>
    </row>
    <row r="17" spans="1:5">
      <c r="A17" t="s">
        <v>537</v>
      </c>
      <c r="B17" s="247">
        <v>5</v>
      </c>
      <c r="C17" s="247"/>
      <c r="D17" s="247"/>
      <c r="E17" s="247"/>
    </row>
    <row r="18" spans="1:5">
      <c r="A18" t="s">
        <v>538</v>
      </c>
      <c r="B18" s="247">
        <v>1</v>
      </c>
      <c r="C18" s="247"/>
      <c r="D18" s="247"/>
      <c r="E18" s="247"/>
    </row>
    <row r="19" spans="1:5">
      <c r="A19" t="s">
        <v>539</v>
      </c>
      <c r="B19" s="247">
        <v>1</v>
      </c>
      <c r="C19" s="247"/>
      <c r="D19" s="247"/>
      <c r="E19" s="247"/>
    </row>
    <row r="20" spans="1:5">
      <c r="A20" t="s">
        <v>540</v>
      </c>
      <c r="B20" s="247">
        <v>1</v>
      </c>
      <c r="C20" s="247"/>
      <c r="D20" s="247"/>
      <c r="E20" s="247"/>
    </row>
    <row r="21" spans="1:5">
      <c r="A21" t="s">
        <v>541</v>
      </c>
      <c r="B21" s="247">
        <v>1</v>
      </c>
      <c r="C21" s="247"/>
      <c r="D21" s="247"/>
      <c r="E21" s="247"/>
    </row>
    <row r="22" spans="1:5">
      <c r="A22" t="s">
        <v>542</v>
      </c>
      <c r="B22" s="247">
        <v>1</v>
      </c>
      <c r="C22" s="247"/>
      <c r="D22" s="247"/>
      <c r="E22" s="247"/>
    </row>
    <row r="23" spans="1:5">
      <c r="A23" t="s">
        <v>543</v>
      </c>
      <c r="B23" s="247">
        <v>5</v>
      </c>
      <c r="C23" s="247"/>
      <c r="D23" s="247"/>
      <c r="E23" s="247"/>
    </row>
    <row r="24" spans="1:5">
      <c r="A24" t="s">
        <v>544</v>
      </c>
      <c r="B24" s="247">
        <v>1</v>
      </c>
      <c r="C24" s="247"/>
      <c r="D24" s="247"/>
      <c r="E24" s="247"/>
    </row>
    <row r="25" spans="1:5">
      <c r="A25" t="s">
        <v>545</v>
      </c>
      <c r="B25" s="247">
        <v>0</v>
      </c>
      <c r="C25" s="247"/>
      <c r="D25" s="247"/>
      <c r="E25" s="247"/>
    </row>
    <row r="26" spans="1:5">
      <c r="A26" t="s">
        <v>546</v>
      </c>
      <c r="B26" s="247">
        <v>5</v>
      </c>
      <c r="C26" s="247"/>
      <c r="D26" s="247"/>
      <c r="E26" s="247"/>
    </row>
    <row r="27" spans="1:5">
      <c r="A27" t="s">
        <v>547</v>
      </c>
      <c r="B27" s="247">
        <v>5</v>
      </c>
      <c r="C27" s="247"/>
      <c r="D27" s="247"/>
      <c r="E27" s="247"/>
    </row>
    <row r="28" spans="1:5">
      <c r="A28" t="s">
        <v>548</v>
      </c>
      <c r="B28" s="247">
        <v>1</v>
      </c>
      <c r="C28" s="247"/>
      <c r="D28" s="247"/>
      <c r="E28" s="247"/>
    </row>
    <row r="29" spans="1:5">
      <c r="A29" t="s">
        <v>549</v>
      </c>
      <c r="B29" s="247">
        <v>1</v>
      </c>
      <c r="C29" s="247"/>
      <c r="D29" s="247"/>
      <c r="E29" s="247"/>
    </row>
    <row r="30" spans="1:5">
      <c r="A30" t="s">
        <v>550</v>
      </c>
      <c r="B30" s="247">
        <v>1</v>
      </c>
      <c r="C30" s="247"/>
      <c r="D30" s="247"/>
      <c r="E30" s="247"/>
    </row>
    <row r="31" spans="1:5">
      <c r="A31" t="s">
        <v>551</v>
      </c>
      <c r="B31" s="247">
        <v>5</v>
      </c>
      <c r="C31" s="247"/>
      <c r="D31" s="247"/>
      <c r="E31" s="247"/>
    </row>
    <row r="32" spans="1:5">
      <c r="A32" t="s">
        <v>552</v>
      </c>
      <c r="B32" s="247">
        <v>5</v>
      </c>
      <c r="C32" s="247"/>
      <c r="D32" s="247"/>
      <c r="E32" s="247"/>
    </row>
    <row r="33" spans="1:5">
      <c r="A33" t="s">
        <v>553</v>
      </c>
      <c r="B33" s="247">
        <v>1</v>
      </c>
      <c r="C33" s="247"/>
      <c r="D33" s="247"/>
      <c r="E33" s="247"/>
    </row>
    <row r="34" spans="1:5">
      <c r="A34" t="s">
        <v>554</v>
      </c>
      <c r="B34" s="247">
        <v>1</v>
      </c>
      <c r="C34" s="247"/>
      <c r="D34" s="247"/>
      <c r="E34" s="247"/>
    </row>
    <row r="35" spans="1:5">
      <c r="A35" t="s">
        <v>555</v>
      </c>
      <c r="B35" s="247">
        <v>1</v>
      </c>
      <c r="C35" s="247"/>
      <c r="D35" s="247"/>
      <c r="E35" s="247"/>
    </row>
    <row r="36" spans="1:5">
      <c r="A36" t="s">
        <v>556</v>
      </c>
      <c r="B36" s="247">
        <v>1</v>
      </c>
      <c r="C36" s="247"/>
      <c r="D36" s="247"/>
      <c r="E36" s="247"/>
    </row>
    <row r="37" spans="1:5">
      <c r="A37" t="s">
        <v>557</v>
      </c>
      <c r="B37" s="247">
        <v>1</v>
      </c>
      <c r="C37" s="247"/>
      <c r="D37" s="247"/>
      <c r="E37" s="247"/>
    </row>
    <row r="38" spans="1:5">
      <c r="A38" t="s">
        <v>558</v>
      </c>
      <c r="B38" s="247">
        <v>1</v>
      </c>
      <c r="C38" s="247"/>
      <c r="D38" s="247"/>
      <c r="E38" s="247"/>
    </row>
    <row r="39" spans="1:5">
      <c r="A39" t="s">
        <v>559</v>
      </c>
      <c r="B39" s="247">
        <v>1</v>
      </c>
      <c r="C39" s="247"/>
      <c r="D39" s="247"/>
      <c r="E39" s="247"/>
    </row>
    <row r="40" spans="1:5">
      <c r="A40" t="s">
        <v>560</v>
      </c>
      <c r="B40" s="247">
        <v>1</v>
      </c>
      <c r="C40" s="247"/>
      <c r="D40" s="247"/>
      <c r="E40" s="247"/>
    </row>
    <row r="41" spans="1:5">
      <c r="A41" t="s">
        <v>561</v>
      </c>
      <c r="B41" s="247">
        <v>1</v>
      </c>
      <c r="C41" s="247"/>
      <c r="D41" s="247"/>
      <c r="E41" s="247"/>
    </row>
    <row r="42" spans="1:5">
      <c r="A42" t="s">
        <v>562</v>
      </c>
      <c r="B42" s="247">
        <v>1</v>
      </c>
      <c r="C42" s="247"/>
      <c r="D42" s="247"/>
      <c r="E42" s="247"/>
    </row>
    <row r="43" spans="1:5">
      <c r="A43" t="s">
        <v>563</v>
      </c>
      <c r="B43" s="247">
        <v>1</v>
      </c>
      <c r="C43" s="247"/>
      <c r="D43" s="247"/>
      <c r="E43" s="247"/>
    </row>
    <row r="44" spans="1:5">
      <c r="A44" t="s">
        <v>564</v>
      </c>
      <c r="B44" s="247">
        <v>1</v>
      </c>
      <c r="C44" s="247"/>
      <c r="D44" s="247"/>
      <c r="E44" s="247"/>
    </row>
    <row r="45" spans="1:5">
      <c r="A45" t="s">
        <v>565</v>
      </c>
      <c r="B45" s="247">
        <v>0</v>
      </c>
      <c r="C45" s="247"/>
      <c r="D45" s="247"/>
      <c r="E45" s="247"/>
    </row>
    <row r="46" spans="1:5">
      <c r="A46" t="s">
        <v>566</v>
      </c>
      <c r="B46" s="247">
        <v>1</v>
      </c>
      <c r="C46" s="185">
        <v>45491</v>
      </c>
      <c r="D46" s="185">
        <v>45495</v>
      </c>
      <c r="E46" s="185">
        <v>45495</v>
      </c>
    </row>
    <row r="47" spans="1:5">
      <c r="A47" t="s">
        <v>567</v>
      </c>
      <c r="B47" s="247">
        <v>1</v>
      </c>
      <c r="C47" s="185">
        <v>45491</v>
      </c>
      <c r="D47" s="185">
        <v>45495</v>
      </c>
      <c r="E47" s="185">
        <v>45495</v>
      </c>
    </row>
    <row r="48" spans="1:5">
      <c r="A48" t="s">
        <v>568</v>
      </c>
      <c r="B48" s="247">
        <v>1</v>
      </c>
      <c r="C48" s="247"/>
      <c r="D48" s="247"/>
      <c r="E48" s="247"/>
    </row>
    <row r="49" spans="1:5">
      <c r="A49" t="s">
        <v>569</v>
      </c>
      <c r="B49" s="247">
        <v>1</v>
      </c>
      <c r="C49" s="247"/>
      <c r="D49" s="247"/>
      <c r="E49" s="247"/>
    </row>
    <row r="50" spans="1:5">
      <c r="A50" t="s">
        <v>570</v>
      </c>
      <c r="B50" s="247">
        <v>1</v>
      </c>
      <c r="C50" s="247"/>
      <c r="D50" s="247"/>
      <c r="E50" s="247"/>
    </row>
    <row r="51" spans="1:5">
      <c r="A51" t="s">
        <v>571</v>
      </c>
      <c r="B51" s="247">
        <v>1</v>
      </c>
      <c r="C51" s="247"/>
      <c r="D51" s="247"/>
      <c r="E51" s="247"/>
    </row>
    <row r="52" spans="1:5">
      <c r="A52" t="s">
        <v>572</v>
      </c>
      <c r="B52" s="247">
        <v>1</v>
      </c>
      <c r="C52" s="247"/>
      <c r="D52" s="247"/>
      <c r="E52" s="247"/>
    </row>
    <row r="53" spans="1:5">
      <c r="A53" t="s">
        <v>573</v>
      </c>
      <c r="B53" s="247">
        <v>1</v>
      </c>
      <c r="C53" s="247"/>
      <c r="D53" s="247"/>
      <c r="E53" s="247"/>
    </row>
    <row r="54" spans="1:5">
      <c r="A54" t="s">
        <v>574</v>
      </c>
      <c r="B54" s="247">
        <v>4</v>
      </c>
      <c r="C54" s="247"/>
      <c r="D54" s="247"/>
      <c r="E54" s="247"/>
    </row>
    <row r="55" spans="1:5">
      <c r="A55" t="s">
        <v>575</v>
      </c>
      <c r="B55" s="247">
        <v>4</v>
      </c>
      <c r="C55" s="247"/>
      <c r="D55" s="247"/>
      <c r="E55" s="247"/>
    </row>
    <row r="56" spans="1:5">
      <c r="A56" t="s">
        <v>576</v>
      </c>
      <c r="B56" s="247">
        <v>4</v>
      </c>
      <c r="C56" s="247"/>
      <c r="D56" s="247"/>
      <c r="E56" s="247"/>
    </row>
    <row r="57" spans="1:5">
      <c r="A57" t="s">
        <v>577</v>
      </c>
      <c r="B57" s="247">
        <v>4</v>
      </c>
      <c r="C57" s="247"/>
      <c r="D57" s="247"/>
      <c r="E57" s="247"/>
    </row>
    <row r="58" spans="1:5">
      <c r="A58" t="s">
        <v>578</v>
      </c>
      <c r="B58" s="247">
        <v>4</v>
      </c>
      <c r="C58" s="247"/>
      <c r="D58" s="247"/>
      <c r="E58" s="247"/>
    </row>
    <row r="59" spans="1:5">
      <c r="A59" t="s">
        <v>579</v>
      </c>
      <c r="B59" s="247">
        <v>2</v>
      </c>
      <c r="C59" s="247"/>
      <c r="D59" s="247"/>
      <c r="E59" s="247"/>
    </row>
    <row r="60" spans="1:5">
      <c r="A60" t="s">
        <v>580</v>
      </c>
      <c r="B60" s="247">
        <v>4</v>
      </c>
      <c r="C60" s="247"/>
      <c r="D60" s="247"/>
      <c r="E60" s="247"/>
    </row>
    <row r="61" spans="1:5">
      <c r="A61" t="s">
        <v>581</v>
      </c>
      <c r="B61" s="247">
        <v>4</v>
      </c>
      <c r="C61" s="247"/>
      <c r="D61" s="247"/>
      <c r="E61" s="247"/>
    </row>
    <row r="62" spans="1:5">
      <c r="A62" t="s">
        <v>582</v>
      </c>
      <c r="B62" s="247">
        <v>4</v>
      </c>
      <c r="C62" s="247"/>
      <c r="D62" s="247"/>
      <c r="E62" s="247"/>
    </row>
    <row r="63" spans="1:5">
      <c r="A63" t="s">
        <v>583</v>
      </c>
      <c r="B63" s="247">
        <v>4</v>
      </c>
      <c r="C63" s="247"/>
      <c r="D63" s="247"/>
      <c r="E63" s="247"/>
    </row>
    <row r="64" spans="1:5">
      <c r="A64" t="s">
        <v>584</v>
      </c>
      <c r="B64" s="247">
        <v>4</v>
      </c>
      <c r="C64" s="247"/>
      <c r="D64" s="247"/>
      <c r="E64" s="247"/>
    </row>
    <row r="65" spans="1:5">
      <c r="A65" t="s">
        <v>585</v>
      </c>
      <c r="B65" s="247">
        <v>2</v>
      </c>
      <c r="C65" s="247"/>
      <c r="D65" s="247"/>
      <c r="E65" s="247"/>
    </row>
    <row r="66" spans="1:5">
      <c r="A66" t="s">
        <v>586</v>
      </c>
      <c r="B66" s="247">
        <v>1</v>
      </c>
      <c r="C66" s="247"/>
      <c r="D66" s="247"/>
      <c r="E66" s="247"/>
    </row>
    <row r="67" spans="1:5">
      <c r="A67" t="s">
        <v>587</v>
      </c>
      <c r="B67" s="247">
        <v>4</v>
      </c>
      <c r="C67" s="247"/>
      <c r="D67" s="247"/>
      <c r="E67" s="247"/>
    </row>
    <row r="68" spans="1:5">
      <c r="A68" t="s">
        <v>588</v>
      </c>
      <c r="B68" s="247">
        <v>2</v>
      </c>
      <c r="C68" s="247"/>
      <c r="D68" s="247"/>
      <c r="E68" s="247"/>
    </row>
    <row r="69" spans="1:5">
      <c r="A69" t="s">
        <v>589</v>
      </c>
      <c r="B69" s="247">
        <v>2</v>
      </c>
      <c r="C69" s="247"/>
      <c r="D69" s="247"/>
      <c r="E69" s="247"/>
    </row>
    <row r="70" spans="1:5">
      <c r="A70" t="s">
        <v>590</v>
      </c>
      <c r="B70" s="247">
        <v>4</v>
      </c>
      <c r="C70" s="247"/>
      <c r="D70" s="247"/>
      <c r="E70" s="247"/>
    </row>
    <row r="71" spans="1:5">
      <c r="A71" t="s">
        <v>591</v>
      </c>
      <c r="B71" s="247">
        <v>4</v>
      </c>
      <c r="C71" s="247"/>
      <c r="D71" s="247"/>
      <c r="E71" s="247"/>
    </row>
    <row r="72" spans="1:5">
      <c r="A72" t="s">
        <v>592</v>
      </c>
      <c r="B72" s="247">
        <v>4</v>
      </c>
      <c r="C72" s="247"/>
      <c r="D72" s="247"/>
      <c r="E72" s="247"/>
    </row>
    <row r="73" spans="1:5">
      <c r="A73" t="s">
        <v>593</v>
      </c>
      <c r="B73" s="247">
        <v>4</v>
      </c>
      <c r="C73" s="247"/>
      <c r="D73" s="247"/>
      <c r="E73" s="247"/>
    </row>
    <row r="74" spans="1:5">
      <c r="A74" t="s">
        <v>594</v>
      </c>
      <c r="B74" s="247">
        <v>4</v>
      </c>
      <c r="C74" s="247"/>
      <c r="D74" s="247"/>
      <c r="E74" s="247"/>
    </row>
    <row r="75" spans="1:5">
      <c r="A75" t="s">
        <v>595</v>
      </c>
      <c r="B75" s="247">
        <v>4</v>
      </c>
      <c r="C75" s="247"/>
      <c r="D75" s="247"/>
      <c r="E75" s="247"/>
    </row>
    <row r="76" spans="1:5">
      <c r="A76" t="s">
        <v>596</v>
      </c>
      <c r="B76" s="247">
        <v>4</v>
      </c>
      <c r="C76" s="247"/>
      <c r="D76" s="247"/>
      <c r="E76" s="247"/>
    </row>
    <row r="77" spans="1:5">
      <c r="A77" t="s">
        <v>597</v>
      </c>
      <c r="B77" s="247">
        <v>4</v>
      </c>
      <c r="C77" s="247"/>
      <c r="D77" s="247"/>
      <c r="E77" s="247"/>
    </row>
    <row r="78" spans="1:5">
      <c r="A78" t="s">
        <v>598</v>
      </c>
      <c r="B78" s="247">
        <v>4</v>
      </c>
      <c r="C78" s="247"/>
      <c r="D78" s="247"/>
      <c r="E78" s="247"/>
    </row>
    <row r="79" spans="1:5">
      <c r="A79" t="s">
        <v>599</v>
      </c>
      <c r="B79" s="247">
        <v>4</v>
      </c>
      <c r="C79" s="247"/>
      <c r="D79" s="247"/>
      <c r="E79" s="247"/>
    </row>
    <row r="80" spans="1:5">
      <c r="A80" t="s">
        <v>600</v>
      </c>
      <c r="B80" s="247">
        <v>4</v>
      </c>
      <c r="C80" s="247"/>
      <c r="D80" s="247"/>
      <c r="E80" s="247"/>
    </row>
    <row r="81" spans="1:5">
      <c r="A81" t="s">
        <v>601</v>
      </c>
      <c r="B81" s="247">
        <v>4</v>
      </c>
      <c r="C81" s="247"/>
      <c r="D81" s="247"/>
      <c r="E81" s="247"/>
    </row>
    <row r="82" spans="1:5">
      <c r="A82" t="s">
        <v>602</v>
      </c>
      <c r="B82" s="247">
        <v>2</v>
      </c>
      <c r="C82" s="247"/>
      <c r="D82" s="247"/>
      <c r="E82" s="247"/>
    </row>
    <row r="83" spans="1:5">
      <c r="A83" t="s">
        <v>603</v>
      </c>
      <c r="B83" s="247">
        <v>4</v>
      </c>
      <c r="C83" s="247"/>
      <c r="D83" s="247"/>
      <c r="E83" s="247"/>
    </row>
    <row r="84" spans="1:5">
      <c r="A84" t="s">
        <v>604</v>
      </c>
      <c r="B84" s="247">
        <v>4</v>
      </c>
      <c r="C84" s="247"/>
      <c r="D84" s="247"/>
      <c r="E84" s="247"/>
    </row>
    <row r="85" spans="1:5">
      <c r="A85" t="s">
        <v>605</v>
      </c>
      <c r="B85" s="247">
        <v>4</v>
      </c>
      <c r="C85" s="247"/>
      <c r="D85" s="247"/>
      <c r="E85" s="247"/>
    </row>
    <row r="86" spans="1:5">
      <c r="A86" t="s">
        <v>606</v>
      </c>
      <c r="B86" s="247">
        <v>4</v>
      </c>
      <c r="C86" s="247"/>
      <c r="D86" s="247"/>
      <c r="E86" s="247"/>
    </row>
    <row r="87" spans="1:5">
      <c r="A87" t="s">
        <v>607</v>
      </c>
      <c r="B87" s="247">
        <v>4</v>
      </c>
      <c r="C87" s="247"/>
      <c r="D87" s="247"/>
      <c r="E87" s="247"/>
    </row>
    <row r="88" spans="1:5">
      <c r="A88" t="s">
        <v>608</v>
      </c>
      <c r="B88" s="247">
        <v>4</v>
      </c>
      <c r="C88" s="247"/>
      <c r="D88" s="247"/>
      <c r="E88" s="247"/>
    </row>
    <row r="89" spans="1:5">
      <c r="A89" t="s">
        <v>609</v>
      </c>
      <c r="B89" s="247">
        <v>4</v>
      </c>
      <c r="C89" s="247"/>
      <c r="D89" s="247"/>
      <c r="E89" s="247"/>
    </row>
    <row r="90" spans="1:5">
      <c r="A90" t="s">
        <v>610</v>
      </c>
      <c r="B90" s="247">
        <v>4</v>
      </c>
      <c r="C90" s="247"/>
      <c r="D90" s="247"/>
      <c r="E90" s="247"/>
    </row>
    <row r="91" spans="1:5">
      <c r="A91" t="s">
        <v>611</v>
      </c>
      <c r="B91" s="247">
        <v>2</v>
      </c>
      <c r="C91" s="247"/>
      <c r="D91" s="247"/>
      <c r="E91" s="247"/>
    </row>
    <row r="92" spans="1:5">
      <c r="A92" t="s">
        <v>612</v>
      </c>
      <c r="B92" s="247">
        <v>4</v>
      </c>
      <c r="C92" s="247"/>
      <c r="D92" s="247"/>
      <c r="E92" s="247"/>
    </row>
    <row r="93" spans="1:5">
      <c r="A93" t="s">
        <v>613</v>
      </c>
      <c r="B93" s="247">
        <v>4</v>
      </c>
      <c r="C93" s="247"/>
      <c r="D93" s="247"/>
      <c r="E93" s="247"/>
    </row>
    <row r="94" spans="1:5">
      <c r="A94" t="s">
        <v>614</v>
      </c>
      <c r="B94" s="247">
        <v>4</v>
      </c>
      <c r="C94" s="247"/>
      <c r="D94" s="247"/>
      <c r="E94" s="247"/>
    </row>
    <row r="95" spans="1:5">
      <c r="A95" t="s">
        <v>615</v>
      </c>
      <c r="B95" s="247">
        <v>4</v>
      </c>
      <c r="C95" s="247"/>
      <c r="D95" s="247"/>
      <c r="E95" s="247"/>
    </row>
    <row r="96" spans="1:5">
      <c r="A96" t="s">
        <v>616</v>
      </c>
      <c r="B96" s="247">
        <v>4</v>
      </c>
      <c r="C96" s="247"/>
      <c r="D96" s="247"/>
      <c r="E96" s="247"/>
    </row>
    <row r="97" spans="1:5">
      <c r="A97" t="s">
        <v>617</v>
      </c>
      <c r="B97" s="247">
        <v>4</v>
      </c>
      <c r="C97" s="247"/>
      <c r="D97" s="247"/>
      <c r="E97" s="247"/>
    </row>
    <row r="98" spans="1:5">
      <c r="A98" t="s">
        <v>618</v>
      </c>
      <c r="B98" s="247">
        <v>4</v>
      </c>
      <c r="C98" s="247"/>
      <c r="D98" s="247"/>
      <c r="E98" s="247"/>
    </row>
    <row r="99" spans="1:5">
      <c r="A99" t="s">
        <v>619</v>
      </c>
      <c r="B99" s="247">
        <v>4</v>
      </c>
      <c r="C99" s="247"/>
      <c r="D99" s="247"/>
      <c r="E99" s="247"/>
    </row>
    <row r="100" spans="1:5">
      <c r="A100" t="s">
        <v>620</v>
      </c>
      <c r="B100" s="247">
        <v>4</v>
      </c>
      <c r="C100" s="247"/>
      <c r="D100" s="247"/>
      <c r="E100" s="247"/>
    </row>
    <row r="101" spans="1:5">
      <c r="A101" t="s">
        <v>621</v>
      </c>
      <c r="B101" s="247">
        <v>4</v>
      </c>
      <c r="C101" s="247"/>
      <c r="D101" s="247"/>
      <c r="E101" s="247"/>
    </row>
    <row r="102" spans="1:5">
      <c r="A102" t="s">
        <v>622</v>
      </c>
      <c r="B102" s="247">
        <v>4</v>
      </c>
      <c r="C102" s="247"/>
      <c r="D102" s="247"/>
      <c r="E102" s="247"/>
    </row>
    <row r="103" spans="1:5">
      <c r="A103" t="s">
        <v>623</v>
      </c>
      <c r="B103" s="247">
        <v>4</v>
      </c>
      <c r="C103" s="247"/>
      <c r="D103" s="247"/>
      <c r="E103" s="247"/>
    </row>
    <row r="104" spans="1:5">
      <c r="A104" t="s">
        <v>624</v>
      </c>
      <c r="B104" s="247">
        <v>4</v>
      </c>
      <c r="C104" s="247"/>
      <c r="D104" s="247"/>
      <c r="E104" s="247"/>
    </row>
    <row r="105" spans="1:5">
      <c r="A105" t="s">
        <v>625</v>
      </c>
      <c r="B105" s="247">
        <v>4</v>
      </c>
      <c r="C105" s="247"/>
      <c r="D105" s="247"/>
      <c r="E105" s="247"/>
    </row>
    <row r="106" spans="1:5">
      <c r="A106" t="s">
        <v>626</v>
      </c>
      <c r="B106" s="247">
        <v>4</v>
      </c>
      <c r="C106" s="247"/>
      <c r="D106" s="247"/>
      <c r="E106" s="247"/>
    </row>
    <row r="107" spans="1:5">
      <c r="A107" t="s">
        <v>627</v>
      </c>
      <c r="B107" s="247">
        <v>4</v>
      </c>
      <c r="C107" s="247"/>
      <c r="D107" s="247"/>
      <c r="E107" s="247"/>
    </row>
    <row r="108" spans="1:5">
      <c r="A108" t="s">
        <v>628</v>
      </c>
      <c r="B108" s="247">
        <v>4</v>
      </c>
      <c r="C108" s="247"/>
      <c r="D108" s="247"/>
      <c r="E108" s="247"/>
    </row>
    <row r="109" spans="1:5">
      <c r="A109" t="s">
        <v>629</v>
      </c>
      <c r="B109" s="247">
        <v>4</v>
      </c>
      <c r="C109" s="247"/>
      <c r="D109" s="247"/>
      <c r="E109" s="247"/>
    </row>
    <row r="110" spans="1:5">
      <c r="A110" t="s">
        <v>630</v>
      </c>
      <c r="B110" s="247">
        <v>4</v>
      </c>
      <c r="C110" s="247"/>
      <c r="D110" s="247"/>
      <c r="E110" s="247"/>
    </row>
    <row r="111" spans="1:5">
      <c r="A111" t="s">
        <v>631</v>
      </c>
      <c r="B111" s="247">
        <v>4</v>
      </c>
      <c r="C111" s="247"/>
      <c r="D111" s="247"/>
      <c r="E111" s="247"/>
    </row>
    <row r="112" spans="1:5">
      <c r="A112" t="s">
        <v>632</v>
      </c>
      <c r="B112" s="247">
        <v>4</v>
      </c>
      <c r="C112" s="247"/>
      <c r="D112" s="247"/>
      <c r="E112" s="247"/>
    </row>
    <row r="113" spans="1:5">
      <c r="A113" t="s">
        <v>633</v>
      </c>
      <c r="B113" s="247">
        <v>4</v>
      </c>
      <c r="C113" s="247"/>
      <c r="D113" s="247"/>
      <c r="E113" s="247"/>
    </row>
    <row r="114" spans="1:5">
      <c r="A114" t="s">
        <v>634</v>
      </c>
      <c r="B114" s="247">
        <v>4</v>
      </c>
      <c r="C114" s="247"/>
      <c r="D114" s="247"/>
      <c r="E114" s="247"/>
    </row>
    <row r="115" spans="1:5">
      <c r="A115" t="s">
        <v>635</v>
      </c>
      <c r="B115" s="247">
        <v>4</v>
      </c>
      <c r="C115" s="247"/>
      <c r="D115" s="247"/>
      <c r="E115" s="247"/>
    </row>
    <row r="116" spans="1:5">
      <c r="A116" t="s">
        <v>636</v>
      </c>
      <c r="B116" s="247">
        <v>1</v>
      </c>
      <c r="C116" s="247"/>
      <c r="D116" s="247"/>
      <c r="E116" s="247"/>
    </row>
    <row r="117" spans="1:5">
      <c r="A117" t="s">
        <v>637</v>
      </c>
      <c r="B117" s="247">
        <v>1</v>
      </c>
      <c r="C117" s="247"/>
      <c r="D117" s="247"/>
      <c r="E117" s="247"/>
    </row>
    <row r="118" spans="1:5">
      <c r="A118" t="s">
        <v>638</v>
      </c>
      <c r="B118" s="247">
        <v>1</v>
      </c>
      <c r="C118" s="247"/>
      <c r="D118" s="247"/>
      <c r="E118" s="247"/>
    </row>
    <row r="119" spans="1:5">
      <c r="A119" t="s">
        <v>639</v>
      </c>
      <c r="B119" s="247">
        <v>0</v>
      </c>
      <c r="C119" s="247"/>
      <c r="D119" s="247"/>
      <c r="E119" s="247"/>
    </row>
    <row r="120" spans="1:5">
      <c r="A120" t="s">
        <v>640</v>
      </c>
      <c r="B120" s="247">
        <v>1</v>
      </c>
      <c r="C120" s="247"/>
      <c r="D120" s="247"/>
      <c r="E120" s="247"/>
    </row>
    <row r="121" spans="1:5">
      <c r="A121" t="s">
        <v>641</v>
      </c>
      <c r="B121" s="247">
        <v>6</v>
      </c>
      <c r="C121" s="185">
        <v>45512</v>
      </c>
      <c r="D121" s="185">
        <v>45526</v>
      </c>
      <c r="E121" s="247"/>
    </row>
    <row r="122" spans="1:5">
      <c r="A122" t="s">
        <v>642</v>
      </c>
      <c r="B122" s="247">
        <v>1</v>
      </c>
      <c r="C122" s="247"/>
      <c r="D122" s="247"/>
      <c r="E122" s="247"/>
    </row>
    <row r="123" spans="1:5">
      <c r="A123" t="s">
        <v>643</v>
      </c>
      <c r="B123" s="247">
        <v>1</v>
      </c>
      <c r="C123" s="247"/>
      <c r="D123" s="247"/>
      <c r="E123" s="247"/>
    </row>
    <row r="124" spans="1:5">
      <c r="A124" t="s">
        <v>644</v>
      </c>
      <c r="B124" s="247">
        <v>1</v>
      </c>
      <c r="C124" s="247"/>
      <c r="D124" s="247"/>
      <c r="E124" s="247"/>
    </row>
    <row r="125" spans="1:5">
      <c r="A125" t="s">
        <v>645</v>
      </c>
      <c r="B125" s="247">
        <v>1</v>
      </c>
      <c r="C125" s="247"/>
      <c r="D125" s="247"/>
      <c r="E125" s="247"/>
    </row>
    <row r="126" spans="1:5">
      <c r="A126" t="s">
        <v>646</v>
      </c>
      <c r="B126" s="247">
        <v>1</v>
      </c>
      <c r="C126" s="247"/>
      <c r="D126" s="247"/>
      <c r="E126" s="247"/>
    </row>
    <row r="127" spans="1:5">
      <c r="A127" t="s">
        <v>647</v>
      </c>
      <c r="B127" s="247">
        <v>1</v>
      </c>
      <c r="C127" s="247"/>
      <c r="D127" s="247"/>
      <c r="E127" s="247"/>
    </row>
    <row r="128" spans="1:5">
      <c r="A128" t="s">
        <v>648</v>
      </c>
      <c r="B128" s="247">
        <v>1</v>
      </c>
      <c r="C128" s="247"/>
      <c r="D128" s="247"/>
      <c r="E128" s="247"/>
    </row>
    <row r="129" spans="1:5">
      <c r="A129" t="s">
        <v>649</v>
      </c>
      <c r="B129" s="247">
        <v>0</v>
      </c>
      <c r="C129" s="247"/>
      <c r="D129" s="247"/>
      <c r="E129" s="247"/>
    </row>
    <row r="130" spans="1:5">
      <c r="A130" t="s">
        <v>650</v>
      </c>
      <c r="B130" s="247">
        <v>0</v>
      </c>
      <c r="C130" s="247"/>
      <c r="D130" s="247"/>
      <c r="E130" s="247"/>
    </row>
    <row r="131" spans="1:5">
      <c r="A131" t="s">
        <v>651</v>
      </c>
      <c r="B131" s="247">
        <v>1</v>
      </c>
      <c r="C131" s="247"/>
      <c r="D131" s="247"/>
      <c r="E131" s="247"/>
    </row>
    <row r="132" spans="1:5">
      <c r="A132" t="s">
        <v>652</v>
      </c>
      <c r="B132" s="247">
        <v>0</v>
      </c>
      <c r="C132" s="247"/>
      <c r="D132" s="247"/>
      <c r="E132" s="247"/>
    </row>
    <row r="133" spans="1:5">
      <c r="A133" t="s">
        <v>653</v>
      </c>
      <c r="B133" s="247">
        <v>1</v>
      </c>
      <c r="C133" s="247"/>
      <c r="D133" s="247"/>
      <c r="E133" s="247"/>
    </row>
    <row r="134" spans="1:5">
      <c r="A134" t="s">
        <v>654</v>
      </c>
      <c r="B134" s="247">
        <v>1</v>
      </c>
      <c r="C134" s="247"/>
      <c r="D134" s="247"/>
      <c r="E134" s="247"/>
    </row>
    <row r="135" spans="1:5">
      <c r="A135" t="s">
        <v>655</v>
      </c>
      <c r="B135" s="247">
        <v>1</v>
      </c>
      <c r="C135" s="247"/>
      <c r="D135" s="247"/>
      <c r="E135" s="247"/>
    </row>
    <row r="136" spans="1:5">
      <c r="A136" t="s">
        <v>656</v>
      </c>
      <c r="B136" s="247">
        <v>1</v>
      </c>
      <c r="C136" s="247"/>
      <c r="D136" s="247"/>
      <c r="E136" s="247"/>
    </row>
    <row r="137" spans="1:5">
      <c r="A137" t="s">
        <v>657</v>
      </c>
      <c r="B137" s="247">
        <v>1</v>
      </c>
      <c r="C137" s="247"/>
      <c r="D137" s="247"/>
      <c r="E137" s="247"/>
    </row>
    <row r="138" spans="1:5">
      <c r="A138" t="s">
        <v>658</v>
      </c>
      <c r="B138" s="247">
        <v>1</v>
      </c>
      <c r="C138" s="247"/>
      <c r="D138" s="247"/>
      <c r="E138" s="247"/>
    </row>
    <row r="139" spans="1:5">
      <c r="A139" t="s">
        <v>659</v>
      </c>
      <c r="B139" s="247">
        <v>1</v>
      </c>
      <c r="C139" s="247"/>
      <c r="D139" s="247"/>
      <c r="E139" s="247"/>
    </row>
    <row r="140" spans="1:5">
      <c r="A140" t="s">
        <v>660</v>
      </c>
      <c r="B140" s="247">
        <v>1</v>
      </c>
      <c r="C140" s="247"/>
      <c r="D140" s="247"/>
      <c r="E140" s="247"/>
    </row>
    <row r="141" spans="1:5">
      <c r="A141" t="s">
        <v>661</v>
      </c>
      <c r="B141" s="247">
        <v>2</v>
      </c>
      <c r="C141" s="247"/>
      <c r="D141" s="247"/>
      <c r="E141" s="247"/>
    </row>
    <row r="142" spans="1:5">
      <c r="A142" t="s">
        <v>662</v>
      </c>
      <c r="B142" s="247">
        <v>2</v>
      </c>
      <c r="C142" s="247"/>
      <c r="D142" s="247"/>
      <c r="E142" s="247"/>
    </row>
    <row r="143" spans="1:5">
      <c r="A143" t="s">
        <v>663</v>
      </c>
      <c r="B143" s="247">
        <v>2</v>
      </c>
      <c r="C143" s="247"/>
      <c r="D143" s="247"/>
      <c r="E143" s="247"/>
    </row>
    <row r="144" spans="1:5">
      <c r="A144" t="s">
        <v>664</v>
      </c>
      <c r="B144" s="247">
        <v>0</v>
      </c>
      <c r="C144" s="247"/>
      <c r="D144" s="247"/>
      <c r="E144" s="247"/>
    </row>
    <row r="145" spans="1:5">
      <c r="A145" t="s">
        <v>665</v>
      </c>
      <c r="B145" s="247">
        <v>2</v>
      </c>
      <c r="C145" s="247"/>
      <c r="D145" s="247"/>
      <c r="E145" s="247"/>
    </row>
    <row r="146" spans="1:5">
      <c r="A146" t="s">
        <v>666</v>
      </c>
      <c r="B146" s="247">
        <v>1</v>
      </c>
      <c r="C146" s="247"/>
      <c r="D146" s="247"/>
      <c r="E146" s="247"/>
    </row>
    <row r="147" spans="1:5">
      <c r="A147" t="s">
        <v>667</v>
      </c>
      <c r="B147" s="247">
        <v>2</v>
      </c>
      <c r="C147" s="247"/>
      <c r="D147" s="247"/>
      <c r="E147" s="247"/>
    </row>
    <row r="148" spans="1:5">
      <c r="A148" t="s">
        <v>668</v>
      </c>
      <c r="B148" s="247">
        <v>2</v>
      </c>
      <c r="C148" s="247"/>
      <c r="D148" s="247"/>
      <c r="E148" s="247"/>
    </row>
    <row r="149" spans="1:5">
      <c r="A149" t="s">
        <v>669</v>
      </c>
      <c r="B149" s="247">
        <v>2</v>
      </c>
      <c r="C149" s="247"/>
      <c r="D149" s="247"/>
      <c r="E149" s="247"/>
    </row>
    <row r="150" spans="1:5">
      <c r="A150" t="s">
        <v>670</v>
      </c>
      <c r="B150" s="247">
        <v>0</v>
      </c>
      <c r="C150" s="247"/>
      <c r="D150" s="247"/>
      <c r="E150" s="247"/>
    </row>
    <row r="151" spans="1:5">
      <c r="A151" t="s">
        <v>671</v>
      </c>
      <c r="B151" s="247">
        <v>1</v>
      </c>
      <c r="C151" s="247"/>
      <c r="D151" s="247"/>
      <c r="E151" s="247"/>
    </row>
    <row r="152" spans="1:5">
      <c r="A152" t="s">
        <v>672</v>
      </c>
      <c r="B152" s="247">
        <v>0</v>
      </c>
      <c r="C152" s="247"/>
      <c r="D152" s="247"/>
      <c r="E152" s="247"/>
    </row>
    <row r="153" spans="1:5">
      <c r="A153" t="s">
        <v>673</v>
      </c>
      <c r="B153" s="247">
        <v>1</v>
      </c>
      <c r="C153" s="247"/>
      <c r="D153" s="247"/>
      <c r="E153" s="247"/>
    </row>
    <row r="154" spans="1:5">
      <c r="A154" t="s">
        <v>674</v>
      </c>
      <c r="B154" s="247">
        <v>1</v>
      </c>
      <c r="C154" s="247"/>
      <c r="D154" s="247"/>
      <c r="E154" s="247"/>
    </row>
    <row r="155" spans="1:5">
      <c r="A155" t="s">
        <v>675</v>
      </c>
      <c r="B155" s="247">
        <v>1</v>
      </c>
      <c r="C155" s="247"/>
      <c r="D155" s="247"/>
      <c r="E155" s="247"/>
    </row>
    <row r="156" spans="1:5">
      <c r="A156" t="s">
        <v>676</v>
      </c>
      <c r="B156" s="247">
        <v>1</v>
      </c>
      <c r="C156" s="247"/>
      <c r="D156" s="247"/>
      <c r="E156" s="247"/>
    </row>
    <row r="157" spans="1:5">
      <c r="A157" t="s">
        <v>677</v>
      </c>
      <c r="B157" s="247">
        <v>1</v>
      </c>
      <c r="C157" s="247"/>
      <c r="D157" s="247"/>
      <c r="E157" s="247"/>
    </row>
    <row r="158" spans="1:5">
      <c r="A158" t="s">
        <v>678</v>
      </c>
      <c r="B158" s="247">
        <v>1</v>
      </c>
      <c r="C158" s="247"/>
      <c r="D158" s="247"/>
      <c r="E158" s="247"/>
    </row>
    <row r="159" spans="1:5">
      <c r="A159" t="s">
        <v>679</v>
      </c>
      <c r="B159" s="247">
        <v>1</v>
      </c>
      <c r="C159" s="247"/>
      <c r="D159" s="247"/>
      <c r="E159" s="247"/>
    </row>
    <row r="160" spans="1:5">
      <c r="A160" t="s">
        <v>680</v>
      </c>
      <c r="B160" s="247">
        <v>1</v>
      </c>
      <c r="C160" s="247"/>
      <c r="D160" s="247"/>
      <c r="E160" s="247"/>
    </row>
    <row r="161" spans="1:5">
      <c r="A161" t="s">
        <v>681</v>
      </c>
      <c r="B161" s="247">
        <v>1</v>
      </c>
      <c r="C161" s="247"/>
      <c r="D161" s="247"/>
      <c r="E161" s="247"/>
    </row>
    <row r="162" spans="1:5">
      <c r="A162" t="s">
        <v>682</v>
      </c>
      <c r="B162" s="247">
        <v>1</v>
      </c>
      <c r="C162" s="247"/>
      <c r="D162" s="247"/>
      <c r="E162" s="247"/>
    </row>
    <row r="163" spans="1:5">
      <c r="A163" t="s">
        <v>683</v>
      </c>
      <c r="B163" s="247">
        <v>0</v>
      </c>
      <c r="C163" s="247"/>
      <c r="D163" s="247"/>
      <c r="E163" s="247"/>
    </row>
    <row r="164" spans="1:5">
      <c r="A164" t="s">
        <v>684</v>
      </c>
      <c r="B164" s="247">
        <v>1</v>
      </c>
      <c r="C164" s="247"/>
      <c r="D164" s="247"/>
      <c r="E164" s="247"/>
    </row>
    <row r="165" spans="1:5">
      <c r="A165" t="s">
        <v>685</v>
      </c>
      <c r="B165" s="247">
        <v>1</v>
      </c>
      <c r="C165" s="247"/>
      <c r="D165" s="247"/>
      <c r="E165" s="247"/>
    </row>
    <row r="166" spans="1:5">
      <c r="A166" t="s">
        <v>686</v>
      </c>
      <c r="B166" s="247">
        <v>1</v>
      </c>
      <c r="C166" s="247"/>
      <c r="D166" s="247"/>
      <c r="E166" s="247"/>
    </row>
    <row r="167" spans="1:5">
      <c r="A167" t="s">
        <v>687</v>
      </c>
      <c r="B167" s="247">
        <v>1</v>
      </c>
      <c r="C167" s="247"/>
      <c r="D167" s="247"/>
      <c r="E167" s="247"/>
    </row>
    <row r="168" spans="1:5">
      <c r="A168" t="s">
        <v>688</v>
      </c>
      <c r="B168" s="247">
        <v>1</v>
      </c>
      <c r="C168" s="247"/>
      <c r="D168" s="247"/>
      <c r="E168" s="247"/>
    </row>
    <row r="169" spans="1:5">
      <c r="A169" t="s">
        <v>689</v>
      </c>
      <c r="B169" s="247">
        <v>1</v>
      </c>
      <c r="C169" s="247"/>
      <c r="D169" s="247"/>
      <c r="E169" s="247"/>
    </row>
    <row r="170" spans="1:5">
      <c r="A170" t="s">
        <v>690</v>
      </c>
      <c r="B170" s="247">
        <v>1</v>
      </c>
      <c r="C170" s="247"/>
      <c r="D170" s="247"/>
      <c r="E170" s="247"/>
    </row>
    <row r="171" spans="1:5">
      <c r="A171" t="s">
        <v>691</v>
      </c>
      <c r="B171" s="247">
        <v>1</v>
      </c>
      <c r="C171" s="247"/>
      <c r="D171" s="247"/>
      <c r="E171" s="247"/>
    </row>
    <row r="172" spans="1:5">
      <c r="A172" t="s">
        <v>692</v>
      </c>
      <c r="B172" s="247">
        <v>1</v>
      </c>
      <c r="C172" s="247"/>
      <c r="D172" s="247"/>
      <c r="E172" s="247"/>
    </row>
    <row r="173" spans="1:5">
      <c r="A173" t="s">
        <v>693</v>
      </c>
      <c r="B173" s="247">
        <v>1</v>
      </c>
      <c r="C173" s="247"/>
      <c r="D173" s="247"/>
      <c r="E173" s="247"/>
    </row>
    <row r="174" spans="1:5">
      <c r="A174" t="s">
        <v>694</v>
      </c>
      <c r="B174" s="247">
        <v>2</v>
      </c>
      <c r="C174" s="247"/>
      <c r="D174" s="247"/>
      <c r="E174" s="247"/>
    </row>
    <row r="175" spans="1:5">
      <c r="A175" t="s">
        <v>695</v>
      </c>
      <c r="B175" s="247">
        <v>2</v>
      </c>
      <c r="C175" s="247"/>
      <c r="D175" s="247"/>
      <c r="E175" s="247"/>
    </row>
    <row r="176" spans="1:5">
      <c r="A176" t="s">
        <v>696</v>
      </c>
      <c r="B176" s="247">
        <v>2</v>
      </c>
      <c r="C176" s="247"/>
      <c r="D176" s="247"/>
      <c r="E176" s="247"/>
    </row>
    <row r="177" spans="1:5">
      <c r="A177" t="s">
        <v>697</v>
      </c>
      <c r="B177" s="247">
        <v>2</v>
      </c>
      <c r="C177" s="247"/>
      <c r="D177" s="247"/>
      <c r="E177" s="247"/>
    </row>
    <row r="178" spans="1:5">
      <c r="A178" t="s">
        <v>698</v>
      </c>
      <c r="B178" s="247">
        <v>1</v>
      </c>
      <c r="C178" s="247"/>
      <c r="D178" s="247"/>
      <c r="E178" s="247"/>
    </row>
    <row r="179" spans="1:5">
      <c r="A179" t="s">
        <v>699</v>
      </c>
      <c r="B179" s="247">
        <v>2</v>
      </c>
      <c r="C179" s="185">
        <v>45471</v>
      </c>
      <c r="D179" s="185">
        <v>45481</v>
      </c>
      <c r="E179" s="185">
        <v>45481</v>
      </c>
    </row>
    <row r="180" spans="1:5">
      <c r="A180" t="s">
        <v>700</v>
      </c>
      <c r="B180" s="247">
        <v>1</v>
      </c>
      <c r="C180" s="247"/>
      <c r="D180" s="247"/>
      <c r="E180" s="247"/>
    </row>
    <row r="181" spans="1:5">
      <c r="A181" t="s">
        <v>701</v>
      </c>
      <c r="B181" s="247">
        <v>1</v>
      </c>
      <c r="C181" s="247"/>
      <c r="D181" s="247"/>
      <c r="E181" s="247"/>
    </row>
    <row r="182" spans="1:5">
      <c r="A182" t="s">
        <v>702</v>
      </c>
      <c r="B182" s="247">
        <v>1</v>
      </c>
      <c r="C182" s="247"/>
      <c r="D182" s="247"/>
      <c r="E182" s="247"/>
    </row>
    <row r="183" spans="1:5">
      <c r="A183" t="s">
        <v>703</v>
      </c>
      <c r="B183" s="247">
        <v>1</v>
      </c>
      <c r="C183" s="247"/>
      <c r="D183" s="247"/>
      <c r="E183" s="247"/>
    </row>
    <row r="184" spans="1:5">
      <c r="A184" t="s">
        <v>704</v>
      </c>
      <c r="B184" s="247">
        <v>1</v>
      </c>
      <c r="C184" s="247"/>
      <c r="D184" s="247"/>
      <c r="E184" s="247"/>
    </row>
    <row r="185" spans="1:5">
      <c r="A185" t="s">
        <v>705</v>
      </c>
      <c r="B185" s="247">
        <v>1</v>
      </c>
      <c r="C185" s="247"/>
      <c r="D185" s="247"/>
      <c r="E185" s="247"/>
    </row>
    <row r="186" spans="1:5">
      <c r="A186" t="s">
        <v>706</v>
      </c>
      <c r="B186" s="247">
        <v>2</v>
      </c>
      <c r="C186" s="247"/>
      <c r="D186" s="247"/>
      <c r="E186" s="247"/>
    </row>
    <row r="187" spans="1:5">
      <c r="A187" t="s">
        <v>707</v>
      </c>
      <c r="B187" s="247">
        <v>2</v>
      </c>
      <c r="C187" s="247"/>
      <c r="D187" s="247"/>
      <c r="E187" s="247"/>
    </row>
    <row r="188" spans="1:5">
      <c r="A188" t="s">
        <v>708</v>
      </c>
      <c r="B188" s="247">
        <v>2</v>
      </c>
      <c r="C188" s="247"/>
      <c r="D188" s="247"/>
      <c r="E188" s="247"/>
    </row>
    <row r="189" spans="1:5">
      <c r="A189" t="s">
        <v>709</v>
      </c>
      <c r="B189" s="247">
        <v>2</v>
      </c>
      <c r="C189" s="247"/>
      <c r="D189" s="247"/>
      <c r="E189" s="247"/>
    </row>
    <row r="190" spans="1:5">
      <c r="A190" t="s">
        <v>710</v>
      </c>
      <c r="B190" s="247">
        <v>2</v>
      </c>
      <c r="C190" s="247"/>
      <c r="D190" s="247"/>
      <c r="E190" s="247"/>
    </row>
    <row r="191" spans="1:5">
      <c r="A191" t="s">
        <v>711</v>
      </c>
      <c r="B191" s="247">
        <v>2</v>
      </c>
      <c r="C191" s="247"/>
      <c r="D191" s="247"/>
      <c r="E191" s="247"/>
    </row>
    <row r="192" spans="1:5">
      <c r="A192" t="s">
        <v>712</v>
      </c>
      <c r="B192" s="247">
        <v>2</v>
      </c>
      <c r="C192" s="247"/>
      <c r="D192" s="247"/>
      <c r="E192" s="247"/>
    </row>
    <row r="193" spans="1:5">
      <c r="A193" t="s">
        <v>713</v>
      </c>
      <c r="B193" s="247">
        <v>2</v>
      </c>
      <c r="C193" s="247"/>
      <c r="D193" s="247"/>
      <c r="E193" s="247"/>
    </row>
    <row r="194" spans="1:5">
      <c r="A194" t="s">
        <v>714</v>
      </c>
      <c r="B194" s="247">
        <v>2</v>
      </c>
      <c r="C194" s="247"/>
      <c r="D194" s="247"/>
      <c r="E194" s="247"/>
    </row>
    <row r="195" spans="1:5">
      <c r="A195" t="s">
        <v>715</v>
      </c>
      <c r="B195" s="247">
        <v>2</v>
      </c>
      <c r="C195" s="247"/>
      <c r="D195" s="247"/>
      <c r="E195" s="247"/>
    </row>
    <row r="196" spans="1:5">
      <c r="A196" t="s">
        <v>716</v>
      </c>
      <c r="B196" s="247">
        <v>1</v>
      </c>
      <c r="C196" s="247"/>
      <c r="D196" s="247"/>
      <c r="E196" s="247"/>
    </row>
    <row r="197" spans="1:5">
      <c r="A197" t="s">
        <v>717</v>
      </c>
      <c r="B197" s="247">
        <v>2</v>
      </c>
      <c r="C197" s="247"/>
      <c r="D197" s="247"/>
      <c r="E197" s="247"/>
    </row>
    <row r="198" spans="1:5">
      <c r="A198" t="s">
        <v>718</v>
      </c>
      <c r="B198" s="247">
        <v>2</v>
      </c>
      <c r="C198" s="247"/>
      <c r="D198" s="247"/>
      <c r="E198" s="247"/>
    </row>
    <row r="199" spans="1:5">
      <c r="A199" t="s">
        <v>719</v>
      </c>
      <c r="B199" s="247">
        <v>2</v>
      </c>
      <c r="C199" s="247"/>
      <c r="D199" s="247"/>
      <c r="E199" s="247"/>
    </row>
    <row r="200" spans="1:5">
      <c r="A200" t="s">
        <v>720</v>
      </c>
      <c r="B200" s="247">
        <v>2</v>
      </c>
      <c r="C200" s="247"/>
      <c r="D200" s="247"/>
      <c r="E200" s="247"/>
    </row>
    <row r="201" spans="1:5">
      <c r="A201" t="s">
        <v>721</v>
      </c>
      <c r="B201" s="247">
        <v>1</v>
      </c>
      <c r="C201" s="247"/>
      <c r="D201" s="247"/>
      <c r="E201" s="247"/>
    </row>
    <row r="202" spans="1:5">
      <c r="A202" t="s">
        <v>722</v>
      </c>
      <c r="B202" s="247">
        <v>1</v>
      </c>
      <c r="C202" s="247"/>
      <c r="D202" s="247"/>
      <c r="E202" s="247"/>
    </row>
    <row r="203" spans="1:5">
      <c r="A203" t="s">
        <v>723</v>
      </c>
      <c r="B203" s="247">
        <v>2</v>
      </c>
      <c r="C203" s="247"/>
      <c r="D203" s="247"/>
      <c r="E203" s="247"/>
    </row>
    <row r="204" spans="1:5">
      <c r="A204" t="s">
        <v>724</v>
      </c>
      <c r="B204" s="247">
        <v>1</v>
      </c>
      <c r="C204" s="247"/>
      <c r="D204" s="247"/>
      <c r="E204" s="247"/>
    </row>
    <row r="205" spans="1:5">
      <c r="A205" t="s">
        <v>725</v>
      </c>
      <c r="B205" s="247">
        <v>2</v>
      </c>
      <c r="C205" s="247"/>
      <c r="D205" s="247"/>
      <c r="E205" s="247"/>
    </row>
    <row r="206" spans="1:5">
      <c r="A206" t="s">
        <v>726</v>
      </c>
      <c r="B206" s="247">
        <v>1</v>
      </c>
      <c r="C206" s="247"/>
      <c r="D206" s="247"/>
      <c r="E206" s="247"/>
    </row>
    <row r="207" spans="1:5">
      <c r="A207" t="s">
        <v>727</v>
      </c>
      <c r="B207" s="247">
        <v>1</v>
      </c>
      <c r="C207" s="247"/>
      <c r="D207" s="247"/>
      <c r="E207" s="247"/>
    </row>
    <row r="208" spans="1:5">
      <c r="A208" t="s">
        <v>728</v>
      </c>
      <c r="B208" s="247">
        <v>2</v>
      </c>
      <c r="C208" s="247"/>
      <c r="D208" s="247"/>
      <c r="E208" s="247"/>
    </row>
    <row r="209" spans="1:5">
      <c r="A209" t="s">
        <v>729</v>
      </c>
      <c r="B209" s="247">
        <v>2</v>
      </c>
      <c r="C209" s="247"/>
      <c r="D209" s="247"/>
      <c r="E209" s="247"/>
    </row>
    <row r="210" spans="1:5">
      <c r="A210" t="s">
        <v>730</v>
      </c>
      <c r="B210" s="247">
        <v>2</v>
      </c>
      <c r="C210" s="247"/>
      <c r="D210" s="247"/>
      <c r="E210" s="247"/>
    </row>
    <row r="211" spans="1:5">
      <c r="A211" t="s">
        <v>731</v>
      </c>
      <c r="B211" s="247">
        <v>2</v>
      </c>
      <c r="C211" s="247"/>
      <c r="D211" s="247"/>
      <c r="E211" s="247"/>
    </row>
    <row r="212" spans="1:5">
      <c r="A212" t="s">
        <v>732</v>
      </c>
      <c r="B212" s="247">
        <v>2</v>
      </c>
      <c r="C212" s="247"/>
      <c r="D212" s="247"/>
      <c r="E212" s="247"/>
    </row>
    <row r="213" spans="1:5">
      <c r="A213" t="s">
        <v>733</v>
      </c>
      <c r="B213" s="247">
        <v>1</v>
      </c>
      <c r="C213" s="247"/>
      <c r="D213" s="247"/>
      <c r="E213" s="247"/>
    </row>
    <row r="214" spans="1:5">
      <c r="A214" t="s">
        <v>734</v>
      </c>
      <c r="B214" s="247">
        <v>1</v>
      </c>
      <c r="C214" s="247"/>
      <c r="D214" s="247"/>
      <c r="E214" s="247"/>
    </row>
    <row r="215" spans="1:5">
      <c r="A215" t="s">
        <v>735</v>
      </c>
      <c r="B215" s="247">
        <v>1</v>
      </c>
      <c r="C215" s="247"/>
      <c r="D215" s="247"/>
      <c r="E215" s="247"/>
    </row>
    <row r="216" spans="1:5">
      <c r="A216" t="s">
        <v>736</v>
      </c>
      <c r="B216" s="247">
        <v>1</v>
      </c>
      <c r="C216" s="247"/>
      <c r="D216" s="247"/>
      <c r="E216" s="247"/>
    </row>
    <row r="217" spans="1:5">
      <c r="A217" t="s">
        <v>737</v>
      </c>
      <c r="B217" s="247">
        <v>1</v>
      </c>
      <c r="C217" s="247"/>
      <c r="D217" s="247"/>
      <c r="E217" s="247"/>
    </row>
    <row r="218" spans="1:5">
      <c r="A218" t="s">
        <v>738</v>
      </c>
      <c r="B218" s="247">
        <v>3</v>
      </c>
      <c r="C218" s="247"/>
      <c r="D218" s="247"/>
      <c r="E218" s="247"/>
    </row>
    <row r="219" spans="1:5">
      <c r="A219" t="s">
        <v>739</v>
      </c>
      <c r="B219" s="247">
        <v>2</v>
      </c>
      <c r="C219" s="185">
        <v>45471</v>
      </c>
      <c r="D219" s="185">
        <v>45481</v>
      </c>
      <c r="E219" s="185">
        <v>45481</v>
      </c>
    </row>
    <row r="220" spans="1:5">
      <c r="A220" t="s">
        <v>740</v>
      </c>
      <c r="B220" s="247">
        <v>1</v>
      </c>
      <c r="C220" s="247"/>
      <c r="D220" s="247"/>
      <c r="E220" s="247"/>
    </row>
    <row r="221" spans="1:5">
      <c r="A221" t="s">
        <v>741</v>
      </c>
      <c r="B221" s="247">
        <v>1</v>
      </c>
      <c r="C221" s="247"/>
      <c r="D221" s="247"/>
      <c r="E221" s="247"/>
    </row>
    <row r="222" spans="1:5">
      <c r="A222" t="s">
        <v>742</v>
      </c>
      <c r="B222" s="247">
        <v>1</v>
      </c>
      <c r="C222" s="247"/>
      <c r="D222" s="247"/>
      <c r="E222" s="247"/>
    </row>
    <row r="223" spans="1:5">
      <c r="A223" t="s">
        <v>743</v>
      </c>
      <c r="B223" s="247">
        <v>1</v>
      </c>
      <c r="C223" s="247"/>
      <c r="D223" s="247"/>
      <c r="E223" s="247"/>
    </row>
    <row r="224" spans="1:5">
      <c r="A224" t="s">
        <v>744</v>
      </c>
      <c r="B224" s="247">
        <v>1</v>
      </c>
      <c r="C224" s="247"/>
      <c r="D224" s="247"/>
      <c r="E224" s="247"/>
    </row>
    <row r="225" spans="1:5">
      <c r="A225" t="s">
        <v>745</v>
      </c>
      <c r="B225" s="247">
        <v>1</v>
      </c>
      <c r="C225" s="247"/>
      <c r="D225" s="247"/>
      <c r="E225" s="247"/>
    </row>
    <row r="226" spans="1:5">
      <c r="A226" t="s">
        <v>746</v>
      </c>
      <c r="B226" s="247">
        <v>1</v>
      </c>
      <c r="C226" s="247"/>
      <c r="D226" s="247"/>
      <c r="E226" s="247"/>
    </row>
    <row r="227" spans="1:5">
      <c r="A227" t="s">
        <v>747</v>
      </c>
      <c r="B227" s="247">
        <v>1</v>
      </c>
      <c r="C227" s="247"/>
      <c r="D227" s="247"/>
      <c r="E227" s="247"/>
    </row>
    <row r="228" spans="1:5">
      <c r="A228" t="s">
        <v>748</v>
      </c>
      <c r="B228" s="247">
        <v>1</v>
      </c>
      <c r="C228" s="247"/>
      <c r="D228" s="247"/>
      <c r="E228" s="247"/>
    </row>
    <row r="229" spans="1:5">
      <c r="A229" t="s">
        <v>749</v>
      </c>
      <c r="B229" s="247">
        <v>1</v>
      </c>
      <c r="C229" s="247"/>
      <c r="D229" s="247"/>
      <c r="E229" s="247"/>
    </row>
    <row r="230" spans="1:5">
      <c r="A230" t="s">
        <v>750</v>
      </c>
      <c r="B230" s="247">
        <v>7</v>
      </c>
      <c r="C230" s="247"/>
      <c r="D230" s="247"/>
      <c r="E230" s="247"/>
    </row>
    <row r="231" spans="1:5">
      <c r="A231" t="s">
        <v>751</v>
      </c>
      <c r="B231" s="247">
        <v>7</v>
      </c>
      <c r="C231" s="247"/>
      <c r="D231" s="247"/>
      <c r="E231" s="247"/>
    </row>
    <row r="232" spans="1:5">
      <c r="A232" t="s">
        <v>752</v>
      </c>
      <c r="B232" s="247">
        <v>7</v>
      </c>
      <c r="C232" s="247"/>
      <c r="D232" s="247"/>
      <c r="E232" s="247"/>
    </row>
    <row r="233" spans="1:5">
      <c r="A233" t="s">
        <v>753</v>
      </c>
      <c r="B233" s="247">
        <v>1</v>
      </c>
      <c r="C233" s="247"/>
      <c r="D233" s="247"/>
      <c r="E233" s="247"/>
    </row>
    <row r="234" spans="1:5">
      <c r="A234" t="s">
        <v>754</v>
      </c>
      <c r="B234" s="247">
        <v>7</v>
      </c>
      <c r="C234" s="247"/>
      <c r="D234" s="247"/>
      <c r="E234" s="247"/>
    </row>
    <row r="235" spans="1:5">
      <c r="A235" t="s">
        <v>755</v>
      </c>
      <c r="B235" s="247">
        <v>5</v>
      </c>
      <c r="C235" s="247"/>
      <c r="D235" s="247"/>
      <c r="E235" s="247"/>
    </row>
    <row r="236" spans="1:5">
      <c r="A236" t="s">
        <v>756</v>
      </c>
      <c r="B236" s="247">
        <v>1</v>
      </c>
      <c r="C236" s="247"/>
      <c r="D236" s="247"/>
      <c r="E236" s="247"/>
    </row>
    <row r="237" spans="1:5">
      <c r="A237" t="s">
        <v>757</v>
      </c>
      <c r="B237" s="247">
        <v>1</v>
      </c>
      <c r="C237" s="247"/>
      <c r="D237" s="247"/>
      <c r="E237" s="247"/>
    </row>
    <row r="238" spans="1:5">
      <c r="A238" t="s">
        <v>758</v>
      </c>
      <c r="B238" s="247">
        <v>1</v>
      </c>
      <c r="C238" s="247"/>
      <c r="D238" s="247"/>
      <c r="E238" s="247"/>
    </row>
    <row r="239" spans="1:5">
      <c r="A239" t="s">
        <v>759</v>
      </c>
      <c r="B239" s="247">
        <v>1</v>
      </c>
      <c r="C239" s="247"/>
      <c r="D239" s="247"/>
      <c r="E239" s="247"/>
    </row>
    <row r="240" spans="1:5">
      <c r="A240" t="s">
        <v>760</v>
      </c>
      <c r="B240" s="247">
        <v>1</v>
      </c>
      <c r="C240" s="247"/>
      <c r="D240" s="247"/>
      <c r="E240" s="247"/>
    </row>
    <row r="241" spans="1:5">
      <c r="A241" t="s">
        <v>761</v>
      </c>
      <c r="B241" s="247">
        <v>7</v>
      </c>
      <c r="C241" s="247"/>
      <c r="D241" s="247"/>
      <c r="E241" s="247"/>
    </row>
    <row r="242" spans="1:5">
      <c r="A242" t="s">
        <v>762</v>
      </c>
      <c r="B242" s="247">
        <v>7</v>
      </c>
      <c r="C242" s="247"/>
      <c r="D242" s="247"/>
      <c r="E242" s="247"/>
    </row>
    <row r="243" spans="1:5">
      <c r="A243" t="s">
        <v>763</v>
      </c>
      <c r="B243" s="247">
        <v>7</v>
      </c>
      <c r="C243" s="247"/>
      <c r="D243" s="247"/>
      <c r="E243" s="247"/>
    </row>
    <row r="244" spans="1:5">
      <c r="A244" t="s">
        <v>764</v>
      </c>
      <c r="B244" s="247">
        <v>7</v>
      </c>
      <c r="C244" s="247"/>
      <c r="D244" s="247"/>
      <c r="E244" s="247"/>
    </row>
    <row r="245" spans="1:5">
      <c r="A245" t="s">
        <v>765</v>
      </c>
      <c r="B245" s="247">
        <v>1</v>
      </c>
      <c r="C245" s="247"/>
      <c r="D245" s="247"/>
      <c r="E245" s="247"/>
    </row>
    <row r="246" spans="1:5">
      <c r="A246" t="s">
        <v>766</v>
      </c>
      <c r="B246" s="247">
        <v>1</v>
      </c>
      <c r="C246" s="247"/>
      <c r="D246" s="247"/>
      <c r="E246" s="247"/>
    </row>
    <row r="247" spans="1:5">
      <c r="A247" t="s">
        <v>767</v>
      </c>
      <c r="B247" s="247">
        <v>1</v>
      </c>
      <c r="C247" s="247"/>
      <c r="D247" s="247"/>
      <c r="E247" s="247"/>
    </row>
    <row r="248" spans="1:5">
      <c r="A248" t="s">
        <v>768</v>
      </c>
      <c r="B248" s="247">
        <v>7</v>
      </c>
      <c r="C248" s="247"/>
      <c r="D248" s="247"/>
      <c r="E248" s="247"/>
    </row>
    <row r="249" spans="1:5">
      <c r="A249" t="s">
        <v>769</v>
      </c>
      <c r="B249" s="247">
        <v>7</v>
      </c>
      <c r="C249" s="247"/>
      <c r="D249" s="247"/>
      <c r="E249" s="247"/>
    </row>
    <row r="250" spans="1:5">
      <c r="A250" t="s">
        <v>770</v>
      </c>
      <c r="B250" s="247">
        <v>7</v>
      </c>
      <c r="C250" s="247"/>
      <c r="D250" s="247"/>
      <c r="E250" s="247"/>
    </row>
    <row r="251" spans="1:5">
      <c r="A251" t="s">
        <v>771</v>
      </c>
      <c r="B251" s="247">
        <v>7</v>
      </c>
      <c r="C251" s="247"/>
      <c r="D251" s="247"/>
      <c r="E251" s="247"/>
    </row>
    <row r="252" spans="1:5">
      <c r="A252" t="s">
        <v>772</v>
      </c>
      <c r="B252" s="247">
        <v>7</v>
      </c>
      <c r="C252" s="247"/>
      <c r="D252" s="247"/>
      <c r="E252" s="247"/>
    </row>
    <row r="253" spans="1:5">
      <c r="A253" t="s">
        <v>773</v>
      </c>
      <c r="B253" s="247">
        <v>1</v>
      </c>
      <c r="C253" s="247"/>
      <c r="D253" s="247"/>
      <c r="E253" s="247"/>
    </row>
    <row r="254" spans="1:5">
      <c r="A254" t="s">
        <v>774</v>
      </c>
      <c r="B254" s="247">
        <v>7</v>
      </c>
      <c r="C254" s="247"/>
      <c r="D254" s="247"/>
      <c r="E254" s="247"/>
    </row>
    <row r="255" spans="1:5">
      <c r="A255" t="s">
        <v>775</v>
      </c>
      <c r="B255" s="247">
        <v>1</v>
      </c>
      <c r="C255" s="247"/>
      <c r="D255" s="247"/>
      <c r="E255" s="247"/>
    </row>
    <row r="256" spans="1:5">
      <c r="A256" t="s">
        <v>776</v>
      </c>
      <c r="B256" s="247">
        <v>1</v>
      </c>
      <c r="C256" s="247"/>
      <c r="D256" s="247"/>
      <c r="E256" s="247"/>
    </row>
    <row r="257" spans="1:5">
      <c r="A257" t="s">
        <v>777</v>
      </c>
      <c r="B257" s="247">
        <v>7</v>
      </c>
      <c r="C257" s="247"/>
      <c r="D257" s="247"/>
      <c r="E257" s="247"/>
    </row>
    <row r="258" spans="1:5">
      <c r="A258" t="s">
        <v>778</v>
      </c>
      <c r="B258" s="247">
        <v>7</v>
      </c>
      <c r="C258" s="247"/>
      <c r="D258" s="247"/>
      <c r="E258" s="247"/>
    </row>
    <row r="259" spans="1:5">
      <c r="A259" t="s">
        <v>779</v>
      </c>
      <c r="B259" s="247">
        <v>7</v>
      </c>
      <c r="C259" s="247"/>
      <c r="D259" s="247"/>
      <c r="E259" s="247"/>
    </row>
    <row r="260" spans="1:5">
      <c r="A260" t="s">
        <v>780</v>
      </c>
      <c r="B260" s="247">
        <v>1</v>
      </c>
      <c r="C260" s="247"/>
      <c r="D260" s="247"/>
      <c r="E260" s="247"/>
    </row>
    <row r="261" spans="1:5">
      <c r="A261" t="s">
        <v>781</v>
      </c>
      <c r="B261" s="247">
        <v>1</v>
      </c>
      <c r="C261" s="247"/>
      <c r="D261" s="247"/>
      <c r="E261" s="247"/>
    </row>
    <row r="262" spans="1:5">
      <c r="A262" t="s">
        <v>782</v>
      </c>
      <c r="B262" s="247">
        <v>1</v>
      </c>
      <c r="C262" s="247"/>
      <c r="D262" s="247"/>
      <c r="E262" s="247"/>
    </row>
    <row r="263" spans="1:5">
      <c r="A263" t="s">
        <v>783</v>
      </c>
      <c r="B263" s="247">
        <v>1</v>
      </c>
      <c r="C263" s="247"/>
      <c r="D263" s="247"/>
      <c r="E263" s="247"/>
    </row>
    <row r="264" spans="1:5">
      <c r="A264" t="s">
        <v>784</v>
      </c>
      <c r="B264" s="247">
        <v>7</v>
      </c>
      <c r="C264" s="247"/>
      <c r="D264" s="247"/>
      <c r="E264" s="247"/>
    </row>
    <row r="265" spans="1:5">
      <c r="A265" t="s">
        <v>785</v>
      </c>
      <c r="B265" s="247">
        <v>7</v>
      </c>
      <c r="C265" s="247"/>
      <c r="D265" s="247"/>
      <c r="E265" s="247"/>
    </row>
    <row r="266" spans="1:5">
      <c r="A266" t="s">
        <v>786</v>
      </c>
      <c r="B266" s="247">
        <v>7</v>
      </c>
      <c r="C266" s="247"/>
      <c r="D266" s="247"/>
      <c r="E266" s="247"/>
    </row>
    <row r="267" spans="1:5">
      <c r="A267" t="s">
        <v>787</v>
      </c>
      <c r="B267" s="247">
        <v>7</v>
      </c>
      <c r="C267" s="247"/>
      <c r="D267" s="247"/>
      <c r="E267" s="247"/>
    </row>
    <row r="268" spans="1:5">
      <c r="A268" t="s">
        <v>788</v>
      </c>
      <c r="B268" s="247">
        <v>1</v>
      </c>
      <c r="C268" s="247"/>
      <c r="D268" s="247"/>
      <c r="E268" s="247"/>
    </row>
    <row r="269" spans="1:5">
      <c r="A269" t="s">
        <v>789</v>
      </c>
      <c r="B269" s="247">
        <v>1</v>
      </c>
      <c r="C269" s="247"/>
      <c r="D269" s="247"/>
      <c r="E269" s="247"/>
    </row>
    <row r="270" spans="1:5">
      <c r="A270" t="s">
        <v>790</v>
      </c>
      <c r="B270" s="247">
        <v>7</v>
      </c>
      <c r="C270" s="247"/>
      <c r="D270" s="247"/>
      <c r="E270" s="247"/>
    </row>
    <row r="271" spans="1:5">
      <c r="A271" t="s">
        <v>791</v>
      </c>
      <c r="B271" s="247">
        <v>7</v>
      </c>
      <c r="C271" s="247"/>
      <c r="D271" s="247"/>
      <c r="E271" s="247"/>
    </row>
    <row r="272" spans="1:5">
      <c r="A272" t="s">
        <v>792</v>
      </c>
      <c r="B272" s="247">
        <v>7</v>
      </c>
      <c r="C272" s="247"/>
      <c r="D272" s="247"/>
      <c r="E272" s="247"/>
    </row>
    <row r="273" spans="1:5">
      <c r="A273" t="s">
        <v>793</v>
      </c>
      <c r="B273" s="247">
        <v>7</v>
      </c>
      <c r="C273" s="247"/>
      <c r="D273" s="247"/>
      <c r="E273" s="247"/>
    </row>
    <row r="274" spans="1:5">
      <c r="A274" t="s">
        <v>794</v>
      </c>
      <c r="B274" s="247">
        <v>7</v>
      </c>
      <c r="C274" s="247"/>
      <c r="D274" s="247"/>
      <c r="E274" s="247"/>
    </row>
    <row r="275" spans="1:5">
      <c r="A275" t="s">
        <v>795</v>
      </c>
      <c r="B275" s="247">
        <v>7</v>
      </c>
      <c r="C275" s="247"/>
      <c r="D275" s="247"/>
      <c r="E275" s="247"/>
    </row>
    <row r="276" spans="1:5">
      <c r="A276" t="s">
        <v>796</v>
      </c>
      <c r="B276" s="247">
        <v>7</v>
      </c>
      <c r="C276" s="247"/>
      <c r="D276" s="247"/>
      <c r="E276" s="247"/>
    </row>
    <row r="277" spans="1:5">
      <c r="A277" t="s">
        <v>797</v>
      </c>
      <c r="B277" s="247">
        <v>7</v>
      </c>
      <c r="C277" s="247"/>
      <c r="D277" s="247"/>
      <c r="E277" s="247"/>
    </row>
    <row r="278" spans="1:5">
      <c r="A278" t="s">
        <v>798</v>
      </c>
      <c r="B278" s="247">
        <v>7</v>
      </c>
      <c r="C278" s="247"/>
      <c r="D278" s="247"/>
      <c r="E278" s="247"/>
    </row>
    <row r="279" spans="1:5">
      <c r="A279" t="s">
        <v>799</v>
      </c>
      <c r="B279" s="247">
        <v>7</v>
      </c>
      <c r="C279" s="247"/>
      <c r="D279" s="247"/>
      <c r="E279" s="247"/>
    </row>
    <row r="280" spans="1:5">
      <c r="A280" t="s">
        <v>800</v>
      </c>
      <c r="B280" s="247">
        <v>1</v>
      </c>
      <c r="C280" s="247"/>
      <c r="D280" s="247"/>
      <c r="E280" s="247"/>
    </row>
    <row r="281" spans="1:5">
      <c r="A281" t="s">
        <v>801</v>
      </c>
      <c r="B281" s="247">
        <v>1</v>
      </c>
      <c r="C281" s="247"/>
      <c r="D281" s="247"/>
      <c r="E281" s="247"/>
    </row>
    <row r="282" spans="1:5">
      <c r="A282" t="s">
        <v>802</v>
      </c>
      <c r="B282" s="247">
        <v>7</v>
      </c>
      <c r="C282" s="247"/>
      <c r="D282" s="247"/>
      <c r="E282" s="247"/>
    </row>
    <row r="283" spans="1:5">
      <c r="A283" t="s">
        <v>803</v>
      </c>
      <c r="B283" s="247">
        <v>7</v>
      </c>
      <c r="C283" s="247"/>
      <c r="D283" s="247"/>
      <c r="E283" s="247"/>
    </row>
    <row r="284" spans="1:5">
      <c r="A284" t="s">
        <v>804</v>
      </c>
      <c r="B284" s="247">
        <v>1</v>
      </c>
      <c r="C284" s="247"/>
      <c r="D284" s="247"/>
      <c r="E284" s="247"/>
    </row>
    <row r="285" spans="1:5">
      <c r="A285" t="s">
        <v>805</v>
      </c>
      <c r="B285" s="247">
        <v>7</v>
      </c>
      <c r="C285" s="247"/>
      <c r="D285" s="247"/>
      <c r="E285" s="247"/>
    </row>
    <row r="286" spans="1:5">
      <c r="A286" t="s">
        <v>806</v>
      </c>
      <c r="B286" s="247">
        <v>7</v>
      </c>
      <c r="C286" s="247"/>
      <c r="D286" s="247"/>
      <c r="E286" s="247"/>
    </row>
    <row r="287" spans="1:5">
      <c r="A287" t="s">
        <v>807</v>
      </c>
      <c r="B287" s="247">
        <v>7</v>
      </c>
      <c r="C287" s="247"/>
      <c r="D287" s="247"/>
      <c r="E287" s="247"/>
    </row>
    <row r="288" spans="1:5">
      <c r="A288" t="s">
        <v>808</v>
      </c>
      <c r="B288" s="247">
        <v>7</v>
      </c>
      <c r="C288" s="247"/>
      <c r="D288" s="247"/>
      <c r="E288" s="247"/>
    </row>
    <row r="289" spans="1:5">
      <c r="A289" t="s">
        <v>809</v>
      </c>
      <c r="B289" s="247">
        <v>7</v>
      </c>
      <c r="C289" s="247"/>
      <c r="D289" s="247"/>
      <c r="E289" s="247"/>
    </row>
    <row r="290" spans="1:5">
      <c r="A290" t="s">
        <v>810</v>
      </c>
      <c r="B290" s="247">
        <v>7</v>
      </c>
      <c r="C290" s="247"/>
      <c r="D290" s="247"/>
      <c r="E290" s="247"/>
    </row>
    <row r="291" spans="1:5">
      <c r="A291" t="s">
        <v>811</v>
      </c>
      <c r="B291" s="247">
        <v>7</v>
      </c>
      <c r="C291" s="247"/>
      <c r="D291" s="247"/>
      <c r="E291" s="247"/>
    </row>
    <row r="292" spans="1:5">
      <c r="A292" t="s">
        <v>812</v>
      </c>
      <c r="B292" s="247">
        <v>7</v>
      </c>
      <c r="C292" s="247"/>
      <c r="D292" s="247"/>
      <c r="E292" s="247"/>
    </row>
    <row r="293" spans="1:5">
      <c r="A293" t="s">
        <v>813</v>
      </c>
      <c r="B293" s="247">
        <v>1</v>
      </c>
      <c r="C293" s="247"/>
      <c r="D293" s="247"/>
      <c r="E293" s="247"/>
    </row>
    <row r="294" spans="1:5">
      <c r="A294" t="s">
        <v>814</v>
      </c>
      <c r="B294" s="247">
        <v>7</v>
      </c>
      <c r="C294" s="247"/>
      <c r="D294" s="247"/>
      <c r="E294" s="247"/>
    </row>
    <row r="295" spans="1:5">
      <c r="A295" t="s">
        <v>815</v>
      </c>
      <c r="B295" s="247">
        <v>7</v>
      </c>
      <c r="C295" s="247"/>
      <c r="D295" s="247"/>
      <c r="E295" s="247"/>
    </row>
    <row r="296" spans="1:5">
      <c r="A296" t="s">
        <v>816</v>
      </c>
      <c r="B296" s="247">
        <v>7</v>
      </c>
      <c r="C296" s="247"/>
      <c r="D296" s="247"/>
      <c r="E296" s="247"/>
    </row>
    <row r="297" spans="1:5">
      <c r="A297" t="s">
        <v>817</v>
      </c>
      <c r="B297" s="247">
        <v>7</v>
      </c>
      <c r="C297" s="247"/>
      <c r="D297" s="247"/>
      <c r="E297" s="247"/>
    </row>
    <row r="298" spans="1:5">
      <c r="A298" t="s">
        <v>818</v>
      </c>
      <c r="B298" s="247">
        <v>7</v>
      </c>
      <c r="C298" s="247"/>
      <c r="D298" s="247"/>
      <c r="E298" s="247"/>
    </row>
    <row r="299" spans="1:5">
      <c r="A299" t="s">
        <v>819</v>
      </c>
      <c r="B299" s="247">
        <v>4</v>
      </c>
      <c r="C299" s="247"/>
      <c r="D299" s="247"/>
      <c r="E299" s="247"/>
    </row>
    <row r="300" spans="1:5">
      <c r="A300" t="s">
        <v>820</v>
      </c>
      <c r="B300" s="247">
        <v>1</v>
      </c>
      <c r="C300" s="247"/>
      <c r="D300" s="247"/>
      <c r="E300" s="247"/>
    </row>
    <row r="301" spans="1:5">
      <c r="A301" t="s">
        <v>821</v>
      </c>
      <c r="B301" s="247">
        <v>7</v>
      </c>
      <c r="C301" s="247"/>
      <c r="D301" s="247"/>
      <c r="E301" s="247"/>
    </row>
    <row r="302" spans="1:5">
      <c r="A302" t="s">
        <v>822</v>
      </c>
      <c r="B302" s="247">
        <v>7</v>
      </c>
      <c r="C302" s="247"/>
      <c r="D302" s="247"/>
      <c r="E302" s="247"/>
    </row>
    <row r="303" spans="1:5">
      <c r="A303" t="s">
        <v>823</v>
      </c>
      <c r="B303" s="247">
        <v>7</v>
      </c>
      <c r="C303" s="247"/>
      <c r="D303" s="247"/>
      <c r="E303" s="247"/>
    </row>
    <row r="304" spans="1:5">
      <c r="A304" t="s">
        <v>824</v>
      </c>
      <c r="B304" s="247">
        <v>7</v>
      </c>
      <c r="C304" s="247"/>
      <c r="D304" s="247"/>
      <c r="E304" s="247"/>
    </row>
    <row r="305" spans="1:5">
      <c r="A305" t="s">
        <v>825</v>
      </c>
      <c r="B305" s="247">
        <v>7</v>
      </c>
      <c r="C305" s="247"/>
      <c r="D305" s="247"/>
      <c r="E305" s="247"/>
    </row>
    <row r="306" spans="1:5">
      <c r="A306" t="s">
        <v>826</v>
      </c>
      <c r="B306" s="247">
        <v>7</v>
      </c>
      <c r="C306" s="247"/>
      <c r="D306" s="247"/>
      <c r="E306" s="247"/>
    </row>
    <row r="307" spans="1:5">
      <c r="A307" t="s">
        <v>827</v>
      </c>
      <c r="B307" s="247">
        <v>7</v>
      </c>
      <c r="C307" s="247"/>
      <c r="D307" s="247"/>
      <c r="E307" s="247"/>
    </row>
    <row r="308" spans="1:5">
      <c r="A308" t="s">
        <v>828</v>
      </c>
      <c r="B308" s="247">
        <v>0</v>
      </c>
      <c r="C308" s="247"/>
      <c r="D308" s="247"/>
      <c r="E308" s="247"/>
    </row>
    <row r="309" spans="1:5">
      <c r="A309" t="s">
        <v>829</v>
      </c>
      <c r="B309" s="247">
        <v>0</v>
      </c>
      <c r="C309" s="247"/>
      <c r="D309" s="247"/>
      <c r="E309" s="247"/>
    </row>
    <row r="310" spans="1:5">
      <c r="A310" t="s">
        <v>830</v>
      </c>
      <c r="B310" s="247">
        <v>0</v>
      </c>
      <c r="C310" s="247"/>
      <c r="D310" s="247"/>
      <c r="E310" s="247"/>
    </row>
    <row r="311" spans="1:5">
      <c r="A311" t="s">
        <v>831</v>
      </c>
      <c r="B311" s="247">
        <v>0</v>
      </c>
      <c r="C311" s="247"/>
      <c r="D311" s="247"/>
      <c r="E311" s="247"/>
    </row>
    <row r="312" spans="1:5">
      <c r="A312" t="s">
        <v>832</v>
      </c>
      <c r="B312" s="247">
        <v>7</v>
      </c>
      <c r="C312" s="247"/>
      <c r="D312" s="247"/>
      <c r="E312" s="247"/>
    </row>
    <row r="313" spans="1:5">
      <c r="A313" t="s">
        <v>833</v>
      </c>
      <c r="B313" s="247">
        <v>7</v>
      </c>
      <c r="C313" s="247"/>
      <c r="D313" s="247"/>
      <c r="E313" s="247"/>
    </row>
    <row r="314" spans="1:5">
      <c r="A314" t="s">
        <v>834</v>
      </c>
      <c r="B314" s="247">
        <v>7</v>
      </c>
      <c r="C314" s="247"/>
      <c r="D314" s="247"/>
      <c r="E314" s="247"/>
    </row>
    <row r="315" spans="1:5">
      <c r="A315" t="s">
        <v>835</v>
      </c>
      <c r="B315" s="247">
        <v>4</v>
      </c>
      <c r="C315" s="247"/>
      <c r="D315" s="247"/>
      <c r="E315" s="247"/>
    </row>
    <row r="316" spans="1:5">
      <c r="A316" t="s">
        <v>836</v>
      </c>
      <c r="B316" s="247">
        <v>4</v>
      </c>
      <c r="C316" s="247"/>
      <c r="D316" s="247"/>
      <c r="E316" s="247"/>
    </row>
    <row r="317" spans="1:5">
      <c r="A317" t="s">
        <v>837</v>
      </c>
      <c r="B317" s="247">
        <v>4</v>
      </c>
      <c r="C317" s="247"/>
      <c r="D317" s="247"/>
      <c r="E317" s="247"/>
    </row>
    <row r="318" spans="1:5">
      <c r="A318" t="s">
        <v>838</v>
      </c>
      <c r="B318" s="247">
        <v>4</v>
      </c>
      <c r="C318" s="247"/>
      <c r="D318" s="247"/>
      <c r="E318" s="247"/>
    </row>
    <row r="319" spans="1:5">
      <c r="A319" t="s">
        <v>839</v>
      </c>
      <c r="B319" s="247">
        <v>4</v>
      </c>
      <c r="C319" s="247"/>
      <c r="D319" s="247"/>
      <c r="E319" s="247"/>
    </row>
    <row r="320" spans="1:5">
      <c r="A320" t="s">
        <v>840</v>
      </c>
      <c r="B320" s="247">
        <v>7</v>
      </c>
      <c r="C320" s="247"/>
      <c r="D320" s="247"/>
      <c r="E320" s="247"/>
    </row>
    <row r="321" spans="1:5">
      <c r="A321" t="s">
        <v>841</v>
      </c>
      <c r="B321" s="247">
        <v>7</v>
      </c>
      <c r="C321" s="247"/>
      <c r="D321" s="247"/>
      <c r="E321" s="247"/>
    </row>
    <row r="322" spans="1:5">
      <c r="A322" t="s">
        <v>842</v>
      </c>
      <c r="B322" s="247">
        <v>4</v>
      </c>
      <c r="C322" s="247"/>
      <c r="D322" s="247"/>
      <c r="E322" s="247"/>
    </row>
    <row r="323" spans="1:5">
      <c r="A323" t="s">
        <v>843</v>
      </c>
      <c r="B323" s="247">
        <v>1</v>
      </c>
      <c r="C323" s="247"/>
      <c r="D323" s="247"/>
      <c r="E323" s="247"/>
    </row>
    <row r="324" spans="1:5">
      <c r="A324" t="s">
        <v>844</v>
      </c>
      <c r="B324" s="247">
        <v>1</v>
      </c>
      <c r="C324" s="247"/>
      <c r="D324" s="247"/>
      <c r="E324" s="247"/>
    </row>
    <row r="325" spans="1:5">
      <c r="A325" t="s">
        <v>845</v>
      </c>
      <c r="B325" s="247">
        <v>1</v>
      </c>
      <c r="C325" s="247"/>
      <c r="D325" s="247"/>
      <c r="E325" s="247"/>
    </row>
    <row r="326" spans="1:5">
      <c r="A326" t="s">
        <v>846</v>
      </c>
      <c r="B326" s="247">
        <v>1</v>
      </c>
      <c r="C326" s="247"/>
      <c r="D326" s="247"/>
      <c r="E326" s="247"/>
    </row>
    <row r="327" spans="1:5">
      <c r="A327" t="s">
        <v>847</v>
      </c>
      <c r="B327" s="247">
        <v>1</v>
      </c>
      <c r="C327" s="247"/>
      <c r="D327" s="247"/>
      <c r="E327" s="247"/>
    </row>
    <row r="328" spans="1:5">
      <c r="A328" t="s">
        <v>848</v>
      </c>
      <c r="B328" s="247">
        <v>1</v>
      </c>
      <c r="C328" s="247"/>
      <c r="D328" s="247"/>
      <c r="E328" s="247"/>
    </row>
    <row r="329" spans="1:5">
      <c r="A329" t="s">
        <v>849</v>
      </c>
      <c r="B329" s="247">
        <v>1</v>
      </c>
      <c r="C329" s="247"/>
      <c r="D329" s="247"/>
      <c r="E329" s="247"/>
    </row>
    <row r="330" spans="1:5">
      <c r="A330" t="s">
        <v>850</v>
      </c>
      <c r="B330" s="247">
        <v>1</v>
      </c>
      <c r="C330" s="247"/>
      <c r="D330" s="247"/>
      <c r="E330" s="247"/>
    </row>
    <row r="331" spans="1:5">
      <c r="A331" t="s">
        <v>851</v>
      </c>
      <c r="B331" s="247">
        <v>1</v>
      </c>
      <c r="C331" s="247"/>
      <c r="D331" s="247"/>
      <c r="E331" s="247"/>
    </row>
    <row r="332" spans="1:5">
      <c r="A332" t="s">
        <v>852</v>
      </c>
      <c r="B332" s="247">
        <v>1</v>
      </c>
      <c r="C332" s="247"/>
      <c r="D332" s="247"/>
      <c r="E332" s="247"/>
    </row>
    <row r="333" spans="1:5">
      <c r="A333" t="s">
        <v>853</v>
      </c>
      <c r="B333" s="247">
        <v>7</v>
      </c>
      <c r="C333" s="247"/>
      <c r="D333" s="247"/>
      <c r="E333" s="247"/>
    </row>
    <row r="334" spans="1:5">
      <c r="A334" t="s">
        <v>854</v>
      </c>
      <c r="B334" s="247">
        <v>7</v>
      </c>
      <c r="C334" s="247"/>
      <c r="D334" s="247"/>
      <c r="E334" s="247"/>
    </row>
    <row r="335" spans="1:5">
      <c r="A335" t="s">
        <v>855</v>
      </c>
      <c r="B335" s="247">
        <v>7</v>
      </c>
      <c r="C335" s="247"/>
      <c r="D335" s="247"/>
      <c r="E335" s="247"/>
    </row>
    <row r="336" spans="1:5">
      <c r="A336" t="s">
        <v>856</v>
      </c>
      <c r="B336" s="247">
        <v>7</v>
      </c>
      <c r="C336" s="247"/>
      <c r="D336" s="247"/>
      <c r="E336" s="247"/>
    </row>
    <row r="337" spans="1:5">
      <c r="A337" t="s">
        <v>857</v>
      </c>
      <c r="B337" s="247">
        <v>7</v>
      </c>
      <c r="C337" s="247"/>
      <c r="D337" s="247"/>
      <c r="E337" s="247"/>
    </row>
    <row r="338" spans="1:5">
      <c r="A338" t="s">
        <v>858</v>
      </c>
      <c r="B338" s="247">
        <v>7</v>
      </c>
      <c r="C338" s="247"/>
      <c r="D338" s="247"/>
      <c r="E338" s="247"/>
    </row>
    <row r="339" spans="1:5">
      <c r="A339" t="s">
        <v>859</v>
      </c>
      <c r="B339" s="247">
        <v>7</v>
      </c>
      <c r="C339" s="247"/>
      <c r="D339" s="247"/>
      <c r="E339" s="247"/>
    </row>
    <row r="340" spans="1:5">
      <c r="A340" t="s">
        <v>860</v>
      </c>
      <c r="B340" s="247">
        <v>7</v>
      </c>
      <c r="C340" s="247"/>
      <c r="D340" s="247"/>
      <c r="E340" s="247"/>
    </row>
    <row r="341" spans="1:5">
      <c r="A341" t="s">
        <v>861</v>
      </c>
      <c r="B341" s="247">
        <v>7</v>
      </c>
      <c r="C341" s="247"/>
      <c r="D341" s="247"/>
      <c r="E341" s="247"/>
    </row>
    <row r="342" spans="1:5">
      <c r="A342" t="s">
        <v>862</v>
      </c>
      <c r="B342" s="247">
        <v>7</v>
      </c>
      <c r="C342" s="247"/>
      <c r="D342" s="247"/>
      <c r="E342" s="247"/>
    </row>
    <row r="343" spans="1:5">
      <c r="A343" t="s">
        <v>863</v>
      </c>
      <c r="B343" s="247">
        <v>7</v>
      </c>
      <c r="C343" s="247"/>
      <c r="D343" s="247"/>
      <c r="E343" s="247"/>
    </row>
    <row r="344" spans="1:5">
      <c r="A344" t="s">
        <v>864</v>
      </c>
      <c r="B344" s="247">
        <v>7</v>
      </c>
      <c r="C344" s="247"/>
      <c r="D344" s="247"/>
      <c r="E344" s="247"/>
    </row>
    <row r="345" spans="1:5">
      <c r="A345" t="s">
        <v>865</v>
      </c>
      <c r="B345" s="247">
        <v>7</v>
      </c>
      <c r="C345" s="247"/>
      <c r="D345" s="247"/>
      <c r="E345" s="247"/>
    </row>
    <row r="346" spans="1:5">
      <c r="A346" t="s">
        <v>866</v>
      </c>
      <c r="B346" s="247">
        <v>7</v>
      </c>
      <c r="C346" s="247"/>
      <c r="D346" s="247"/>
      <c r="E346" s="247"/>
    </row>
    <row r="347" spans="1:5">
      <c r="A347" t="s">
        <v>867</v>
      </c>
      <c r="B347" s="247">
        <v>7</v>
      </c>
      <c r="C347" s="247"/>
      <c r="D347" s="247"/>
      <c r="E347" s="247"/>
    </row>
    <row r="348" spans="1:5">
      <c r="A348" t="s">
        <v>868</v>
      </c>
      <c r="B348" s="247">
        <v>7</v>
      </c>
      <c r="C348" s="247"/>
      <c r="D348" s="247"/>
      <c r="E348" s="247"/>
    </row>
    <row r="349" spans="1:5">
      <c r="A349" t="s">
        <v>869</v>
      </c>
      <c r="B349" s="247">
        <v>7</v>
      </c>
      <c r="C349" s="247"/>
      <c r="D349" s="247"/>
      <c r="E349" s="247"/>
    </row>
    <row r="350" spans="1:5">
      <c r="A350" t="s">
        <v>870</v>
      </c>
      <c r="B350" s="247">
        <v>7</v>
      </c>
      <c r="C350" s="247"/>
      <c r="D350" s="247"/>
      <c r="E350" s="247"/>
    </row>
    <row r="351" spans="1:5">
      <c r="A351" t="s">
        <v>871</v>
      </c>
      <c r="B351" s="247">
        <v>7</v>
      </c>
      <c r="C351" s="247"/>
      <c r="D351" s="247"/>
      <c r="E351" s="247"/>
    </row>
    <row r="352" spans="1:5">
      <c r="A352" t="s">
        <v>872</v>
      </c>
      <c r="B352" s="247">
        <v>1</v>
      </c>
      <c r="C352" s="247"/>
      <c r="D352" s="247"/>
      <c r="E352" s="247"/>
    </row>
    <row r="353" spans="1:5">
      <c r="A353" t="s">
        <v>873</v>
      </c>
      <c r="B353" s="247">
        <v>1</v>
      </c>
      <c r="C353" s="247"/>
      <c r="D353" s="247"/>
      <c r="E353" s="247"/>
    </row>
    <row r="354" spans="1:5">
      <c r="A354" t="s">
        <v>874</v>
      </c>
      <c r="B354" s="247">
        <v>1</v>
      </c>
      <c r="C354" s="247"/>
      <c r="D354" s="247"/>
      <c r="E354" s="247"/>
    </row>
    <row r="355" spans="1:5">
      <c r="A355" t="s">
        <v>875</v>
      </c>
      <c r="B355" s="247">
        <v>1</v>
      </c>
      <c r="C355" s="247"/>
      <c r="D355" s="247"/>
      <c r="E355" s="247"/>
    </row>
    <row r="356" spans="1:5">
      <c r="A356" t="s">
        <v>876</v>
      </c>
      <c r="B356" s="247">
        <v>1</v>
      </c>
      <c r="C356" s="247"/>
      <c r="D356" s="247"/>
      <c r="E356" s="247"/>
    </row>
    <row r="357" spans="1:5">
      <c r="A357" t="s">
        <v>877</v>
      </c>
      <c r="B357" s="247">
        <v>1</v>
      </c>
      <c r="C357" s="247"/>
      <c r="D357" s="247"/>
      <c r="E357" s="247"/>
    </row>
    <row r="358" spans="1:5">
      <c r="A358" t="s">
        <v>878</v>
      </c>
      <c r="B358" s="247">
        <v>1</v>
      </c>
      <c r="C358" s="247"/>
      <c r="D358" s="247"/>
      <c r="E358" s="247"/>
    </row>
    <row r="359" spans="1:5">
      <c r="A359" t="s">
        <v>879</v>
      </c>
      <c r="B359" s="247">
        <v>1</v>
      </c>
      <c r="C359" s="247"/>
      <c r="D359" s="247"/>
      <c r="E359" s="247"/>
    </row>
    <row r="360" spans="1:5">
      <c r="A360" t="s">
        <v>880</v>
      </c>
      <c r="B360" s="247">
        <v>5</v>
      </c>
      <c r="C360" s="247"/>
      <c r="D360" s="247"/>
      <c r="E360" s="247"/>
    </row>
    <row r="361" spans="1:5">
      <c r="A361" t="s">
        <v>881</v>
      </c>
      <c r="B361" s="247">
        <v>5</v>
      </c>
      <c r="C361" s="247"/>
      <c r="D361" s="247"/>
      <c r="E361" s="247"/>
    </row>
    <row r="362" spans="1:5">
      <c r="A362" t="s">
        <v>882</v>
      </c>
      <c r="B362" s="247">
        <v>5</v>
      </c>
      <c r="C362" s="247"/>
      <c r="D362" s="247"/>
      <c r="E362" s="247"/>
    </row>
    <row r="363" spans="1:5">
      <c r="A363" t="s">
        <v>883</v>
      </c>
      <c r="B363" s="247">
        <v>5</v>
      </c>
      <c r="C363" s="247"/>
      <c r="D363" s="247"/>
      <c r="E363" s="247"/>
    </row>
    <row r="364" spans="1:5">
      <c r="A364" t="s">
        <v>884</v>
      </c>
      <c r="B364" s="247">
        <v>5</v>
      </c>
      <c r="C364" s="247"/>
      <c r="D364" s="247"/>
      <c r="E364" s="247"/>
    </row>
    <row r="365" spans="1:5">
      <c r="A365" t="s">
        <v>885</v>
      </c>
      <c r="B365" s="247">
        <v>5</v>
      </c>
      <c r="C365" s="247"/>
      <c r="D365" s="247"/>
      <c r="E365" s="247"/>
    </row>
    <row r="366" spans="1:5">
      <c r="A366" t="s">
        <v>886</v>
      </c>
      <c r="B366" s="247">
        <v>5</v>
      </c>
      <c r="C366" s="247"/>
      <c r="D366" s="247"/>
      <c r="E366" s="247"/>
    </row>
    <row r="367" spans="1:5">
      <c r="A367" t="s">
        <v>887</v>
      </c>
      <c r="B367" s="247">
        <v>5</v>
      </c>
      <c r="C367" s="247"/>
      <c r="D367" s="247"/>
      <c r="E367" s="247"/>
    </row>
    <row r="368" spans="1:5">
      <c r="A368" t="s">
        <v>888</v>
      </c>
      <c r="B368" s="247">
        <v>5</v>
      </c>
      <c r="C368" s="247"/>
      <c r="D368" s="247"/>
      <c r="E368" s="247"/>
    </row>
    <row r="369" spans="1:5">
      <c r="A369" t="s">
        <v>889</v>
      </c>
      <c r="B369" s="247">
        <v>5</v>
      </c>
      <c r="C369" s="247"/>
      <c r="D369" s="247"/>
      <c r="E369" s="247"/>
    </row>
    <row r="370" spans="1:5">
      <c r="A370" t="s">
        <v>890</v>
      </c>
      <c r="B370" s="247">
        <v>5</v>
      </c>
      <c r="C370" s="247"/>
      <c r="D370" s="247"/>
      <c r="E370" s="247"/>
    </row>
    <row r="371" spans="1:5">
      <c r="A371" t="s">
        <v>891</v>
      </c>
      <c r="B371" s="247">
        <v>5</v>
      </c>
      <c r="C371" s="247"/>
      <c r="D371" s="247"/>
      <c r="E371" s="247"/>
    </row>
    <row r="372" spans="1:5">
      <c r="A372" t="s">
        <v>892</v>
      </c>
      <c r="B372" s="247">
        <v>5</v>
      </c>
      <c r="C372" s="247"/>
      <c r="D372" s="247"/>
      <c r="E372" s="247"/>
    </row>
    <row r="373" spans="1:5">
      <c r="A373" t="s">
        <v>893</v>
      </c>
      <c r="B373" s="247">
        <v>5</v>
      </c>
      <c r="C373" s="247"/>
      <c r="D373" s="247"/>
      <c r="E373" s="247"/>
    </row>
    <row r="374" spans="1:5">
      <c r="A374" t="s">
        <v>894</v>
      </c>
      <c r="B374" s="247">
        <v>5</v>
      </c>
      <c r="C374" s="247"/>
      <c r="D374" s="247"/>
      <c r="E374" s="247"/>
    </row>
    <row r="375" spans="1:5">
      <c r="A375" t="s">
        <v>895</v>
      </c>
      <c r="B375" s="247">
        <v>5</v>
      </c>
      <c r="C375" s="247"/>
      <c r="D375" s="247"/>
      <c r="E375" s="247"/>
    </row>
    <row r="376" spans="1:5">
      <c r="A376" t="s">
        <v>896</v>
      </c>
      <c r="B376" s="247">
        <v>5</v>
      </c>
      <c r="C376" s="247"/>
      <c r="D376" s="247"/>
      <c r="E376" s="247"/>
    </row>
    <row r="377" spans="1:5">
      <c r="A377" t="s">
        <v>897</v>
      </c>
      <c r="B377" s="247">
        <v>5</v>
      </c>
      <c r="C377" s="247"/>
      <c r="D377" s="247"/>
      <c r="E377" s="247"/>
    </row>
    <row r="378" spans="1:5">
      <c r="A378" t="s">
        <v>898</v>
      </c>
      <c r="B378" s="247">
        <v>5</v>
      </c>
      <c r="C378" s="247"/>
      <c r="D378" s="247"/>
      <c r="E378" s="247"/>
    </row>
    <row r="379" spans="1:5">
      <c r="A379" t="s">
        <v>899</v>
      </c>
      <c r="B379" s="247">
        <v>5</v>
      </c>
      <c r="C379" s="247"/>
      <c r="D379" s="247"/>
      <c r="E379" s="247"/>
    </row>
    <row r="380" spans="1:5">
      <c r="A380" t="s">
        <v>900</v>
      </c>
      <c r="B380" s="247">
        <v>5</v>
      </c>
      <c r="C380" s="247"/>
      <c r="D380" s="247"/>
      <c r="E380" s="247"/>
    </row>
    <row r="381" spans="1:5">
      <c r="A381" t="s">
        <v>901</v>
      </c>
      <c r="B381" s="247">
        <v>0</v>
      </c>
      <c r="C381" s="247"/>
      <c r="D381" s="247"/>
      <c r="E381" s="247"/>
    </row>
    <row r="382" spans="1:5">
      <c r="A382" t="s">
        <v>902</v>
      </c>
      <c r="B382" s="247">
        <v>5</v>
      </c>
      <c r="C382" s="247"/>
      <c r="D382" s="247"/>
      <c r="E382" s="247"/>
    </row>
    <row r="383" spans="1:5">
      <c r="A383" t="s">
        <v>903</v>
      </c>
      <c r="B383" s="247">
        <v>5</v>
      </c>
      <c r="C383" s="247"/>
      <c r="D383" s="247"/>
      <c r="E383" s="247"/>
    </row>
    <row r="384" spans="1:5">
      <c r="A384" t="s">
        <v>904</v>
      </c>
      <c r="B384" s="247">
        <v>5</v>
      </c>
      <c r="C384" s="247"/>
      <c r="D384" s="247"/>
      <c r="E384" s="247"/>
    </row>
    <row r="385" spans="1:5">
      <c r="A385" t="s">
        <v>905</v>
      </c>
      <c r="B385" s="247">
        <v>5</v>
      </c>
      <c r="C385" s="247"/>
      <c r="D385" s="247"/>
      <c r="E385" s="247"/>
    </row>
    <row r="386" spans="1:5">
      <c r="A386" t="s">
        <v>906</v>
      </c>
      <c r="B386" s="247">
        <v>0</v>
      </c>
      <c r="C386" s="247"/>
      <c r="D386" s="247"/>
      <c r="E386" s="247"/>
    </row>
    <row r="387" spans="1:5">
      <c r="A387" t="s">
        <v>907</v>
      </c>
      <c r="B387" s="247">
        <v>5</v>
      </c>
      <c r="C387" s="247"/>
      <c r="D387" s="247"/>
      <c r="E387" s="247"/>
    </row>
    <row r="388" spans="1:5">
      <c r="A388" t="s">
        <v>908</v>
      </c>
      <c r="B388" s="247">
        <v>5</v>
      </c>
      <c r="C388" s="247"/>
      <c r="D388" s="247"/>
      <c r="E388" s="247"/>
    </row>
    <row r="389" spans="1:5">
      <c r="A389" t="s">
        <v>909</v>
      </c>
      <c r="B389" s="247">
        <v>0</v>
      </c>
      <c r="C389" s="247"/>
      <c r="D389" s="247"/>
      <c r="E389" s="247"/>
    </row>
    <row r="390" spans="1:5">
      <c r="A390" t="s">
        <v>910</v>
      </c>
      <c r="B390" s="247">
        <v>5</v>
      </c>
      <c r="C390" s="247"/>
      <c r="D390" s="247"/>
      <c r="E390" s="247"/>
    </row>
    <row r="391" spans="1:5">
      <c r="A391" t="s">
        <v>911</v>
      </c>
      <c r="B391" s="247">
        <v>5</v>
      </c>
      <c r="C391" s="247"/>
      <c r="D391" s="247"/>
      <c r="E391" s="247"/>
    </row>
    <row r="392" spans="1:5">
      <c r="A392" t="s">
        <v>912</v>
      </c>
      <c r="B392" s="247">
        <v>5</v>
      </c>
      <c r="C392" s="247"/>
      <c r="D392" s="247"/>
      <c r="E392" s="247"/>
    </row>
    <row r="393" spans="1:5">
      <c r="A393" t="s">
        <v>913</v>
      </c>
      <c r="B393" s="247">
        <v>5</v>
      </c>
      <c r="C393" s="247"/>
      <c r="D393" s="247"/>
      <c r="E393" s="247"/>
    </row>
    <row r="394" spans="1:5">
      <c r="A394" t="s">
        <v>914</v>
      </c>
      <c r="B394" s="247">
        <v>5</v>
      </c>
      <c r="C394" s="247"/>
      <c r="D394" s="247"/>
      <c r="E394" s="247"/>
    </row>
    <row r="395" spans="1:5">
      <c r="A395" t="s">
        <v>915</v>
      </c>
      <c r="B395" s="247">
        <v>5</v>
      </c>
      <c r="C395" s="247"/>
      <c r="D395" s="247"/>
      <c r="E395" s="247"/>
    </row>
    <row r="396" spans="1:5">
      <c r="A396" t="s">
        <v>916</v>
      </c>
      <c r="B396" s="247">
        <v>0</v>
      </c>
      <c r="C396" s="247"/>
      <c r="D396" s="247"/>
      <c r="E396" s="247"/>
    </row>
    <row r="397" spans="1:5">
      <c r="A397" t="s">
        <v>917</v>
      </c>
      <c r="B397" s="247">
        <v>0</v>
      </c>
      <c r="C397" s="247"/>
      <c r="D397" s="247"/>
      <c r="E397" s="247"/>
    </row>
    <row r="398" spans="1:5">
      <c r="A398" t="s">
        <v>918</v>
      </c>
      <c r="B398" s="247">
        <v>0</v>
      </c>
      <c r="C398" s="247"/>
      <c r="D398" s="247"/>
      <c r="E398" s="247"/>
    </row>
    <row r="399" spans="1:5">
      <c r="A399" t="s">
        <v>919</v>
      </c>
      <c r="B399" s="247">
        <v>5</v>
      </c>
      <c r="C399" s="247"/>
      <c r="D399" s="247"/>
      <c r="E399" s="247"/>
    </row>
    <row r="400" spans="1:5">
      <c r="A400" t="s">
        <v>920</v>
      </c>
      <c r="B400" s="247">
        <v>5</v>
      </c>
      <c r="C400" s="247"/>
      <c r="D400" s="247"/>
      <c r="E400" s="247"/>
    </row>
    <row r="401" spans="1:5">
      <c r="A401" t="s">
        <v>921</v>
      </c>
      <c r="B401" s="247">
        <v>0</v>
      </c>
      <c r="C401" s="247"/>
      <c r="D401" s="247"/>
      <c r="E401" s="247"/>
    </row>
    <row r="402" spans="1:5">
      <c r="A402" t="s">
        <v>922</v>
      </c>
      <c r="B402" s="247">
        <v>1</v>
      </c>
      <c r="C402" s="247"/>
      <c r="D402" s="247"/>
      <c r="E402" s="247"/>
    </row>
    <row r="403" spans="1:5">
      <c r="A403" t="s">
        <v>923</v>
      </c>
      <c r="B403" s="247">
        <v>1</v>
      </c>
      <c r="C403" s="247"/>
      <c r="D403" s="247"/>
      <c r="E403" s="247"/>
    </row>
    <row r="404" spans="1:5">
      <c r="A404" t="s">
        <v>924</v>
      </c>
      <c r="B404" s="247">
        <v>1</v>
      </c>
      <c r="C404" s="247"/>
      <c r="D404" s="247"/>
      <c r="E404" s="247"/>
    </row>
    <row r="405" spans="1:5">
      <c r="A405" t="s">
        <v>925</v>
      </c>
      <c r="B405" s="247">
        <v>1</v>
      </c>
      <c r="C405" s="247"/>
      <c r="D405" s="247"/>
      <c r="E405" s="247"/>
    </row>
    <row r="406" spans="1:5">
      <c r="A406" t="s">
        <v>926</v>
      </c>
      <c r="B406" s="247">
        <v>1</v>
      </c>
      <c r="C406" s="247"/>
      <c r="D406" s="247"/>
      <c r="E406" s="247"/>
    </row>
    <row r="407" spans="1:5">
      <c r="A407" t="s">
        <v>927</v>
      </c>
      <c r="B407" s="247">
        <v>1</v>
      </c>
      <c r="C407" s="247"/>
      <c r="D407" s="247"/>
      <c r="E407" s="247"/>
    </row>
    <row r="408" spans="1:5">
      <c r="A408" t="s">
        <v>928</v>
      </c>
      <c r="B408" s="247">
        <v>1</v>
      </c>
      <c r="C408" s="247"/>
      <c r="D408" s="247"/>
      <c r="E408" s="247"/>
    </row>
    <row r="409" spans="1:5">
      <c r="A409" t="s">
        <v>929</v>
      </c>
      <c r="B409" s="247">
        <v>1</v>
      </c>
      <c r="C409" s="247"/>
      <c r="D409" s="247"/>
      <c r="E409" s="247"/>
    </row>
    <row r="410" spans="1:5">
      <c r="A410" t="s">
        <v>930</v>
      </c>
      <c r="B410" s="247">
        <v>1</v>
      </c>
      <c r="C410" s="247"/>
      <c r="D410" s="247"/>
      <c r="E410" s="247"/>
    </row>
    <row r="411" spans="1:5">
      <c r="A411" t="s">
        <v>931</v>
      </c>
      <c r="B411" s="247">
        <v>1</v>
      </c>
      <c r="C411" s="247"/>
      <c r="D411" s="247"/>
      <c r="E411" s="247"/>
    </row>
    <row r="412" spans="1:5">
      <c r="A412" t="s">
        <v>932</v>
      </c>
      <c r="B412" s="247">
        <v>1</v>
      </c>
      <c r="C412" s="247"/>
      <c r="D412" s="247"/>
      <c r="E412" s="247"/>
    </row>
    <row r="413" spans="1:5">
      <c r="A413" t="s">
        <v>933</v>
      </c>
      <c r="B413" s="247">
        <v>1</v>
      </c>
      <c r="C413" s="247"/>
      <c r="D413" s="247"/>
      <c r="E413" s="247"/>
    </row>
    <row r="414" spans="1:5">
      <c r="A414" t="s">
        <v>934</v>
      </c>
      <c r="B414" s="247">
        <v>1</v>
      </c>
      <c r="C414" s="247"/>
      <c r="D414" s="247"/>
      <c r="E414" s="247"/>
    </row>
    <row r="415" spans="1:5">
      <c r="A415" t="s">
        <v>935</v>
      </c>
      <c r="B415" s="247">
        <v>1</v>
      </c>
      <c r="C415" s="247"/>
      <c r="D415" s="247"/>
      <c r="E415" s="247"/>
    </row>
    <row r="416" spans="1:5">
      <c r="A416" t="s">
        <v>936</v>
      </c>
      <c r="B416" s="247">
        <v>1</v>
      </c>
      <c r="C416" s="247"/>
      <c r="D416" s="247"/>
      <c r="E416" s="247"/>
    </row>
    <row r="417" spans="1:5">
      <c r="A417" t="s">
        <v>937</v>
      </c>
      <c r="B417" s="247">
        <v>1</v>
      </c>
      <c r="C417" s="185">
        <v>45491</v>
      </c>
      <c r="D417" s="247"/>
      <c r="E417" s="185">
        <v>45499</v>
      </c>
    </row>
    <row r="418" spans="1:5">
      <c r="A418" t="s">
        <v>938</v>
      </c>
      <c r="B418" s="247">
        <v>1</v>
      </c>
      <c r="C418" s="185">
        <v>45491</v>
      </c>
      <c r="D418" s="247"/>
      <c r="E418" s="185">
        <v>45499</v>
      </c>
    </row>
    <row r="419" spans="1:5">
      <c r="A419" t="s">
        <v>939</v>
      </c>
      <c r="B419" s="247">
        <v>1</v>
      </c>
      <c r="C419" s="247"/>
      <c r="D419" s="247"/>
      <c r="E419" s="247"/>
    </row>
    <row r="420" spans="1:5">
      <c r="A420" t="s">
        <v>940</v>
      </c>
      <c r="B420" s="247">
        <v>5</v>
      </c>
      <c r="C420" s="247"/>
      <c r="D420" s="247"/>
      <c r="E420" s="247"/>
    </row>
    <row r="421" spans="1:5">
      <c r="A421" t="s">
        <v>941</v>
      </c>
      <c r="B421" s="247">
        <v>5</v>
      </c>
      <c r="C421" s="247"/>
      <c r="D421" s="247"/>
      <c r="E421" s="247"/>
    </row>
    <row r="422" spans="1:5">
      <c r="A422" t="s">
        <v>942</v>
      </c>
      <c r="B422" s="247">
        <v>5</v>
      </c>
      <c r="C422" s="247"/>
      <c r="D422" s="247"/>
      <c r="E422" s="247"/>
    </row>
    <row r="423" spans="1:5">
      <c r="A423" t="s">
        <v>943</v>
      </c>
      <c r="B423" s="247">
        <v>5</v>
      </c>
      <c r="C423" s="185">
        <v>45471</v>
      </c>
      <c r="D423" s="247"/>
      <c r="E423" s="247"/>
    </row>
    <row r="424" spans="1:5">
      <c r="A424" t="s">
        <v>944</v>
      </c>
      <c r="B424" s="247">
        <v>5</v>
      </c>
      <c r="C424" s="247"/>
      <c r="D424" s="247"/>
      <c r="E424" s="247"/>
    </row>
    <row r="425" spans="1:5">
      <c r="A425" t="s">
        <v>945</v>
      </c>
      <c r="B425" s="247">
        <v>5</v>
      </c>
      <c r="C425" s="247"/>
      <c r="D425" s="247"/>
      <c r="E425" s="247"/>
    </row>
    <row r="426" spans="1:5">
      <c r="A426" t="s">
        <v>946</v>
      </c>
      <c r="B426" s="247">
        <v>5</v>
      </c>
      <c r="C426" s="247"/>
      <c r="D426" s="247"/>
      <c r="E426" s="247"/>
    </row>
    <row r="427" spans="1:5">
      <c r="A427" t="s">
        <v>947</v>
      </c>
      <c r="B427" s="247">
        <v>5</v>
      </c>
      <c r="C427" s="247"/>
      <c r="D427" s="247"/>
      <c r="E427" s="247"/>
    </row>
    <row r="428" spans="1:5">
      <c r="A428" t="s">
        <v>948</v>
      </c>
      <c r="B428" s="247">
        <v>5</v>
      </c>
      <c r="C428" s="247"/>
      <c r="D428" s="247"/>
      <c r="E428" s="247"/>
    </row>
    <row r="429" spans="1:5">
      <c r="A429" t="s">
        <v>949</v>
      </c>
      <c r="B429" s="247">
        <v>5</v>
      </c>
      <c r="C429" s="247"/>
      <c r="D429" s="247"/>
      <c r="E429" s="247"/>
    </row>
    <row r="430" spans="1:5">
      <c r="A430" t="s">
        <v>950</v>
      </c>
      <c r="B430" s="247">
        <v>5</v>
      </c>
      <c r="C430" s="247"/>
      <c r="D430" s="247"/>
      <c r="E430" s="247"/>
    </row>
    <row r="431" spans="1:5">
      <c r="A431" t="s">
        <v>951</v>
      </c>
      <c r="B431" s="247">
        <v>5</v>
      </c>
      <c r="C431" s="247"/>
      <c r="D431" s="247"/>
      <c r="E431" s="247"/>
    </row>
    <row r="432" spans="1:5">
      <c r="A432" t="s">
        <v>952</v>
      </c>
      <c r="B432" s="247">
        <v>5</v>
      </c>
      <c r="C432" s="247"/>
      <c r="D432" s="247"/>
      <c r="E432" s="247"/>
    </row>
    <row r="433" spans="1:5">
      <c r="A433" t="s">
        <v>953</v>
      </c>
      <c r="B433" s="247">
        <v>5</v>
      </c>
      <c r="C433" s="247"/>
      <c r="D433" s="247"/>
      <c r="E433" s="247"/>
    </row>
    <row r="434" spans="1:5">
      <c r="A434" t="s">
        <v>954</v>
      </c>
      <c r="B434" s="247">
        <v>5</v>
      </c>
      <c r="C434" s="247"/>
      <c r="D434" s="247"/>
      <c r="E434" s="247"/>
    </row>
    <row r="435" spans="1:5">
      <c r="A435" t="s">
        <v>955</v>
      </c>
      <c r="B435" s="247">
        <v>5</v>
      </c>
      <c r="C435" s="247"/>
      <c r="D435" s="247"/>
      <c r="E435" s="247"/>
    </row>
    <row r="436" spans="1:5">
      <c r="A436" t="s">
        <v>956</v>
      </c>
      <c r="B436" s="247">
        <v>5</v>
      </c>
      <c r="C436" s="247"/>
      <c r="D436" s="247"/>
      <c r="E436" s="247"/>
    </row>
    <row r="437" spans="1:5">
      <c r="A437" t="s">
        <v>957</v>
      </c>
      <c r="B437" s="247">
        <v>5</v>
      </c>
      <c r="C437" s="247"/>
      <c r="D437" s="247"/>
      <c r="E437" s="247"/>
    </row>
    <row r="438" spans="1:5">
      <c r="A438" t="s">
        <v>958</v>
      </c>
      <c r="B438" s="247">
        <v>5</v>
      </c>
      <c r="C438" s="247"/>
      <c r="D438" s="247"/>
      <c r="E438" s="247"/>
    </row>
    <row r="439" spans="1:5">
      <c r="A439" t="s">
        <v>959</v>
      </c>
      <c r="B439" s="247">
        <v>5</v>
      </c>
      <c r="C439" s="247"/>
      <c r="D439" s="247"/>
      <c r="E439" s="247"/>
    </row>
    <row r="440" spans="1:5">
      <c r="A440" t="s">
        <v>960</v>
      </c>
      <c r="B440" s="247">
        <v>0</v>
      </c>
      <c r="C440" s="247"/>
      <c r="D440" s="247"/>
      <c r="E440" s="247"/>
    </row>
    <row r="441" spans="1:5">
      <c r="A441" t="s">
        <v>961</v>
      </c>
      <c r="B441" s="247">
        <v>0</v>
      </c>
      <c r="C441" s="247"/>
      <c r="D441" s="247"/>
      <c r="E441" s="247"/>
    </row>
    <row r="442" spans="1:5">
      <c r="A442" t="s">
        <v>962</v>
      </c>
      <c r="B442" s="247">
        <v>0</v>
      </c>
      <c r="C442" s="247"/>
      <c r="D442" s="247"/>
      <c r="E442" s="247"/>
    </row>
    <row r="443" spans="1:5">
      <c r="A443" t="s">
        <v>963</v>
      </c>
      <c r="B443" s="247">
        <v>5</v>
      </c>
      <c r="C443" s="247"/>
      <c r="D443" s="247"/>
      <c r="E443" s="247"/>
    </row>
    <row r="444" spans="1:5">
      <c r="A444" t="s">
        <v>964</v>
      </c>
      <c r="B444" s="247">
        <v>5</v>
      </c>
      <c r="C444" s="247"/>
      <c r="D444" s="247"/>
      <c r="E444" s="247"/>
    </row>
    <row r="445" spans="1:5">
      <c r="A445" t="s">
        <v>965</v>
      </c>
      <c r="B445" s="247">
        <v>5</v>
      </c>
      <c r="C445" s="247"/>
      <c r="D445" s="247"/>
      <c r="E445" s="247"/>
    </row>
    <row r="446" spans="1:5">
      <c r="A446" t="s">
        <v>966</v>
      </c>
      <c r="B446" s="247">
        <v>5</v>
      </c>
      <c r="C446" s="247"/>
      <c r="D446" s="247"/>
      <c r="E446" s="247"/>
    </row>
    <row r="447" spans="1:5">
      <c r="A447" t="s">
        <v>967</v>
      </c>
      <c r="B447" s="247">
        <v>5</v>
      </c>
      <c r="C447" s="247"/>
      <c r="D447" s="247"/>
      <c r="E447" s="247"/>
    </row>
    <row r="448" spans="1:5">
      <c r="A448" t="s">
        <v>968</v>
      </c>
      <c r="B448" s="247">
        <v>5</v>
      </c>
      <c r="C448" s="247"/>
      <c r="D448" s="247"/>
      <c r="E448" s="247"/>
    </row>
    <row r="449" spans="1:5">
      <c r="A449" t="s">
        <v>969</v>
      </c>
      <c r="B449" s="247">
        <v>5</v>
      </c>
      <c r="C449" s="247"/>
      <c r="D449" s="247"/>
      <c r="E449" s="247"/>
    </row>
    <row r="450" spans="1:5">
      <c r="A450" t="s">
        <v>970</v>
      </c>
      <c r="B450" s="247">
        <v>5</v>
      </c>
      <c r="C450" s="247"/>
      <c r="D450" s="247"/>
      <c r="E450" s="247"/>
    </row>
    <row r="451" spans="1:5">
      <c r="A451" t="s">
        <v>971</v>
      </c>
      <c r="B451" s="247">
        <v>5</v>
      </c>
      <c r="C451" s="247"/>
      <c r="D451" s="247"/>
      <c r="E451" s="247"/>
    </row>
    <row r="452" spans="1:5">
      <c r="A452" t="s">
        <v>972</v>
      </c>
      <c r="B452" s="247">
        <v>5</v>
      </c>
      <c r="C452" s="247"/>
      <c r="D452" s="247"/>
      <c r="E452" s="247"/>
    </row>
    <row r="453" spans="1:5">
      <c r="A453" t="s">
        <v>973</v>
      </c>
      <c r="B453" s="247">
        <v>5</v>
      </c>
      <c r="C453" s="247"/>
      <c r="D453" s="247"/>
      <c r="E453" s="247"/>
    </row>
    <row r="454" spans="1:5">
      <c r="A454" t="s">
        <v>974</v>
      </c>
      <c r="B454" s="247">
        <v>5</v>
      </c>
      <c r="C454" s="247"/>
      <c r="D454" s="247"/>
      <c r="E454" s="247"/>
    </row>
    <row r="455" spans="1:5">
      <c r="A455" t="s">
        <v>975</v>
      </c>
      <c r="B455" s="247">
        <v>5</v>
      </c>
      <c r="C455" s="247"/>
      <c r="D455" s="247"/>
      <c r="E455" s="247"/>
    </row>
    <row r="456" spans="1:5">
      <c r="A456" t="s">
        <v>976</v>
      </c>
      <c r="B456" s="247">
        <v>5</v>
      </c>
      <c r="C456" s="247"/>
      <c r="D456" s="247"/>
      <c r="E456" s="247"/>
    </row>
    <row r="457" spans="1:5">
      <c r="A457" t="s">
        <v>977</v>
      </c>
      <c r="B457" s="247">
        <v>5</v>
      </c>
      <c r="C457" s="247"/>
      <c r="D457" s="247"/>
      <c r="E457" s="247"/>
    </row>
    <row r="458" spans="1:5">
      <c r="A458" t="s">
        <v>978</v>
      </c>
      <c r="B458" s="247">
        <v>5</v>
      </c>
      <c r="C458" s="247"/>
      <c r="D458" s="247"/>
      <c r="E458" s="247"/>
    </row>
    <row r="459" spans="1:5">
      <c r="A459" t="s">
        <v>979</v>
      </c>
      <c r="B459" s="247">
        <v>5</v>
      </c>
      <c r="C459" s="247"/>
      <c r="D459" s="247"/>
      <c r="E459" s="247"/>
    </row>
    <row r="460" spans="1:5">
      <c r="A460" t="s">
        <v>980</v>
      </c>
      <c r="B460" s="247">
        <v>5</v>
      </c>
      <c r="C460" s="247"/>
      <c r="D460" s="247"/>
      <c r="E460" s="247"/>
    </row>
    <row r="461" spans="1:5">
      <c r="A461" t="s">
        <v>981</v>
      </c>
      <c r="B461" s="247">
        <v>5</v>
      </c>
      <c r="C461" s="247"/>
      <c r="D461" s="247"/>
      <c r="E461" s="247"/>
    </row>
    <row r="462" spans="1:5">
      <c r="A462" t="s">
        <v>982</v>
      </c>
      <c r="B462" s="247">
        <v>5</v>
      </c>
      <c r="C462" s="247"/>
      <c r="D462" s="247"/>
      <c r="E462" s="247"/>
    </row>
    <row r="463" spans="1:5">
      <c r="A463" t="s">
        <v>983</v>
      </c>
      <c r="B463" s="247">
        <v>5</v>
      </c>
      <c r="C463" s="247"/>
      <c r="D463" s="247"/>
      <c r="E463" s="247"/>
    </row>
    <row r="464" spans="1:5">
      <c r="A464" t="s">
        <v>984</v>
      </c>
      <c r="B464" s="247">
        <v>5</v>
      </c>
      <c r="C464" s="247"/>
      <c r="D464" s="247"/>
      <c r="E464" s="247"/>
    </row>
    <row r="465" spans="1:5">
      <c r="A465" t="s">
        <v>985</v>
      </c>
      <c r="B465" s="247">
        <v>5</v>
      </c>
      <c r="C465" s="247"/>
      <c r="D465" s="247"/>
      <c r="E465" s="247"/>
    </row>
    <row r="466" spans="1:5">
      <c r="A466" t="s">
        <v>986</v>
      </c>
      <c r="B466" s="247">
        <v>5</v>
      </c>
      <c r="C466" s="247"/>
      <c r="D466" s="247"/>
      <c r="E466" s="247"/>
    </row>
    <row r="467" spans="1:5">
      <c r="A467" t="s">
        <v>987</v>
      </c>
      <c r="B467" s="247">
        <v>5</v>
      </c>
      <c r="C467" s="247"/>
      <c r="D467" s="247"/>
      <c r="E467" s="247"/>
    </row>
    <row r="468" spans="1:5">
      <c r="A468" t="s">
        <v>988</v>
      </c>
      <c r="B468" s="247">
        <v>5</v>
      </c>
      <c r="C468" s="247"/>
      <c r="D468" s="247"/>
      <c r="E468" s="247"/>
    </row>
    <row r="469" spans="1:5">
      <c r="A469" t="s">
        <v>989</v>
      </c>
      <c r="B469" s="247">
        <v>5</v>
      </c>
      <c r="C469" s="247"/>
      <c r="D469" s="247"/>
      <c r="E469" s="247"/>
    </row>
    <row r="470" spans="1:5">
      <c r="A470" t="s">
        <v>990</v>
      </c>
      <c r="B470" s="247">
        <v>5</v>
      </c>
      <c r="C470" s="247"/>
      <c r="D470" s="247"/>
      <c r="E470" s="247"/>
    </row>
    <row r="471" spans="1:5">
      <c r="A471" t="s">
        <v>991</v>
      </c>
      <c r="B471" s="247">
        <v>5</v>
      </c>
      <c r="C471" s="247"/>
      <c r="D471" s="247"/>
      <c r="E471" s="247"/>
    </row>
    <row r="472" spans="1:5">
      <c r="A472" t="s">
        <v>992</v>
      </c>
      <c r="B472" s="247">
        <v>5</v>
      </c>
      <c r="C472" s="247"/>
      <c r="D472" s="247"/>
      <c r="E472" s="247"/>
    </row>
    <row r="473" spans="1:5">
      <c r="A473" t="s">
        <v>993</v>
      </c>
      <c r="B473" s="247">
        <v>5</v>
      </c>
      <c r="C473" s="247"/>
      <c r="D473" s="247"/>
      <c r="E473" s="247"/>
    </row>
    <row r="474" spans="1:5">
      <c r="A474" t="s">
        <v>994</v>
      </c>
      <c r="B474" s="247">
        <v>5</v>
      </c>
      <c r="C474" s="247"/>
      <c r="D474" s="247"/>
      <c r="E474" s="247"/>
    </row>
    <row r="475" spans="1:5">
      <c r="A475" t="s">
        <v>995</v>
      </c>
      <c r="B475" s="247">
        <v>5</v>
      </c>
      <c r="C475" s="247"/>
      <c r="D475" s="247"/>
      <c r="E475" s="247"/>
    </row>
    <row r="476" spans="1:5">
      <c r="A476" t="s">
        <v>996</v>
      </c>
      <c r="B476" s="247">
        <v>5</v>
      </c>
      <c r="C476" s="247"/>
      <c r="D476" s="247"/>
      <c r="E476" s="247"/>
    </row>
    <row r="477" spans="1:5">
      <c r="A477" t="s">
        <v>1855</v>
      </c>
      <c r="B477" s="247">
        <v>5</v>
      </c>
      <c r="C477" s="247"/>
      <c r="D477" s="247"/>
      <c r="E477" s="247"/>
    </row>
    <row r="478" spans="1:5">
      <c r="A478" t="s">
        <v>997</v>
      </c>
      <c r="B478" s="247">
        <v>5</v>
      </c>
      <c r="C478" s="247"/>
      <c r="D478" s="247"/>
      <c r="E478" s="247"/>
    </row>
    <row r="479" spans="1:5">
      <c r="A479" t="s">
        <v>998</v>
      </c>
      <c r="B479" s="247">
        <v>5</v>
      </c>
      <c r="C479" s="247"/>
      <c r="D479" s="247"/>
      <c r="E479" s="247"/>
    </row>
    <row r="480" spans="1:5">
      <c r="A480" t="s">
        <v>999</v>
      </c>
      <c r="B480" s="247">
        <v>5</v>
      </c>
      <c r="C480" s="247"/>
      <c r="D480" s="247"/>
      <c r="E480" s="247"/>
    </row>
    <row r="481" spans="1:5">
      <c r="A481" t="s">
        <v>1000</v>
      </c>
      <c r="B481" s="247">
        <v>5</v>
      </c>
      <c r="C481" s="247"/>
      <c r="D481" s="247"/>
      <c r="E481" s="247"/>
    </row>
    <row r="482" spans="1:5">
      <c r="A482" t="s">
        <v>1001</v>
      </c>
      <c r="B482" s="247">
        <v>5</v>
      </c>
      <c r="C482" s="247"/>
      <c r="D482" s="247"/>
      <c r="E482" s="247"/>
    </row>
    <row r="483" spans="1:5">
      <c r="A483" t="s">
        <v>1002</v>
      </c>
      <c r="B483" s="247">
        <v>5</v>
      </c>
      <c r="C483" s="247"/>
      <c r="D483" s="247"/>
      <c r="E483" s="247"/>
    </row>
    <row r="484" spans="1:5">
      <c r="A484" t="s">
        <v>1003</v>
      </c>
      <c r="B484" s="247">
        <v>5</v>
      </c>
      <c r="C484" s="247"/>
      <c r="D484" s="247"/>
      <c r="E484" s="247"/>
    </row>
    <row r="485" spans="1:5">
      <c r="A485" t="s">
        <v>1004</v>
      </c>
      <c r="B485" s="247">
        <v>5</v>
      </c>
      <c r="C485" s="247"/>
      <c r="D485" s="247"/>
      <c r="E485" s="247"/>
    </row>
    <row r="486" spans="1:5">
      <c r="A486" t="s">
        <v>1005</v>
      </c>
      <c r="B486" s="247">
        <v>5</v>
      </c>
      <c r="C486" s="247"/>
      <c r="D486" s="247"/>
      <c r="E486" s="247"/>
    </row>
    <row r="487" spans="1:5">
      <c r="A487" t="s">
        <v>1006</v>
      </c>
      <c r="B487" s="247">
        <v>5</v>
      </c>
      <c r="C487" s="247"/>
      <c r="D487" s="247"/>
      <c r="E487" s="247"/>
    </row>
    <row r="488" spans="1:5">
      <c r="A488" t="s">
        <v>1007</v>
      </c>
      <c r="B488" s="247">
        <v>5</v>
      </c>
      <c r="C488" s="247"/>
      <c r="D488" s="247"/>
      <c r="E488" s="247"/>
    </row>
    <row r="489" spans="1:5">
      <c r="A489" t="s">
        <v>1008</v>
      </c>
      <c r="B489" s="247">
        <v>5</v>
      </c>
      <c r="C489" s="247"/>
      <c r="D489" s="247"/>
      <c r="E489" s="247"/>
    </row>
    <row r="490" spans="1:5">
      <c r="A490" t="s">
        <v>1009</v>
      </c>
      <c r="B490" s="247">
        <v>1</v>
      </c>
      <c r="C490" s="247"/>
      <c r="D490" s="247"/>
      <c r="E490" s="247"/>
    </row>
    <row r="491" spans="1:5">
      <c r="A491" t="s">
        <v>1010</v>
      </c>
      <c r="B491" s="247">
        <v>1</v>
      </c>
      <c r="C491" s="247"/>
      <c r="D491" s="247"/>
      <c r="E491" s="247"/>
    </row>
    <row r="492" spans="1:5">
      <c r="A492" t="s">
        <v>1011</v>
      </c>
      <c r="B492" s="247">
        <v>1</v>
      </c>
      <c r="C492" s="247"/>
      <c r="D492" s="247"/>
      <c r="E492" s="247"/>
    </row>
    <row r="493" spans="1:5">
      <c r="A493" t="s">
        <v>1012</v>
      </c>
      <c r="B493" s="247">
        <v>1</v>
      </c>
      <c r="C493" s="247"/>
      <c r="D493" s="247"/>
      <c r="E493" s="247"/>
    </row>
    <row r="494" spans="1:5">
      <c r="A494" t="s">
        <v>1013</v>
      </c>
      <c r="B494" s="247">
        <v>1</v>
      </c>
      <c r="C494" s="247"/>
      <c r="D494" s="247"/>
      <c r="E494" s="247"/>
    </row>
    <row r="495" spans="1:5">
      <c r="A495" t="s">
        <v>1014</v>
      </c>
      <c r="B495" s="247">
        <v>1</v>
      </c>
      <c r="C495" s="247"/>
      <c r="D495" s="247"/>
      <c r="E495" s="247"/>
    </row>
    <row r="496" spans="1:5">
      <c r="A496" t="s">
        <v>1015</v>
      </c>
      <c r="B496" s="247">
        <v>1</v>
      </c>
      <c r="C496" s="247"/>
      <c r="D496" s="247"/>
      <c r="E496" s="247"/>
    </row>
    <row r="497" spans="1:5">
      <c r="A497" t="s">
        <v>1016</v>
      </c>
      <c r="B497" s="247">
        <v>1</v>
      </c>
      <c r="C497" s="247"/>
      <c r="D497" s="247"/>
      <c r="E497" s="247"/>
    </row>
    <row r="498" spans="1:5">
      <c r="A498" t="s">
        <v>1017</v>
      </c>
      <c r="B498" s="247">
        <v>1</v>
      </c>
      <c r="C498" s="247"/>
      <c r="D498" s="247"/>
      <c r="E498" s="247"/>
    </row>
    <row r="499" spans="1:5">
      <c r="A499" t="s">
        <v>1018</v>
      </c>
      <c r="B499" s="247">
        <v>1</v>
      </c>
      <c r="C499" s="247"/>
      <c r="D499" s="247"/>
      <c r="E499" s="247"/>
    </row>
    <row r="500" spans="1:5">
      <c r="A500" t="s">
        <v>1019</v>
      </c>
      <c r="B500" s="247">
        <v>1</v>
      </c>
      <c r="C500" s="247"/>
      <c r="D500" s="247"/>
      <c r="E500" s="247"/>
    </row>
    <row r="501" spans="1:5">
      <c r="A501" t="s">
        <v>1020</v>
      </c>
      <c r="B501" s="247">
        <v>2</v>
      </c>
      <c r="C501" s="247"/>
      <c r="D501" s="247"/>
      <c r="E501" s="247"/>
    </row>
    <row r="502" spans="1:5">
      <c r="A502" t="s">
        <v>1021</v>
      </c>
      <c r="B502" s="247">
        <v>2</v>
      </c>
      <c r="C502" s="247"/>
      <c r="D502" s="247"/>
      <c r="E502" s="247"/>
    </row>
    <row r="503" spans="1:5">
      <c r="A503" t="s">
        <v>1022</v>
      </c>
      <c r="B503" s="247">
        <v>1</v>
      </c>
      <c r="C503" s="247"/>
      <c r="D503" s="247"/>
      <c r="E503" s="247"/>
    </row>
    <row r="504" spans="1:5">
      <c r="A504" t="s">
        <v>1023</v>
      </c>
      <c r="B504" s="247">
        <v>2</v>
      </c>
      <c r="C504" s="247"/>
      <c r="D504" s="247"/>
      <c r="E504" s="247"/>
    </row>
    <row r="505" spans="1:5">
      <c r="A505" t="s">
        <v>1024</v>
      </c>
      <c r="B505" s="247">
        <v>2</v>
      </c>
      <c r="C505" s="247"/>
      <c r="D505" s="247"/>
      <c r="E505" s="247"/>
    </row>
    <row r="506" spans="1:5">
      <c r="A506" t="s">
        <v>1025</v>
      </c>
      <c r="B506" s="247">
        <v>3</v>
      </c>
      <c r="C506" s="247"/>
      <c r="D506" s="247"/>
      <c r="E506" s="247"/>
    </row>
    <row r="507" spans="1:5">
      <c r="A507" t="s">
        <v>1026</v>
      </c>
      <c r="B507" s="247">
        <v>3</v>
      </c>
      <c r="C507" s="247"/>
      <c r="D507" s="247"/>
      <c r="E507" s="247"/>
    </row>
    <row r="508" spans="1:5">
      <c r="A508" t="s">
        <v>1027</v>
      </c>
      <c r="B508" s="247">
        <v>3</v>
      </c>
      <c r="C508" s="247"/>
      <c r="D508" s="247"/>
      <c r="E508" s="247"/>
    </row>
    <row r="509" spans="1:5">
      <c r="A509" t="s">
        <v>1028</v>
      </c>
      <c r="B509" s="247">
        <v>1</v>
      </c>
      <c r="C509" s="247"/>
      <c r="D509" s="247"/>
      <c r="E509" s="247"/>
    </row>
    <row r="510" spans="1:5">
      <c r="A510" t="s">
        <v>1029</v>
      </c>
      <c r="B510" s="247">
        <v>3</v>
      </c>
      <c r="C510" s="247"/>
      <c r="D510" s="247"/>
      <c r="E510" s="247"/>
    </row>
    <row r="511" spans="1:5">
      <c r="A511" t="s">
        <v>1030</v>
      </c>
      <c r="B511" s="247">
        <v>3</v>
      </c>
      <c r="C511" s="247"/>
      <c r="D511" s="247"/>
      <c r="E511" s="247"/>
    </row>
    <row r="512" spans="1:5">
      <c r="A512" t="s">
        <v>1031</v>
      </c>
      <c r="B512" s="247">
        <v>1</v>
      </c>
      <c r="C512" s="247"/>
      <c r="D512" s="247"/>
      <c r="E512" s="247"/>
    </row>
    <row r="513" spans="1:5">
      <c r="A513" t="s">
        <v>1032</v>
      </c>
      <c r="B513" s="247">
        <v>3</v>
      </c>
      <c r="C513" s="247"/>
      <c r="D513" s="247"/>
      <c r="E513" s="247"/>
    </row>
    <row r="514" spans="1:5">
      <c r="A514" t="s">
        <v>1033</v>
      </c>
      <c r="B514" s="247">
        <v>3</v>
      </c>
      <c r="C514" s="247"/>
      <c r="D514" s="247"/>
      <c r="E514" s="247"/>
    </row>
    <row r="515" spans="1:5">
      <c r="A515" t="s">
        <v>1034</v>
      </c>
      <c r="B515" s="247">
        <v>3</v>
      </c>
      <c r="C515" s="247"/>
      <c r="D515" s="247"/>
      <c r="E515" s="247"/>
    </row>
    <row r="516" spans="1:5">
      <c r="A516" t="s">
        <v>1035</v>
      </c>
      <c r="B516" s="247">
        <v>2</v>
      </c>
      <c r="C516" s="185">
        <v>45490</v>
      </c>
      <c r="D516" s="185">
        <v>45504</v>
      </c>
      <c r="E516" s="185">
        <v>45504</v>
      </c>
    </row>
    <row r="517" spans="1:5">
      <c r="A517" t="s">
        <v>1036</v>
      </c>
      <c r="B517" s="247">
        <v>2</v>
      </c>
      <c r="C517" s="185">
        <v>45490</v>
      </c>
      <c r="D517" s="185">
        <v>45504</v>
      </c>
      <c r="E517" s="185">
        <v>45504</v>
      </c>
    </row>
    <row r="518" spans="1:5">
      <c r="A518" t="s">
        <v>1037</v>
      </c>
      <c r="B518" s="247">
        <v>2</v>
      </c>
      <c r="C518" s="185">
        <v>45490</v>
      </c>
      <c r="D518" s="185">
        <v>45504</v>
      </c>
      <c r="E518" s="185">
        <v>45504</v>
      </c>
    </row>
    <row r="519" spans="1:5">
      <c r="A519" t="s">
        <v>1038</v>
      </c>
      <c r="B519" s="247">
        <v>2</v>
      </c>
      <c r="C519" s="185">
        <v>45490</v>
      </c>
      <c r="D519" s="185">
        <v>45504</v>
      </c>
      <c r="E519" s="185">
        <v>45504</v>
      </c>
    </row>
    <row r="520" spans="1:5">
      <c r="A520" t="s">
        <v>1039</v>
      </c>
      <c r="B520" s="247">
        <v>2</v>
      </c>
      <c r="C520" s="185">
        <v>45490</v>
      </c>
      <c r="D520" s="185">
        <v>45504</v>
      </c>
      <c r="E520" s="185">
        <v>45504</v>
      </c>
    </row>
    <row r="521" spans="1:5">
      <c r="A521" t="s">
        <v>1040</v>
      </c>
      <c r="B521" s="247">
        <v>2</v>
      </c>
      <c r="C521" s="185">
        <v>45490</v>
      </c>
      <c r="D521" s="185">
        <v>45504</v>
      </c>
      <c r="E521" s="185">
        <v>45504</v>
      </c>
    </row>
    <row r="522" spans="1:5">
      <c r="A522" t="s">
        <v>1041</v>
      </c>
      <c r="B522" s="247">
        <v>2</v>
      </c>
      <c r="C522" s="185">
        <v>45490</v>
      </c>
      <c r="D522" s="185">
        <v>45504</v>
      </c>
      <c r="E522" s="185">
        <v>45504</v>
      </c>
    </row>
    <row r="523" spans="1:5">
      <c r="A523" t="s">
        <v>1042</v>
      </c>
      <c r="B523" s="247">
        <v>2</v>
      </c>
      <c r="C523" s="185">
        <v>45490</v>
      </c>
      <c r="D523" s="185">
        <v>45504</v>
      </c>
      <c r="E523" s="185">
        <v>45504</v>
      </c>
    </row>
    <row r="524" spans="1:5">
      <c r="A524" t="s">
        <v>1043</v>
      </c>
      <c r="B524" s="247">
        <v>2</v>
      </c>
      <c r="C524" s="185">
        <v>45490</v>
      </c>
      <c r="D524" s="185">
        <v>45504</v>
      </c>
      <c r="E524" s="185">
        <v>45504</v>
      </c>
    </row>
    <row r="525" spans="1:5">
      <c r="A525" t="s">
        <v>1044</v>
      </c>
      <c r="B525" s="247">
        <v>2</v>
      </c>
      <c r="C525" s="185">
        <v>45490</v>
      </c>
      <c r="D525" s="185">
        <v>45504</v>
      </c>
      <c r="E525" s="185">
        <v>45504</v>
      </c>
    </row>
    <row r="526" spans="1:5">
      <c r="A526" t="s">
        <v>1045</v>
      </c>
      <c r="B526" s="247">
        <v>2</v>
      </c>
      <c r="C526" s="185">
        <v>45490</v>
      </c>
      <c r="D526" s="185">
        <v>45504</v>
      </c>
      <c r="E526" s="185">
        <v>45504</v>
      </c>
    </row>
    <row r="527" spans="1:5">
      <c r="A527" t="s">
        <v>1046</v>
      </c>
      <c r="B527" s="247">
        <v>2</v>
      </c>
      <c r="C527" s="185">
        <v>45490</v>
      </c>
      <c r="D527" s="185">
        <v>45504</v>
      </c>
      <c r="E527" s="185">
        <v>45504</v>
      </c>
    </row>
    <row r="528" spans="1:5">
      <c r="A528" t="s">
        <v>1047</v>
      </c>
      <c r="B528" s="247">
        <v>2</v>
      </c>
      <c r="C528" s="185">
        <v>45490</v>
      </c>
      <c r="D528" s="185">
        <v>45504</v>
      </c>
      <c r="E528" s="185">
        <v>45504</v>
      </c>
    </row>
    <row r="529" spans="1:5">
      <c r="A529" t="s">
        <v>1048</v>
      </c>
      <c r="B529" s="247">
        <v>2</v>
      </c>
      <c r="C529" s="185">
        <v>45490</v>
      </c>
      <c r="D529" s="185">
        <v>45504</v>
      </c>
      <c r="E529" s="185">
        <v>45504</v>
      </c>
    </row>
    <row r="530" spans="1:5">
      <c r="A530" t="s">
        <v>1049</v>
      </c>
      <c r="B530" s="247">
        <v>2</v>
      </c>
      <c r="C530" s="185">
        <v>45490</v>
      </c>
      <c r="D530" s="185">
        <v>45504</v>
      </c>
      <c r="E530" s="185">
        <v>45504</v>
      </c>
    </row>
    <row r="531" spans="1:5">
      <c r="A531" t="s">
        <v>1050</v>
      </c>
      <c r="B531" s="247">
        <v>2</v>
      </c>
      <c r="C531" s="185">
        <v>45490</v>
      </c>
      <c r="D531" s="185">
        <v>45504</v>
      </c>
      <c r="E531" s="185">
        <v>45504</v>
      </c>
    </row>
    <row r="532" spans="1:5">
      <c r="A532" t="s">
        <v>1051</v>
      </c>
      <c r="B532" s="247">
        <v>2</v>
      </c>
      <c r="C532" s="185">
        <v>45490</v>
      </c>
      <c r="D532" s="185">
        <v>45504</v>
      </c>
      <c r="E532" s="185">
        <v>45504</v>
      </c>
    </row>
    <row r="533" spans="1:5">
      <c r="A533" t="s">
        <v>1052</v>
      </c>
      <c r="B533" s="247">
        <v>2</v>
      </c>
      <c r="C533" s="185">
        <v>45490</v>
      </c>
      <c r="D533" s="185">
        <v>45504</v>
      </c>
      <c r="E533" s="185">
        <v>45504</v>
      </c>
    </row>
    <row r="534" spans="1:5">
      <c r="A534" t="s">
        <v>1053</v>
      </c>
      <c r="B534" s="247">
        <v>2</v>
      </c>
      <c r="C534" s="185">
        <v>45490</v>
      </c>
      <c r="D534" s="185">
        <v>45504</v>
      </c>
      <c r="E534" s="185">
        <v>45504</v>
      </c>
    </row>
    <row r="535" spans="1:5">
      <c r="A535" t="s">
        <v>1054</v>
      </c>
      <c r="B535" s="247">
        <v>6</v>
      </c>
      <c r="C535" s="247"/>
      <c r="D535" s="247"/>
      <c r="E535" s="247"/>
    </row>
    <row r="536" spans="1:5">
      <c r="A536" t="s">
        <v>1055</v>
      </c>
      <c r="B536" s="247">
        <v>2</v>
      </c>
      <c r="C536" s="185">
        <v>45490</v>
      </c>
      <c r="D536" s="185">
        <v>45504</v>
      </c>
      <c r="E536" s="185">
        <v>45504</v>
      </c>
    </row>
    <row r="537" spans="1:5">
      <c r="A537" t="s">
        <v>1056</v>
      </c>
      <c r="B537" s="247">
        <v>2</v>
      </c>
      <c r="C537" s="185">
        <v>45490</v>
      </c>
      <c r="D537" s="185">
        <v>45504</v>
      </c>
      <c r="E537" s="185">
        <v>45504</v>
      </c>
    </row>
    <row r="538" spans="1:5">
      <c r="A538" t="s">
        <v>1057</v>
      </c>
      <c r="B538" s="247">
        <v>2</v>
      </c>
      <c r="C538" s="185">
        <v>45490</v>
      </c>
      <c r="D538" s="185">
        <v>45504</v>
      </c>
      <c r="E538" s="185">
        <v>45504</v>
      </c>
    </row>
    <row r="539" spans="1:5">
      <c r="A539" t="s">
        <v>1058</v>
      </c>
      <c r="B539" s="247">
        <v>2</v>
      </c>
      <c r="C539" s="185">
        <v>45490</v>
      </c>
      <c r="D539" s="185">
        <v>45504</v>
      </c>
      <c r="E539" s="185">
        <v>45504</v>
      </c>
    </row>
    <row r="540" spans="1:5">
      <c r="A540" t="s">
        <v>1059</v>
      </c>
      <c r="B540" s="247">
        <v>2</v>
      </c>
      <c r="C540" s="185">
        <v>45490</v>
      </c>
      <c r="D540" s="185">
        <v>45504</v>
      </c>
      <c r="E540" s="185">
        <v>45504</v>
      </c>
    </row>
    <row r="541" spans="1:5">
      <c r="A541" t="s">
        <v>1060</v>
      </c>
      <c r="B541" s="247">
        <v>2</v>
      </c>
      <c r="C541" s="185">
        <v>45490</v>
      </c>
      <c r="D541" s="185">
        <v>45504</v>
      </c>
      <c r="E541" s="185">
        <v>45504</v>
      </c>
    </row>
    <row r="542" spans="1:5">
      <c r="A542" t="s">
        <v>1061</v>
      </c>
      <c r="B542" s="247">
        <v>2</v>
      </c>
      <c r="C542" s="185">
        <v>45490</v>
      </c>
      <c r="D542" s="185">
        <v>45504</v>
      </c>
      <c r="E542" s="185">
        <v>45504</v>
      </c>
    </row>
    <row r="543" spans="1:5">
      <c r="A543" t="s">
        <v>1062</v>
      </c>
      <c r="B543" s="247">
        <v>2</v>
      </c>
      <c r="C543" s="185">
        <v>45490</v>
      </c>
      <c r="D543" s="185">
        <v>45504</v>
      </c>
      <c r="E543" s="185">
        <v>45504</v>
      </c>
    </row>
    <row r="544" spans="1:5">
      <c r="A544" t="s">
        <v>1063</v>
      </c>
      <c r="B544" s="247">
        <v>1</v>
      </c>
      <c r="C544" s="247"/>
      <c r="D544" s="247"/>
      <c r="E544" s="247"/>
    </row>
    <row r="545" spans="1:5">
      <c r="A545" t="s">
        <v>1064</v>
      </c>
      <c r="B545" s="247">
        <v>2</v>
      </c>
      <c r="C545" s="185">
        <v>45490</v>
      </c>
      <c r="D545" s="185">
        <v>45504</v>
      </c>
      <c r="E545" s="185">
        <v>45504</v>
      </c>
    </row>
    <row r="546" spans="1:5">
      <c r="A546" t="s">
        <v>1065</v>
      </c>
      <c r="B546" s="247">
        <v>2</v>
      </c>
      <c r="C546" s="185">
        <v>45490</v>
      </c>
      <c r="D546" s="185">
        <v>45504</v>
      </c>
      <c r="E546" s="185">
        <v>45504</v>
      </c>
    </row>
    <row r="547" spans="1:5">
      <c r="A547" t="s">
        <v>1066</v>
      </c>
      <c r="B547" s="247">
        <v>2</v>
      </c>
      <c r="C547" s="185">
        <v>45490</v>
      </c>
      <c r="D547" s="185">
        <v>45504</v>
      </c>
      <c r="E547" s="185">
        <v>45504</v>
      </c>
    </row>
    <row r="548" spans="1:5">
      <c r="A548" t="s">
        <v>1067</v>
      </c>
      <c r="B548" s="247">
        <v>6</v>
      </c>
      <c r="C548" s="247"/>
      <c r="D548" s="247"/>
      <c r="E548" s="247"/>
    </row>
    <row r="549" spans="1:5">
      <c r="A549" t="s">
        <v>1068</v>
      </c>
      <c r="B549" s="247">
        <v>1</v>
      </c>
      <c r="C549" s="247"/>
      <c r="D549" s="247"/>
      <c r="E549" s="247"/>
    </row>
    <row r="550" spans="1:5">
      <c r="A550" t="s">
        <v>1069</v>
      </c>
      <c r="B550" s="247">
        <v>1</v>
      </c>
      <c r="C550" s="247"/>
      <c r="D550" s="247"/>
      <c r="E550" s="247"/>
    </row>
    <row r="551" spans="1:5">
      <c r="A551" t="s">
        <v>1070</v>
      </c>
      <c r="B551" s="247">
        <v>1</v>
      </c>
      <c r="C551" s="247"/>
      <c r="D551" s="247"/>
      <c r="E551" s="247"/>
    </row>
    <row r="552" spans="1:5">
      <c r="A552" t="s">
        <v>1071</v>
      </c>
      <c r="B552" s="247">
        <v>1</v>
      </c>
      <c r="C552" s="247"/>
      <c r="D552" s="247"/>
      <c r="E552" s="247"/>
    </row>
    <row r="553" spans="1:5">
      <c r="A553" t="s">
        <v>1072</v>
      </c>
      <c r="B553" s="247">
        <v>3</v>
      </c>
      <c r="C553" s="247"/>
      <c r="D553" s="247"/>
      <c r="E553" s="247"/>
    </row>
    <row r="554" spans="1:5">
      <c r="A554" t="s">
        <v>1073</v>
      </c>
      <c r="B554" s="247">
        <v>4</v>
      </c>
      <c r="C554" s="185">
        <v>45506</v>
      </c>
      <c r="D554" s="247"/>
      <c r="E554" s="247"/>
    </row>
    <row r="555" spans="1:5">
      <c r="A555" t="s">
        <v>1074</v>
      </c>
      <c r="B555" s="247">
        <v>3</v>
      </c>
      <c r="C555" s="247"/>
      <c r="D555" s="247"/>
      <c r="E555" s="247"/>
    </row>
    <row r="556" spans="1:5">
      <c r="A556" t="s">
        <v>1075</v>
      </c>
      <c r="B556" s="247">
        <v>3</v>
      </c>
      <c r="C556" s="247"/>
      <c r="D556" s="247"/>
      <c r="E556" s="247"/>
    </row>
    <row r="557" spans="1:5">
      <c r="A557" t="s">
        <v>1076</v>
      </c>
      <c r="B557" s="247">
        <v>3</v>
      </c>
      <c r="C557" s="247"/>
      <c r="D557" s="247"/>
      <c r="E557" s="247"/>
    </row>
    <row r="558" spans="1:5">
      <c r="A558" t="s">
        <v>1077</v>
      </c>
      <c r="B558" s="247">
        <v>1</v>
      </c>
      <c r="C558" s="247"/>
      <c r="D558" s="247"/>
      <c r="E558" s="247"/>
    </row>
    <row r="559" spans="1:5">
      <c r="A559" t="s">
        <v>1078</v>
      </c>
      <c r="B559" s="247">
        <v>3</v>
      </c>
      <c r="C559" s="247"/>
      <c r="D559" s="247"/>
      <c r="E559" s="247"/>
    </row>
    <row r="560" spans="1:5">
      <c r="A560" t="s">
        <v>1079</v>
      </c>
      <c r="B560" s="247">
        <v>3</v>
      </c>
      <c r="C560" s="247"/>
      <c r="D560" s="247"/>
      <c r="E560" s="247"/>
    </row>
    <row r="561" spans="1:5">
      <c r="A561" t="s">
        <v>1080</v>
      </c>
      <c r="B561" s="247">
        <v>3</v>
      </c>
      <c r="C561" s="247"/>
      <c r="D561" s="247"/>
      <c r="E561" s="247"/>
    </row>
    <row r="562" spans="1:5">
      <c r="A562" t="s">
        <v>1081</v>
      </c>
      <c r="B562" s="247">
        <v>1</v>
      </c>
      <c r="C562" s="247"/>
      <c r="D562" s="247"/>
      <c r="E562" s="247"/>
    </row>
    <row r="563" spans="1:5">
      <c r="A563" t="s">
        <v>1082</v>
      </c>
      <c r="B563" s="247">
        <v>1</v>
      </c>
      <c r="C563" s="247"/>
      <c r="D563" s="247"/>
      <c r="E563" s="247"/>
    </row>
    <row r="564" spans="1:5">
      <c r="A564" t="s">
        <v>1083</v>
      </c>
      <c r="B564" s="247">
        <v>1</v>
      </c>
      <c r="C564" s="247"/>
      <c r="D564" s="247"/>
      <c r="E564" s="247"/>
    </row>
    <row r="565" spans="1:5">
      <c r="A565" t="s">
        <v>1084</v>
      </c>
      <c r="B565" s="247">
        <v>4</v>
      </c>
      <c r="C565" s="247"/>
      <c r="D565" s="247"/>
      <c r="E565" s="247"/>
    </row>
    <row r="566" spans="1:5">
      <c r="A566" t="s">
        <v>1085</v>
      </c>
      <c r="B566" s="247">
        <v>4</v>
      </c>
      <c r="C566" s="247"/>
      <c r="D566" s="247"/>
      <c r="E566" s="247"/>
    </row>
    <row r="567" spans="1:5">
      <c r="A567" t="s">
        <v>1086</v>
      </c>
      <c r="B567" s="247">
        <v>4</v>
      </c>
      <c r="C567" s="247"/>
      <c r="D567" s="247"/>
      <c r="E567" s="247"/>
    </row>
    <row r="568" spans="1:5">
      <c r="A568" t="s">
        <v>1087</v>
      </c>
      <c r="B568" s="247">
        <v>4</v>
      </c>
      <c r="C568" s="247"/>
      <c r="D568" s="247"/>
      <c r="E568" s="247"/>
    </row>
    <row r="569" spans="1:5">
      <c r="A569" t="s">
        <v>1088</v>
      </c>
      <c r="B569" s="247">
        <v>4</v>
      </c>
      <c r="C569" s="247"/>
      <c r="D569" s="247"/>
      <c r="E569" s="247"/>
    </row>
    <row r="570" spans="1:5">
      <c r="A570" t="s">
        <v>1089</v>
      </c>
      <c r="B570" s="247">
        <v>4</v>
      </c>
      <c r="C570" s="247"/>
      <c r="D570" s="247"/>
      <c r="E570" s="247"/>
    </row>
    <row r="571" spans="1:5">
      <c r="A571" t="s">
        <v>1090</v>
      </c>
      <c r="B571" s="247">
        <v>4</v>
      </c>
      <c r="C571" s="247"/>
      <c r="D571" s="247"/>
      <c r="E571" s="247"/>
    </row>
    <row r="572" spans="1:5">
      <c r="A572" t="s">
        <v>1091</v>
      </c>
      <c r="B572" s="247">
        <v>4</v>
      </c>
      <c r="C572" s="247"/>
      <c r="D572" s="247"/>
      <c r="E572" s="247"/>
    </row>
    <row r="573" spans="1:5">
      <c r="A573" t="s">
        <v>1092</v>
      </c>
      <c r="B573" s="247">
        <v>4</v>
      </c>
      <c r="C573" s="247"/>
      <c r="D573" s="247"/>
      <c r="E573" s="247"/>
    </row>
    <row r="574" spans="1:5">
      <c r="A574" t="s">
        <v>1093</v>
      </c>
      <c r="B574" s="247">
        <v>4</v>
      </c>
      <c r="C574" s="247"/>
      <c r="D574" s="247"/>
      <c r="E574" s="247"/>
    </row>
    <row r="575" spans="1:5">
      <c r="A575" t="s">
        <v>1094</v>
      </c>
      <c r="B575" s="247">
        <v>4</v>
      </c>
      <c r="C575" s="247"/>
      <c r="D575" s="247"/>
      <c r="E575" s="247"/>
    </row>
    <row r="576" spans="1:5">
      <c r="A576" t="s">
        <v>1095</v>
      </c>
      <c r="B576" s="247">
        <v>7</v>
      </c>
      <c r="C576" s="247"/>
      <c r="D576" s="247"/>
      <c r="E576" s="247"/>
    </row>
    <row r="577" spans="1:5">
      <c r="A577" t="s">
        <v>1096</v>
      </c>
      <c r="B577" s="247">
        <v>1</v>
      </c>
      <c r="C577" s="247"/>
      <c r="D577" s="247"/>
      <c r="E577" s="247"/>
    </row>
    <row r="578" spans="1:5">
      <c r="A578" t="s">
        <v>1097</v>
      </c>
      <c r="B578" s="247">
        <v>4</v>
      </c>
      <c r="C578" s="247"/>
      <c r="D578" s="247"/>
      <c r="E578" s="247"/>
    </row>
    <row r="579" spans="1:5">
      <c r="A579" t="s">
        <v>1098</v>
      </c>
      <c r="B579" s="247">
        <v>4</v>
      </c>
      <c r="C579" s="247"/>
      <c r="D579" s="247"/>
      <c r="E579" s="247"/>
    </row>
    <row r="580" spans="1:5">
      <c r="A580" t="s">
        <v>1099</v>
      </c>
      <c r="B580" s="247">
        <v>1</v>
      </c>
      <c r="C580" s="247"/>
      <c r="D580" s="247"/>
      <c r="E580" s="247"/>
    </row>
    <row r="581" spans="1:5">
      <c r="A581" t="s">
        <v>1100</v>
      </c>
      <c r="B581" s="247">
        <v>1</v>
      </c>
      <c r="C581" s="247"/>
      <c r="D581" s="247"/>
      <c r="E581" s="247"/>
    </row>
    <row r="582" spans="1:5">
      <c r="A582" t="s">
        <v>1101</v>
      </c>
      <c r="B582" s="247">
        <v>4</v>
      </c>
      <c r="C582" s="247"/>
      <c r="D582" s="247"/>
      <c r="E582" s="247"/>
    </row>
    <row r="583" spans="1:5">
      <c r="A583" t="s">
        <v>1102</v>
      </c>
      <c r="B583" s="247">
        <v>1</v>
      </c>
      <c r="C583" s="247"/>
      <c r="D583" s="247"/>
      <c r="E583" s="247"/>
    </row>
    <row r="584" spans="1:5">
      <c r="A584" t="s">
        <v>1103</v>
      </c>
      <c r="B584" s="247">
        <v>1</v>
      </c>
      <c r="C584" s="247"/>
      <c r="D584" s="247"/>
      <c r="E584" s="247"/>
    </row>
    <row r="585" spans="1:5">
      <c r="A585" t="s">
        <v>1104</v>
      </c>
      <c r="B585" s="247">
        <v>1</v>
      </c>
      <c r="C585" s="247"/>
      <c r="D585" s="247"/>
      <c r="E585" s="247"/>
    </row>
    <row r="586" spans="1:5">
      <c r="A586" t="s">
        <v>1105</v>
      </c>
      <c r="B586" s="247">
        <v>1</v>
      </c>
      <c r="C586" s="247"/>
      <c r="D586" s="247"/>
      <c r="E586" s="247"/>
    </row>
    <row r="587" spans="1:5">
      <c r="A587" t="s">
        <v>1106</v>
      </c>
      <c r="B587" s="247">
        <v>1</v>
      </c>
      <c r="C587" s="247"/>
      <c r="D587" s="247"/>
      <c r="E587" s="247"/>
    </row>
    <row r="588" spans="1:5">
      <c r="A588" t="s">
        <v>1107</v>
      </c>
      <c r="B588" s="247">
        <v>1</v>
      </c>
      <c r="C588" s="247"/>
      <c r="D588" s="247"/>
      <c r="E588" s="247"/>
    </row>
    <row r="589" spans="1:5">
      <c r="A589" t="s">
        <v>1108</v>
      </c>
      <c r="B589" s="247">
        <v>4</v>
      </c>
      <c r="C589" s="247"/>
      <c r="D589" s="247"/>
      <c r="E589" s="247"/>
    </row>
    <row r="590" spans="1:5">
      <c r="A590" t="s">
        <v>1109</v>
      </c>
      <c r="B590" s="247">
        <v>4</v>
      </c>
      <c r="C590" s="247"/>
      <c r="D590" s="247"/>
      <c r="E590" s="247"/>
    </row>
    <row r="591" spans="1:5">
      <c r="A591" t="s">
        <v>1110</v>
      </c>
      <c r="B591" s="247">
        <v>4</v>
      </c>
      <c r="C591" s="247"/>
      <c r="D591" s="247"/>
      <c r="E591" s="247"/>
    </row>
    <row r="592" spans="1:5">
      <c r="A592" t="s">
        <v>1111</v>
      </c>
      <c r="B592" s="247">
        <v>4</v>
      </c>
      <c r="C592" s="247"/>
      <c r="D592" s="247"/>
      <c r="E592" s="247"/>
    </row>
    <row r="593" spans="1:5">
      <c r="A593" t="s">
        <v>1112</v>
      </c>
      <c r="B593" s="247">
        <v>4</v>
      </c>
      <c r="C593" s="247"/>
      <c r="D593" s="247"/>
      <c r="E593" s="247"/>
    </row>
    <row r="594" spans="1:5">
      <c r="A594" t="s">
        <v>1113</v>
      </c>
      <c r="B594" s="247">
        <v>1</v>
      </c>
      <c r="C594" s="247"/>
      <c r="D594" s="247"/>
      <c r="E594" s="247"/>
    </row>
    <row r="595" spans="1:5">
      <c r="A595" t="s">
        <v>1114</v>
      </c>
      <c r="B595" s="247">
        <v>1</v>
      </c>
      <c r="C595" s="247"/>
      <c r="D595" s="247"/>
      <c r="E595" s="247"/>
    </row>
    <row r="596" spans="1:5">
      <c r="A596" t="s">
        <v>1115</v>
      </c>
      <c r="B596" s="247">
        <v>1</v>
      </c>
      <c r="C596" s="247"/>
      <c r="D596" s="247"/>
      <c r="E596" s="247"/>
    </row>
    <row r="597" spans="1:5">
      <c r="A597" t="s">
        <v>1116</v>
      </c>
      <c r="B597" s="247">
        <v>4</v>
      </c>
      <c r="C597" s="247"/>
      <c r="D597" s="247"/>
      <c r="E597" s="247"/>
    </row>
    <row r="598" spans="1:5">
      <c r="A598" t="s">
        <v>1117</v>
      </c>
      <c r="B598" s="247">
        <v>4</v>
      </c>
      <c r="C598" s="247"/>
      <c r="D598" s="247"/>
      <c r="E598" s="247"/>
    </row>
    <row r="599" spans="1:5">
      <c r="A599" t="s">
        <v>1118</v>
      </c>
      <c r="B599" s="247">
        <v>4</v>
      </c>
      <c r="C599" s="247"/>
      <c r="D599" s="247"/>
      <c r="E599" s="247"/>
    </row>
    <row r="600" spans="1:5">
      <c r="A600" t="s">
        <v>1119</v>
      </c>
      <c r="B600" s="247">
        <v>4</v>
      </c>
      <c r="C600" s="247"/>
      <c r="D600" s="247"/>
      <c r="E600" s="247"/>
    </row>
    <row r="601" spans="1:5">
      <c r="A601" t="s">
        <v>1120</v>
      </c>
      <c r="B601" s="247">
        <v>1</v>
      </c>
      <c r="C601" s="247"/>
      <c r="D601" s="247"/>
      <c r="E601" s="247"/>
    </row>
    <row r="602" spans="1:5">
      <c r="A602" t="s">
        <v>1121</v>
      </c>
      <c r="B602" s="247">
        <v>1</v>
      </c>
      <c r="C602" s="247"/>
      <c r="D602" s="247"/>
      <c r="E602" s="247"/>
    </row>
    <row r="603" spans="1:5">
      <c r="A603" t="s">
        <v>1122</v>
      </c>
      <c r="B603" s="247">
        <v>1</v>
      </c>
      <c r="C603" s="247"/>
      <c r="D603" s="247"/>
      <c r="E603" s="247"/>
    </row>
    <row r="604" spans="1:5">
      <c r="A604" t="s">
        <v>1123</v>
      </c>
      <c r="B604" s="247">
        <v>1</v>
      </c>
      <c r="C604" s="247"/>
      <c r="D604" s="247"/>
      <c r="E604" s="247"/>
    </row>
    <row r="605" spans="1:5">
      <c r="A605" t="s">
        <v>1124</v>
      </c>
      <c r="B605" s="247">
        <v>1</v>
      </c>
      <c r="C605" s="247"/>
      <c r="D605" s="247"/>
      <c r="E605" s="247"/>
    </row>
    <row r="606" spans="1:5">
      <c r="A606" t="s">
        <v>1125</v>
      </c>
      <c r="B606" s="247">
        <v>4</v>
      </c>
      <c r="C606" s="247"/>
      <c r="D606" s="247"/>
      <c r="E606" s="247"/>
    </row>
    <row r="607" spans="1:5">
      <c r="A607" t="s">
        <v>1126</v>
      </c>
      <c r="B607" s="247">
        <v>1</v>
      </c>
      <c r="C607" s="247"/>
      <c r="D607" s="247"/>
      <c r="E607" s="247"/>
    </row>
    <row r="608" spans="1:5">
      <c r="A608" t="s">
        <v>1127</v>
      </c>
      <c r="B608" s="247">
        <v>1</v>
      </c>
      <c r="C608" s="247"/>
      <c r="D608" s="247"/>
      <c r="E608" s="247"/>
    </row>
    <row r="609" spans="1:5">
      <c r="A609" t="s">
        <v>1128</v>
      </c>
      <c r="B609" s="247">
        <v>7</v>
      </c>
      <c r="C609" s="185">
        <v>45512</v>
      </c>
      <c r="D609" s="185">
        <v>45526</v>
      </c>
      <c r="E609" s="185">
        <v>45504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27" zoomScale="85" zoomScaleNormal="85" workbookViewId="0">
      <selection activeCell="C29" sqref="C29"/>
    </sheetView>
  </sheetViews>
  <sheetFormatPr defaultRowHeight="13.8"/>
  <cols>
    <col min="1" max="1" width="3.69921875" customWidth="1"/>
    <col min="2" max="2" width="15.8984375" customWidth="1"/>
    <col min="3" max="3" width="17" customWidth="1"/>
    <col min="4" max="4" width="11.3984375" customWidth="1"/>
    <col min="5" max="5" width="38.296875" customWidth="1"/>
    <col min="6" max="6" width="11.5" customWidth="1"/>
    <col min="7" max="8" width="14.8984375" customWidth="1"/>
    <col min="9" max="9" width="37.19921875" customWidth="1"/>
    <col min="10" max="10" width="12.09765625" bestFit="1" customWidth="1"/>
    <col min="11"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1129</v>
      </c>
      <c r="C2" s="12"/>
      <c r="D2" s="12"/>
      <c r="E2" s="12"/>
      <c r="F2" s="12"/>
      <c r="G2" s="12"/>
      <c r="H2" s="12"/>
      <c r="I2" s="12"/>
      <c r="J2" s="12"/>
      <c r="K2" s="12"/>
      <c r="L2" s="12"/>
    </row>
    <row r="5" spans="2:12">
      <c r="B5" s="62" t="s">
        <v>13</v>
      </c>
      <c r="C5" t="s" vm="3">
        <v>28</v>
      </c>
    </row>
    <row r="6" spans="2:12">
      <c r="B6" s="62" t="s">
        <v>14</v>
      </c>
      <c r="C6" t="s" vm="4">
        <v>1130</v>
      </c>
    </row>
    <row r="7" spans="2:12">
      <c r="B7" s="62" t="s">
        <v>15</v>
      </c>
      <c r="C7" t="s" vm="5">
        <v>40</v>
      </c>
    </row>
    <row r="9" spans="2:12">
      <c r="B9" s="62" t="s">
        <v>1131</v>
      </c>
      <c r="C9" s="62" t="s">
        <v>1132</v>
      </c>
    </row>
    <row r="10" spans="2:12">
      <c r="B10" s="62" t="s">
        <v>1133</v>
      </c>
      <c r="C10" t="s">
        <v>476</v>
      </c>
      <c r="D10" t="s">
        <v>477</v>
      </c>
      <c r="E10" t="s">
        <v>177</v>
      </c>
      <c r="F10" t="s">
        <v>479</v>
      </c>
      <c r="G10" t="s">
        <v>480</v>
      </c>
      <c r="H10" t="s">
        <v>482</v>
      </c>
      <c r="I10" t="s">
        <v>1128</v>
      </c>
    </row>
    <row r="11" spans="2:12">
      <c r="B11" s="63" t="s">
        <v>86</v>
      </c>
      <c r="C11" s="247">
        <v>1</v>
      </c>
      <c r="D11" s="247">
        <v>14</v>
      </c>
      <c r="E11" s="247"/>
      <c r="F11" s="247"/>
      <c r="G11" s="247"/>
      <c r="H11" s="247"/>
      <c r="I11" s="247">
        <v>15</v>
      </c>
    </row>
    <row r="12" spans="2:12">
      <c r="B12" s="63" t="s">
        <v>56</v>
      </c>
      <c r="C12" s="247">
        <v>3</v>
      </c>
      <c r="D12" s="247">
        <v>10</v>
      </c>
      <c r="E12" s="247">
        <v>7</v>
      </c>
      <c r="F12" s="247"/>
      <c r="G12" s="247"/>
      <c r="H12" s="247"/>
      <c r="I12" s="247">
        <v>20</v>
      </c>
    </row>
    <row r="13" spans="2:12">
      <c r="B13" s="63" t="s">
        <v>55</v>
      </c>
      <c r="C13" s="247">
        <v>4</v>
      </c>
      <c r="D13" s="247">
        <v>12</v>
      </c>
      <c r="E13" s="247"/>
      <c r="F13" s="247"/>
      <c r="G13" s="247"/>
      <c r="H13" s="247">
        <v>1</v>
      </c>
      <c r="I13" s="247">
        <v>17</v>
      </c>
    </row>
    <row r="14" spans="2:12">
      <c r="B14" s="63" t="s">
        <v>120</v>
      </c>
      <c r="C14" s="247"/>
      <c r="D14" s="247">
        <v>4</v>
      </c>
      <c r="E14" s="247">
        <v>6</v>
      </c>
      <c r="F14" s="247">
        <v>55</v>
      </c>
      <c r="G14" s="247"/>
      <c r="H14" s="247"/>
      <c r="I14" s="247">
        <v>65</v>
      </c>
    </row>
    <row r="15" spans="2:12">
      <c r="B15" s="63" t="s">
        <v>92</v>
      </c>
      <c r="C15" s="247">
        <v>2</v>
      </c>
      <c r="D15" s="247">
        <v>24</v>
      </c>
      <c r="E15" s="247"/>
      <c r="F15" s="247"/>
      <c r="G15" s="247">
        <v>6</v>
      </c>
      <c r="H15" s="247"/>
      <c r="I15" s="247">
        <v>32</v>
      </c>
    </row>
    <row r="16" spans="2:12">
      <c r="B16" s="63" t="s">
        <v>37</v>
      </c>
      <c r="C16" s="247"/>
      <c r="D16" s="247"/>
      <c r="E16" s="247"/>
      <c r="F16" s="247">
        <v>12</v>
      </c>
      <c r="G16" s="247"/>
      <c r="H16" s="247"/>
      <c r="I16" s="247">
        <v>12</v>
      </c>
    </row>
    <row r="17" spans="2:9">
      <c r="B17" s="63" t="s">
        <v>1128</v>
      </c>
      <c r="C17" s="247">
        <v>10</v>
      </c>
      <c r="D17" s="247">
        <v>64</v>
      </c>
      <c r="E17" s="247">
        <v>13</v>
      </c>
      <c r="F17" s="247">
        <v>67</v>
      </c>
      <c r="G17" s="247">
        <v>6</v>
      </c>
      <c r="H17" s="247">
        <v>1</v>
      </c>
      <c r="I17" s="247">
        <v>161</v>
      </c>
    </row>
    <row r="23" spans="2:9">
      <c r="B23" s="62" t="s">
        <v>13</v>
      </c>
      <c r="C23" t="s" vm="3">
        <v>28</v>
      </c>
    </row>
    <row r="24" spans="2:9">
      <c r="B24" s="62" t="s">
        <v>14</v>
      </c>
      <c r="C24" t="s" vm="4">
        <v>1130</v>
      </c>
    </row>
    <row r="25" spans="2:9">
      <c r="B25" s="62" t="s">
        <v>15</v>
      </c>
      <c r="C25" t="s" vm="5">
        <v>40</v>
      </c>
    </row>
    <row r="27" spans="2:9">
      <c r="B27" s="62" t="s">
        <v>1133</v>
      </c>
      <c r="C27" t="s">
        <v>1131</v>
      </c>
    </row>
    <row r="28" spans="2:9">
      <c r="B28" s="63" t="s">
        <v>476</v>
      </c>
      <c r="C28" s="247">
        <v>10</v>
      </c>
    </row>
    <row r="29" spans="2:9">
      <c r="B29" s="63" t="s">
        <v>477</v>
      </c>
      <c r="C29" s="247">
        <v>64</v>
      </c>
    </row>
    <row r="30" spans="2:9">
      <c r="B30" s="63" t="s">
        <v>177</v>
      </c>
      <c r="C30" s="247">
        <v>13</v>
      </c>
    </row>
    <row r="31" spans="2:9">
      <c r="B31" s="63" t="s">
        <v>479</v>
      </c>
      <c r="C31" s="247">
        <v>67</v>
      </c>
    </row>
    <row r="32" spans="2:9">
      <c r="B32" s="63" t="s">
        <v>480</v>
      </c>
      <c r="C32" s="247">
        <v>6</v>
      </c>
    </row>
    <row r="33" spans="2:16">
      <c r="B33" s="63" t="s">
        <v>482</v>
      </c>
      <c r="C33" s="247">
        <v>1</v>
      </c>
    </row>
    <row r="34" spans="2:16">
      <c r="B34" s="63" t="s">
        <v>1128</v>
      </c>
      <c r="C34" s="247">
        <v>161</v>
      </c>
    </row>
    <row r="42" spans="2:16" ht="22.2">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1130</v>
      </c>
    </row>
    <row r="46" spans="2:16">
      <c r="B46" s="62" t="s">
        <v>15</v>
      </c>
      <c r="C46" t="s" vm="5">
        <v>40</v>
      </c>
    </row>
    <row r="48" spans="2:16">
      <c r="B48" s="62" t="s">
        <v>1131</v>
      </c>
      <c r="C48" s="62" t="s">
        <v>1132</v>
      </c>
    </row>
    <row r="49" spans="2:11">
      <c r="B49" s="62" t="s">
        <v>1133</v>
      </c>
      <c r="C49" t="s">
        <v>476</v>
      </c>
      <c r="D49" t="s">
        <v>477</v>
      </c>
      <c r="E49" t="s">
        <v>177</v>
      </c>
      <c r="F49" t="s">
        <v>478</v>
      </c>
      <c r="G49" t="s">
        <v>479</v>
      </c>
      <c r="H49" t="s">
        <v>480</v>
      </c>
      <c r="I49" t="s">
        <v>482</v>
      </c>
      <c r="J49" t="s">
        <v>30</v>
      </c>
      <c r="K49" t="s">
        <v>1128</v>
      </c>
    </row>
    <row r="50" spans="2:11">
      <c r="B50" s="63" t="s">
        <v>179</v>
      </c>
      <c r="C50" s="247"/>
      <c r="D50" s="247">
        <v>18</v>
      </c>
      <c r="E50" s="247"/>
      <c r="F50" s="247"/>
      <c r="G50" s="247">
        <v>10</v>
      </c>
      <c r="H50" s="247"/>
      <c r="I50" s="247"/>
      <c r="J50" s="247"/>
      <c r="K50" s="247">
        <v>28</v>
      </c>
    </row>
    <row r="51" spans="2:11">
      <c r="B51" s="63" t="s">
        <v>320</v>
      </c>
      <c r="C51" s="247"/>
      <c r="D51" s="247">
        <v>1</v>
      </c>
      <c r="E51" s="247"/>
      <c r="F51" s="247"/>
      <c r="G51" s="247">
        <v>12</v>
      </c>
      <c r="H51" s="247"/>
      <c r="I51" s="247"/>
      <c r="J51" s="247">
        <v>1</v>
      </c>
      <c r="K51" s="247">
        <v>14</v>
      </c>
    </row>
    <row r="52" spans="2:11">
      <c r="B52" s="63" t="s">
        <v>318</v>
      </c>
      <c r="C52" s="247"/>
      <c r="D52" s="247">
        <v>8</v>
      </c>
      <c r="E52" s="247"/>
      <c r="F52" s="247">
        <v>7</v>
      </c>
      <c r="G52" s="247"/>
      <c r="H52" s="247"/>
      <c r="I52" s="247"/>
      <c r="J52" s="247"/>
      <c r="K52" s="247">
        <v>15</v>
      </c>
    </row>
    <row r="53" spans="2:11">
      <c r="B53" s="63" t="s">
        <v>312</v>
      </c>
      <c r="C53" s="247"/>
      <c r="D53" s="247">
        <v>1</v>
      </c>
      <c r="E53" s="247">
        <v>30</v>
      </c>
      <c r="F53" s="247"/>
      <c r="G53" s="247"/>
      <c r="H53" s="247"/>
      <c r="I53" s="247">
        <v>1</v>
      </c>
      <c r="J53" s="247"/>
      <c r="K53" s="247">
        <v>32</v>
      </c>
    </row>
    <row r="54" spans="2:11">
      <c r="B54" s="63" t="s">
        <v>302</v>
      </c>
      <c r="C54" s="247"/>
      <c r="D54" s="247">
        <v>6</v>
      </c>
      <c r="E54" s="247">
        <v>4</v>
      </c>
      <c r="F54" s="247">
        <v>8</v>
      </c>
      <c r="G54" s="247"/>
      <c r="H54" s="247"/>
      <c r="I54" s="247"/>
      <c r="J54" s="247"/>
      <c r="K54" s="247">
        <v>18</v>
      </c>
    </row>
    <row r="55" spans="2:11">
      <c r="B55" s="63" t="s">
        <v>209</v>
      </c>
      <c r="C55" s="247"/>
      <c r="D55" s="247">
        <v>6</v>
      </c>
      <c r="E55" s="247"/>
      <c r="F55" s="247"/>
      <c r="G55" s="247"/>
      <c r="H55" s="247"/>
      <c r="I55" s="247"/>
      <c r="J55" s="247"/>
      <c r="K55" s="247">
        <v>6</v>
      </c>
    </row>
    <row r="56" spans="2:11">
      <c r="B56" s="63" t="s">
        <v>208</v>
      </c>
      <c r="C56" s="247"/>
      <c r="D56" s="247"/>
      <c r="E56" s="247"/>
      <c r="F56" s="247"/>
      <c r="G56" s="247"/>
      <c r="H56" s="247">
        <v>40</v>
      </c>
      <c r="I56" s="247"/>
      <c r="J56" s="247"/>
      <c r="K56" s="247">
        <v>40</v>
      </c>
    </row>
    <row r="57" spans="2:11">
      <c r="B57" s="63" t="s">
        <v>206</v>
      </c>
      <c r="C57" s="247">
        <v>3</v>
      </c>
      <c r="D57" s="247"/>
      <c r="E57" s="247"/>
      <c r="F57" s="247"/>
      <c r="G57" s="247"/>
      <c r="H57" s="247">
        <v>6</v>
      </c>
      <c r="I57" s="247"/>
      <c r="J57" s="247"/>
      <c r="K57" s="247">
        <v>9</v>
      </c>
    </row>
    <row r="58" spans="2:11">
      <c r="B58" s="63" t="s">
        <v>205</v>
      </c>
      <c r="C58" s="247"/>
      <c r="D58" s="247"/>
      <c r="E58" s="247"/>
      <c r="F58" s="247"/>
      <c r="G58" s="247"/>
      <c r="H58" s="247">
        <v>17</v>
      </c>
      <c r="I58" s="247"/>
      <c r="J58" s="247"/>
      <c r="K58" s="247">
        <v>17</v>
      </c>
    </row>
    <row r="59" spans="2:11">
      <c r="B59" s="63" t="s">
        <v>210</v>
      </c>
      <c r="C59" s="247"/>
      <c r="D59" s="247">
        <v>17</v>
      </c>
      <c r="E59" s="247"/>
      <c r="F59" s="247"/>
      <c r="G59" s="247"/>
      <c r="H59" s="247"/>
      <c r="I59" s="247"/>
      <c r="J59" s="247"/>
      <c r="K59" s="247">
        <v>17</v>
      </c>
    </row>
    <row r="60" spans="2:11">
      <c r="B60" s="63" t="s">
        <v>211</v>
      </c>
      <c r="C60" s="247">
        <v>7</v>
      </c>
      <c r="D60" s="247"/>
      <c r="E60" s="247"/>
      <c r="F60" s="247"/>
      <c r="G60" s="247"/>
      <c r="H60" s="247">
        <v>14</v>
      </c>
      <c r="I60" s="247"/>
      <c r="J60" s="247"/>
      <c r="K60" s="247">
        <v>21</v>
      </c>
    </row>
    <row r="61" spans="2:11">
      <c r="B61" s="63" t="s">
        <v>212</v>
      </c>
      <c r="C61" s="247"/>
      <c r="D61" s="247"/>
      <c r="E61" s="247"/>
      <c r="F61" s="247"/>
      <c r="G61" s="247"/>
      <c r="H61" s="247">
        <v>18</v>
      </c>
      <c r="I61" s="247"/>
      <c r="J61" s="247"/>
      <c r="K61" s="247">
        <v>18</v>
      </c>
    </row>
    <row r="62" spans="2:11">
      <c r="B62" s="63" t="s">
        <v>207</v>
      </c>
      <c r="C62" s="247"/>
      <c r="D62" s="247">
        <v>7</v>
      </c>
      <c r="E62" s="247"/>
      <c r="F62" s="247"/>
      <c r="G62" s="247"/>
      <c r="H62" s="247"/>
      <c r="I62" s="247"/>
      <c r="J62" s="247"/>
      <c r="K62" s="247">
        <v>7</v>
      </c>
    </row>
    <row r="63" spans="2:11">
      <c r="B63" s="63" t="s">
        <v>1128</v>
      </c>
      <c r="C63" s="247">
        <v>10</v>
      </c>
      <c r="D63" s="247">
        <v>64</v>
      </c>
      <c r="E63" s="247">
        <v>34</v>
      </c>
      <c r="F63" s="247">
        <v>15</v>
      </c>
      <c r="G63" s="247">
        <v>22</v>
      </c>
      <c r="H63" s="247">
        <v>95</v>
      </c>
      <c r="I63" s="247">
        <v>1</v>
      </c>
      <c r="J63" s="247">
        <v>1</v>
      </c>
      <c r="K63" s="247">
        <v>242</v>
      </c>
    </row>
    <row r="68" spans="2:3">
      <c r="B68" s="62" t="s">
        <v>13</v>
      </c>
      <c r="C68" t="s" vm="3">
        <v>28</v>
      </c>
    </row>
    <row r="69" spans="2:3">
      <c r="B69" s="62" t="s">
        <v>14</v>
      </c>
      <c r="C69" t="s" vm="6">
        <v>1130</v>
      </c>
    </row>
    <row r="70" spans="2:3">
      <c r="B70" s="62" t="s">
        <v>15</v>
      </c>
      <c r="C70" t="s" vm="5">
        <v>40</v>
      </c>
    </row>
    <row r="72" spans="2:3">
      <c r="B72" s="62" t="s">
        <v>1133</v>
      </c>
      <c r="C72" t="s">
        <v>1131</v>
      </c>
    </row>
    <row r="73" spans="2:3">
      <c r="B73" s="63" t="s">
        <v>476</v>
      </c>
      <c r="C73" s="247">
        <v>10</v>
      </c>
    </row>
    <row r="74" spans="2:3">
      <c r="B74" s="63" t="s">
        <v>477</v>
      </c>
      <c r="C74" s="247">
        <v>64</v>
      </c>
    </row>
    <row r="75" spans="2:3">
      <c r="B75" s="63" t="s">
        <v>177</v>
      </c>
      <c r="C75" s="247">
        <v>34</v>
      </c>
    </row>
    <row r="76" spans="2:3">
      <c r="B76" s="63" t="s">
        <v>478</v>
      </c>
      <c r="C76" s="247">
        <v>15</v>
      </c>
    </row>
    <row r="77" spans="2:3">
      <c r="B77" s="63" t="s">
        <v>479</v>
      </c>
      <c r="C77" s="247">
        <v>22</v>
      </c>
    </row>
    <row r="78" spans="2:3">
      <c r="B78" s="63" t="s">
        <v>480</v>
      </c>
      <c r="C78" s="247">
        <v>95</v>
      </c>
    </row>
    <row r="79" spans="2:3">
      <c r="B79" s="63" t="s">
        <v>482</v>
      </c>
      <c r="C79" s="247">
        <v>1</v>
      </c>
    </row>
    <row r="80" spans="2:3">
      <c r="B80" s="63" t="s">
        <v>30</v>
      </c>
      <c r="C80" s="247">
        <v>1</v>
      </c>
    </row>
    <row r="81" spans="2:16">
      <c r="B81" s="63" t="s">
        <v>1128</v>
      </c>
      <c r="C81" s="247">
        <v>242</v>
      </c>
    </row>
    <row r="87" spans="2:16" ht="22.2">
      <c r="B87" s="155" t="s">
        <v>490</v>
      </c>
      <c r="C87" s="12"/>
      <c r="D87" s="12"/>
      <c r="E87" s="12"/>
      <c r="F87" s="12"/>
      <c r="G87" s="12"/>
      <c r="H87" s="12"/>
      <c r="I87" s="12"/>
      <c r="J87" s="12"/>
      <c r="K87" s="12"/>
      <c r="L87" s="12"/>
      <c r="M87" s="12"/>
      <c r="N87" s="12"/>
      <c r="O87" s="12"/>
      <c r="P87" s="12"/>
    </row>
    <row r="88" spans="2:16" ht="22.2">
      <c r="B88" s="168"/>
    </row>
    <row r="90" spans="2:16">
      <c r="B90" s="62" t="s">
        <v>13</v>
      </c>
      <c r="C90" t="s" vm="3">
        <v>28</v>
      </c>
    </row>
    <row r="91" spans="2:16">
      <c r="B91" s="62" t="s">
        <v>14</v>
      </c>
      <c r="C91" t="s" vm="7">
        <v>28</v>
      </c>
    </row>
    <row r="92" spans="2:16">
      <c r="B92" s="62" t="s">
        <v>15</v>
      </c>
      <c r="C92" t="s" vm="5">
        <v>40</v>
      </c>
    </row>
    <row r="94" spans="2:16">
      <c r="B94" s="62" t="s">
        <v>1131</v>
      </c>
      <c r="C94" s="62" t="s">
        <v>1132</v>
      </c>
    </row>
    <row r="95" spans="2:16">
      <c r="B95" s="62" t="s">
        <v>1133</v>
      </c>
      <c r="C95" t="s">
        <v>477</v>
      </c>
      <c r="D95" t="s">
        <v>479</v>
      </c>
      <c r="E95" t="s">
        <v>480</v>
      </c>
      <c r="F95" t="s">
        <v>30</v>
      </c>
      <c r="G95" t="s">
        <v>1128</v>
      </c>
    </row>
    <row r="96" spans="2:16">
      <c r="B96" s="63" t="s">
        <v>367</v>
      </c>
      <c r="C96" s="247">
        <v>19</v>
      </c>
      <c r="D96" s="247"/>
      <c r="E96" s="247">
        <v>1</v>
      </c>
      <c r="F96" s="247">
        <v>14</v>
      </c>
      <c r="G96" s="247">
        <v>34</v>
      </c>
    </row>
    <row r="97" spans="2:7">
      <c r="B97" s="63" t="s">
        <v>323</v>
      </c>
      <c r="C97" s="247">
        <v>11</v>
      </c>
      <c r="D97" s="247"/>
      <c r="E97" s="247"/>
      <c r="F97" s="247">
        <v>32</v>
      </c>
      <c r="G97" s="247">
        <v>43</v>
      </c>
    </row>
    <row r="98" spans="2:7">
      <c r="B98" s="63" t="s">
        <v>356</v>
      </c>
      <c r="C98" s="247">
        <v>1</v>
      </c>
      <c r="D98" s="247">
        <v>7</v>
      </c>
      <c r="E98" s="247"/>
      <c r="F98" s="247">
        <v>12</v>
      </c>
      <c r="G98" s="247">
        <v>20</v>
      </c>
    </row>
    <row r="99" spans="2:7">
      <c r="B99" s="63" t="s">
        <v>427</v>
      </c>
      <c r="C99" s="247">
        <v>5</v>
      </c>
      <c r="D99" s="247"/>
      <c r="E99" s="247"/>
      <c r="F99" s="247"/>
      <c r="G99" s="247">
        <v>5</v>
      </c>
    </row>
    <row r="100" spans="2:7">
      <c r="B100" s="63" t="s">
        <v>429</v>
      </c>
      <c r="C100" s="247">
        <v>5</v>
      </c>
      <c r="D100" s="247"/>
      <c r="E100" s="247"/>
      <c r="F100" s="247"/>
      <c r="G100" s="247">
        <v>5</v>
      </c>
    </row>
    <row r="101" spans="2:7">
      <c r="B101" s="63" t="s">
        <v>377</v>
      </c>
      <c r="C101" s="247"/>
      <c r="D101" s="247"/>
      <c r="E101" s="247"/>
      <c r="F101" s="247">
        <v>10</v>
      </c>
      <c r="G101" s="247">
        <v>10</v>
      </c>
    </row>
    <row r="102" spans="2:7">
      <c r="B102" s="63" t="s">
        <v>380</v>
      </c>
      <c r="C102" s="247"/>
      <c r="D102" s="247"/>
      <c r="E102" s="247"/>
      <c r="F102" s="247">
        <v>9</v>
      </c>
      <c r="G102" s="247">
        <v>9</v>
      </c>
    </row>
    <row r="103" spans="2:7">
      <c r="B103" s="63" t="s">
        <v>1128</v>
      </c>
      <c r="C103" s="247">
        <v>41</v>
      </c>
      <c r="D103" s="247">
        <v>7</v>
      </c>
      <c r="E103" s="247">
        <v>1</v>
      </c>
      <c r="F103" s="247">
        <v>77</v>
      </c>
      <c r="G103" s="247">
        <v>126</v>
      </c>
    </row>
    <row r="108" spans="2:7">
      <c r="B108" s="63"/>
    </row>
    <row r="109" spans="2:7">
      <c r="B109" s="63"/>
    </row>
    <row r="111" spans="2:7">
      <c r="B111" s="62" t="s">
        <v>13</v>
      </c>
      <c r="C111" t="s" vm="3">
        <v>28</v>
      </c>
    </row>
    <row r="112" spans="2:7">
      <c r="B112" s="62" t="s">
        <v>14</v>
      </c>
      <c r="C112" t="s" vm="7">
        <v>28</v>
      </c>
    </row>
    <row r="113" spans="2:3">
      <c r="B113" s="62" t="s">
        <v>15</v>
      </c>
      <c r="C113" t="s" vm="5">
        <v>40</v>
      </c>
    </row>
    <row r="115" spans="2:3">
      <c r="B115" s="62" t="s">
        <v>1133</v>
      </c>
      <c r="C115" t="s">
        <v>1131</v>
      </c>
    </row>
    <row r="116" spans="2:3">
      <c r="B116" s="63" t="s">
        <v>30</v>
      </c>
      <c r="C116" s="247">
        <v>77</v>
      </c>
    </row>
    <row r="117" spans="2:3">
      <c r="B117" s="63" t="s">
        <v>477</v>
      </c>
      <c r="C117" s="247">
        <v>41</v>
      </c>
    </row>
    <row r="118" spans="2:3">
      <c r="B118" s="63" t="s">
        <v>480</v>
      </c>
      <c r="C118" s="247">
        <v>1</v>
      </c>
    </row>
    <row r="119" spans="2:3">
      <c r="B119" s="63" t="s">
        <v>479</v>
      </c>
      <c r="C119" s="247">
        <v>7</v>
      </c>
    </row>
    <row r="120" spans="2:3">
      <c r="B120" s="63" t="s">
        <v>1128</v>
      </c>
      <c r="C120" s="247">
        <v>126</v>
      </c>
    </row>
    <row r="121" spans="2:3">
      <c r="B121" s="63"/>
    </row>
    <row r="122" spans="2:3">
      <c r="B122" s="63"/>
    </row>
    <row r="123" spans="2:3">
      <c r="B123" s="63"/>
    </row>
    <row r="124" spans="2:3">
      <c r="B124" s="63"/>
    </row>
    <row r="125" spans="2:3">
      <c r="B125" s="63"/>
    </row>
    <row r="129" spans="2:16" ht="22.2">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1131</v>
      </c>
      <c r="C135" s="62" t="s">
        <v>1132</v>
      </c>
    </row>
    <row r="136" spans="2:16">
      <c r="B136" s="62" t="s">
        <v>1133</v>
      </c>
      <c r="C136" t="s">
        <v>477</v>
      </c>
      <c r="D136" t="s">
        <v>177</v>
      </c>
      <c r="E136" t="s">
        <v>478</v>
      </c>
      <c r="F136" t="s">
        <v>1128</v>
      </c>
    </row>
    <row r="137" spans="2:16">
      <c r="B137" s="63" t="s">
        <v>439</v>
      </c>
      <c r="C137" s="247">
        <v>23</v>
      </c>
      <c r="D137" s="247">
        <v>26</v>
      </c>
      <c r="E137" s="247">
        <v>1</v>
      </c>
      <c r="F137" s="247">
        <v>50</v>
      </c>
    </row>
    <row r="138" spans="2:16">
      <c r="B138" s="63" t="s">
        <v>1128</v>
      </c>
      <c r="C138" s="247">
        <v>23</v>
      </c>
      <c r="D138" s="247">
        <v>26</v>
      </c>
      <c r="E138" s="247">
        <v>1</v>
      </c>
      <c r="F138" s="247">
        <v>50</v>
      </c>
    </row>
    <row r="141" spans="2:16">
      <c r="B141" s="62" t="s">
        <v>13</v>
      </c>
      <c r="C141" t="s" vm="2">
        <v>32</v>
      </c>
    </row>
    <row r="142" spans="2:16">
      <c r="B142" s="62" t="s">
        <v>15</v>
      </c>
      <c r="C142" t="s" vm="1">
        <v>40</v>
      </c>
    </row>
    <row r="144" spans="2:16">
      <c r="B144" s="62" t="s">
        <v>1133</v>
      </c>
      <c r="C144" t="s">
        <v>1131</v>
      </c>
    </row>
    <row r="145" spans="2:3">
      <c r="B145" s="63" t="s">
        <v>477</v>
      </c>
      <c r="C145" s="247">
        <v>23</v>
      </c>
    </row>
    <row r="146" spans="2:3">
      <c r="B146" s="63" t="s">
        <v>177</v>
      </c>
      <c r="C146" s="247">
        <v>26</v>
      </c>
    </row>
    <row r="147" spans="2:3">
      <c r="B147" s="63" t="s">
        <v>478</v>
      </c>
      <c r="C147" s="247">
        <v>1</v>
      </c>
    </row>
    <row r="148" spans="2:3">
      <c r="B148" s="63" t="s">
        <v>1128</v>
      </c>
      <c r="C148" s="247">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topLeftCell="E8" zoomScale="60" zoomScaleNormal="60" workbookViewId="0">
      <selection activeCell="E478" sqref="E478"/>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1134</v>
      </c>
      <c r="R7" t="s">
        <v>1135</v>
      </c>
    </row>
    <row r="8" spans="1:45" ht="15" customHeight="1">
      <c r="B8" s="52" t="s">
        <v>13</v>
      </c>
      <c r="C8" s="52" t="s">
        <v>14</v>
      </c>
      <c r="D8" s="53" t="s">
        <v>1136</v>
      </c>
      <c r="E8" s="53" t="s">
        <v>1137</v>
      </c>
      <c r="F8" s="53" t="s">
        <v>16</v>
      </c>
      <c r="G8" s="53" t="s">
        <v>17</v>
      </c>
      <c r="H8" s="69" t="s">
        <v>519</v>
      </c>
      <c r="I8" s="54" t="s">
        <v>18</v>
      </c>
      <c r="J8" s="54" t="s">
        <v>19</v>
      </c>
      <c r="K8" s="53" t="s">
        <v>1138</v>
      </c>
      <c r="L8" s="53" t="s">
        <v>1139</v>
      </c>
      <c r="M8" s="53" t="s">
        <v>1140</v>
      </c>
      <c r="N8" s="53" t="s">
        <v>1141</v>
      </c>
      <c r="O8" s="53" t="s">
        <v>1142</v>
      </c>
      <c r="P8" s="53" t="s">
        <v>1143</v>
      </c>
      <c r="Q8" s="53" t="s">
        <v>1144</v>
      </c>
      <c r="R8" s="53" t="s">
        <v>1145</v>
      </c>
      <c r="S8" s="53" t="s">
        <v>1146</v>
      </c>
      <c r="T8" s="53" t="s">
        <v>1147</v>
      </c>
      <c r="U8" s="53" t="s">
        <v>1148</v>
      </c>
      <c r="V8" s="53" t="s">
        <v>1149</v>
      </c>
      <c r="W8" s="53" t="s">
        <v>22</v>
      </c>
      <c r="X8" s="53" t="s">
        <v>1150</v>
      </c>
    </row>
    <row r="9" spans="1:45" ht="17.399999999999999"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1151</v>
      </c>
      <c r="L9" s="22" t="s">
        <v>1152</v>
      </c>
      <c r="M9" s="22" t="s">
        <v>1153</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1154</v>
      </c>
      <c r="L10" s="22" t="s">
        <v>1152</v>
      </c>
      <c r="M10" s="22" t="s">
        <v>1153</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1155</v>
      </c>
      <c r="L11" s="22" t="s">
        <v>1152</v>
      </c>
      <c r="M11" s="22" t="s">
        <v>1153</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1156</v>
      </c>
      <c r="L12" s="22" t="s">
        <v>1152</v>
      </c>
      <c r="M12" s="22" t="s">
        <v>1153</v>
      </c>
      <c r="N12" s="57">
        <v>45485</v>
      </c>
      <c r="O12" s="22">
        <f>INDEX(Auxiliar!$D$5:$F$13,MATCH(Table1[[#This Row],[Tipologia_Testes]],Auxiliar!$B$5:$B$13,0),MATCH(Table1[[#This Row],[Complexidade]],Auxiliar!$D$4:$F$4,0))</f>
        <v>8</v>
      </c>
      <c r="P12" s="3" t="s">
        <v>1157</v>
      </c>
      <c r="Q12" s="3"/>
      <c r="R12" s="48">
        <v>45261</v>
      </c>
      <c r="S12" s="3"/>
      <c r="T12" s="3"/>
      <c r="U12" s="3"/>
      <c r="V12" s="3"/>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1158</v>
      </c>
      <c r="L13" s="22" t="s">
        <v>1152</v>
      </c>
      <c r="M13" s="22" t="s">
        <v>1153</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1159</v>
      </c>
      <c r="L14" s="22" t="s">
        <v>1152</v>
      </c>
      <c r="M14" s="22" t="s">
        <v>1153</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1160</v>
      </c>
      <c r="L15" s="22" t="s">
        <v>1161</v>
      </c>
      <c r="M15" s="22" t="s">
        <v>1162</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1160</v>
      </c>
      <c r="L16" s="22" t="s">
        <v>1161</v>
      </c>
      <c r="M16" s="22" t="s">
        <v>1162</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1160</v>
      </c>
      <c r="L17" s="22" t="s">
        <v>1161</v>
      </c>
      <c r="M17" s="22" t="s">
        <v>1162</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1160</v>
      </c>
      <c r="L18" s="22" t="s">
        <v>1161</v>
      </c>
      <c r="M18" s="22" t="s">
        <v>1162</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1160</v>
      </c>
      <c r="L19" s="22" t="s">
        <v>1161</v>
      </c>
      <c r="M19" s="22" t="s">
        <v>1162</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1160</v>
      </c>
      <c r="L20" s="22" t="s">
        <v>1161</v>
      </c>
      <c r="M20" s="22" t="s">
        <v>1162</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1160</v>
      </c>
      <c r="L21" s="22" t="s">
        <v>1161</v>
      </c>
      <c r="M21" s="22" t="s">
        <v>1162</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1160</v>
      </c>
      <c r="L22" s="22" t="s">
        <v>1161</v>
      </c>
      <c r="M22" s="22" t="s">
        <v>1162</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1160</v>
      </c>
      <c r="L23" s="22" t="s">
        <v>1161</v>
      </c>
      <c r="M23" s="22" t="s">
        <v>1162</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c r="B24" s="14" t="s">
        <v>32</v>
      </c>
      <c r="C24" s="14" t="s">
        <v>32</v>
      </c>
      <c r="D24" s="3" t="s">
        <v>1163</v>
      </c>
      <c r="E24" s="3" t="s">
        <v>38</v>
      </c>
      <c r="F24" s="3" t="s">
        <v>439</v>
      </c>
      <c r="G24" s="3" t="s">
        <v>388</v>
      </c>
      <c r="H24" s="70" t="str">
        <f>Table1[[#This Row],[Tabela]]&amp;Table1[[#This Row],[Campo]]</f>
        <v>lt002_insrmntinstrmnt_id</v>
      </c>
      <c r="I24" s="3" t="s">
        <v>177</v>
      </c>
      <c r="J24" s="50">
        <f>VLOOKUP(Table1[[#This Row],[Status]],Auxiliar!$B$16:$C$23,2,0)</f>
        <v>2</v>
      </c>
      <c r="K24" s="22" t="s">
        <v>1154</v>
      </c>
      <c r="L24" s="23" t="s">
        <v>1152</v>
      </c>
      <c r="M24" s="22" t="s">
        <v>1153</v>
      </c>
      <c r="N24" s="57">
        <v>45485</v>
      </c>
      <c r="O24" s="140">
        <v>4</v>
      </c>
      <c r="P24" s="24" t="s">
        <v>1164</v>
      </c>
      <c r="Q24" s="3"/>
      <c r="R24" s="48">
        <v>45261</v>
      </c>
      <c r="S24" s="3"/>
      <c r="T24" s="3"/>
      <c r="U24" s="3"/>
      <c r="V24" s="3"/>
      <c r="W24" s="3">
        <f>VLOOKUP(Table1[[#This Row],[Status]],Auxiliar!$B$16:$D$23,3,0)*Table1[[#This Row],[Estimação (horas)]]</f>
        <v>2</v>
      </c>
      <c r="X24" s="3"/>
    </row>
    <row r="25" spans="2:24" ht="17.399999999999999" hidden="1">
      <c r="B25" s="14" t="s">
        <v>32</v>
      </c>
      <c r="C25" s="14" t="s">
        <v>32</v>
      </c>
      <c r="D25" s="3" t="s">
        <v>1163</v>
      </c>
      <c r="E25" s="3" t="s">
        <v>38</v>
      </c>
      <c r="F25" s="3" t="s">
        <v>439</v>
      </c>
      <c r="G25" s="3" t="s">
        <v>388</v>
      </c>
      <c r="H25" s="70" t="str">
        <f>Table1[[#This Row],[Tabela]]&amp;Table1[[#This Row],[Campo]]</f>
        <v>lt002_insrmntinstrmnt_id</v>
      </c>
      <c r="I25" s="3" t="s">
        <v>177</v>
      </c>
      <c r="J25" s="50">
        <f>VLOOKUP(Table1[[#This Row],[Status]],Auxiliar!$B$16:$C$23,2,0)</f>
        <v>2</v>
      </c>
      <c r="K25" s="22" t="s">
        <v>1155</v>
      </c>
      <c r="L25" s="23" t="s">
        <v>1152</v>
      </c>
      <c r="M25" s="22" t="s">
        <v>1153</v>
      </c>
      <c r="N25" s="57">
        <v>45485</v>
      </c>
      <c r="O25" s="22">
        <f>INDEX(Auxiliar!$D$5:$F$13,MATCH(Table1[[#This Row],[Tipologia_Testes]],Auxiliar!$B$5:$B$13,0),MATCH(Table1[[#This Row],[Complexidade]],Auxiliar!$D$4:$F$4,0))</f>
        <v>8</v>
      </c>
      <c r="P25" s="3" t="s">
        <v>1165</v>
      </c>
      <c r="Q25" s="3"/>
      <c r="R25" s="48">
        <v>45261</v>
      </c>
      <c r="S25" s="3"/>
      <c r="T25" s="3"/>
      <c r="U25" s="3"/>
      <c r="V25" s="3"/>
      <c r="W25" s="3">
        <f>VLOOKUP(Table1[[#This Row],[Status]],Auxiliar!$B$16:$D$23,3,0)*Table1[[#This Row],[Estimação (horas)]]</f>
        <v>4</v>
      </c>
      <c r="X25" s="3"/>
    </row>
    <row r="26" spans="2:24" ht="17.399999999999999" hidden="1">
      <c r="B26" s="14" t="s">
        <v>32</v>
      </c>
      <c r="C26" s="14" t="s">
        <v>32</v>
      </c>
      <c r="D26" s="3" t="s">
        <v>1163</v>
      </c>
      <c r="E26" s="3" t="s">
        <v>38</v>
      </c>
      <c r="F26" s="3" t="s">
        <v>439</v>
      </c>
      <c r="G26" s="3" t="s">
        <v>388</v>
      </c>
      <c r="H26" s="70" t="str">
        <f>Table1[[#This Row],[Tabela]]&amp;Table1[[#This Row],[Campo]]</f>
        <v>lt002_insrmntinstrmnt_id</v>
      </c>
      <c r="I26" s="3" t="s">
        <v>177</v>
      </c>
      <c r="J26" s="50">
        <f>VLOOKUP(Table1[[#This Row],[Status]],Auxiliar!$B$16:$C$23,2,0)</f>
        <v>2</v>
      </c>
      <c r="K26" s="22" t="s">
        <v>1158</v>
      </c>
      <c r="L26" s="23" t="s">
        <v>1152</v>
      </c>
      <c r="M26" s="22" t="s">
        <v>1153</v>
      </c>
      <c r="N26" s="57">
        <v>45485</v>
      </c>
      <c r="O26" s="22">
        <f>INDEX(Auxiliar!$D$5:$F$13,MATCH(Table1[[#This Row],[Tipologia_Testes]],Auxiliar!$B$5:$B$13,0),MATCH(Table1[[#This Row],[Complexidade]],Auxiliar!$D$4:$F$4,0))</f>
        <v>0.1</v>
      </c>
      <c r="P26" s="3" t="s">
        <v>1165</v>
      </c>
      <c r="Q26" s="3"/>
      <c r="R26" s="48">
        <v>45261</v>
      </c>
      <c r="S26" s="3"/>
      <c r="T26" s="3"/>
      <c r="U26" s="3"/>
      <c r="V26" s="3"/>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1160</v>
      </c>
      <c r="L27" s="22" t="s">
        <v>1161</v>
      </c>
      <c r="M27" s="22" t="s">
        <v>1162</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1160</v>
      </c>
      <c r="L28" s="22" t="s">
        <v>1161</v>
      </c>
      <c r="M28" s="22" t="s">
        <v>1162</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1160</v>
      </c>
      <c r="L29" s="22" t="s">
        <v>1161</v>
      </c>
      <c r="M29" s="22" t="s">
        <v>1162</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1160</v>
      </c>
      <c r="L30" s="22" t="s">
        <v>1161</v>
      </c>
      <c r="M30" s="22" t="s">
        <v>1162</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1160</v>
      </c>
      <c r="L31" s="22" t="s">
        <v>1161</v>
      </c>
      <c r="M31" s="22" t="s">
        <v>1162</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1160</v>
      </c>
      <c r="L32" s="22" t="s">
        <v>1161</v>
      </c>
      <c r="M32" s="22" t="s">
        <v>1162</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1160</v>
      </c>
      <c r="L33" s="22" t="s">
        <v>1161</v>
      </c>
      <c r="M33" s="22" t="s">
        <v>1162</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1160</v>
      </c>
      <c r="L34" s="22" t="s">
        <v>1161</v>
      </c>
      <c r="M34" s="22" t="s">
        <v>1162</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c r="B35" s="14" t="s">
        <v>32</v>
      </c>
      <c r="C35" s="14" t="s">
        <v>32</v>
      </c>
      <c r="D35" s="3" t="s">
        <v>1166</v>
      </c>
      <c r="E35" s="3" t="s">
        <v>38</v>
      </c>
      <c r="F35" s="3" t="s">
        <v>439</v>
      </c>
      <c r="G35" s="3" t="s">
        <v>444</v>
      </c>
      <c r="H35" s="70" t="str">
        <f>Table1[[#This Row],[Tabela]]&amp;Table1[[#This Row],[Campo]]</f>
        <v>lt002_insrmntbsnss_area_dstntn</v>
      </c>
      <c r="I35" s="4" t="s">
        <v>477</v>
      </c>
      <c r="J35" s="66">
        <f>VLOOKUP(Table1[[#This Row],[Status]],Auxiliar!$B$16:$C$23,2,0)</f>
        <v>1</v>
      </c>
      <c r="K35" s="22" t="s">
        <v>1154</v>
      </c>
      <c r="L35" s="22" t="s">
        <v>1161</v>
      </c>
      <c r="M35" s="22" t="s">
        <v>1162</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c r="B36" s="14" t="s">
        <v>32</v>
      </c>
      <c r="C36" s="14" t="s">
        <v>32</v>
      </c>
      <c r="D36" s="3" t="s">
        <v>1166</v>
      </c>
      <c r="E36" s="3" t="s">
        <v>38</v>
      </c>
      <c r="F36" s="3" t="s">
        <v>439</v>
      </c>
      <c r="G36" s="3" t="s">
        <v>444</v>
      </c>
      <c r="H36" s="70" t="str">
        <f>Table1[[#This Row],[Tabela]]&amp;Table1[[#This Row],[Campo]]</f>
        <v>lt002_insrmntbsnss_area_dstntn</v>
      </c>
      <c r="I36" s="4" t="s">
        <v>477</v>
      </c>
      <c r="J36" s="66">
        <f>VLOOKUP(Table1[[#This Row],[Status]],Auxiliar!$B$16:$C$23,2,0)</f>
        <v>1</v>
      </c>
      <c r="K36" s="22" t="s">
        <v>1155</v>
      </c>
      <c r="L36" s="22" t="s">
        <v>1161</v>
      </c>
      <c r="M36" s="22" t="s">
        <v>1162</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c r="B37" s="14" t="s">
        <v>32</v>
      </c>
      <c r="C37" s="14" t="s">
        <v>32</v>
      </c>
      <c r="D37" s="3" t="s">
        <v>1166</v>
      </c>
      <c r="E37" s="3" t="s">
        <v>38</v>
      </c>
      <c r="F37" s="3" t="s">
        <v>439</v>
      </c>
      <c r="G37" s="3" t="s">
        <v>444</v>
      </c>
      <c r="H37" s="70" t="str">
        <f>Table1[[#This Row],[Tabela]]&amp;Table1[[#This Row],[Campo]]</f>
        <v>lt002_insrmntbsnss_area_dstntn</v>
      </c>
      <c r="I37" s="4" t="s">
        <v>477</v>
      </c>
      <c r="J37" s="66">
        <f>VLOOKUP(Table1[[#This Row],[Status]],Auxiliar!$B$16:$C$23,2,0)</f>
        <v>1</v>
      </c>
      <c r="K37" s="22" t="s">
        <v>1158</v>
      </c>
      <c r="L37" s="22" t="s">
        <v>1161</v>
      </c>
      <c r="M37" s="22" t="s">
        <v>1162</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c r="B38" s="14" t="s">
        <v>32</v>
      </c>
      <c r="C38" s="14" t="s">
        <v>32</v>
      </c>
      <c r="D38" s="3" t="s">
        <v>1166</v>
      </c>
      <c r="E38" s="3" t="s">
        <v>38</v>
      </c>
      <c r="F38" s="3" t="s">
        <v>439</v>
      </c>
      <c r="G38" s="3" t="s">
        <v>444</v>
      </c>
      <c r="H38" s="70" t="str">
        <f>Table1[[#This Row],[Tabela]]&amp;Table1[[#This Row],[Campo]]</f>
        <v>lt002_insrmntbsnss_area_dstntn</v>
      </c>
      <c r="I38" s="4" t="s">
        <v>477</v>
      </c>
      <c r="J38" s="66">
        <f>VLOOKUP(Table1[[#This Row],[Status]],Auxiliar!$B$16:$C$23,2,0)</f>
        <v>1</v>
      </c>
      <c r="K38" s="22" t="s">
        <v>1159</v>
      </c>
      <c r="L38" s="22" t="s">
        <v>1161</v>
      </c>
      <c r="M38" s="22" t="s">
        <v>1162</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c r="B39" s="14" t="s">
        <v>32</v>
      </c>
      <c r="C39" s="14" t="s">
        <v>32</v>
      </c>
      <c r="D39" s="3" t="s">
        <v>1166</v>
      </c>
      <c r="E39" s="3" t="s">
        <v>38</v>
      </c>
      <c r="F39" s="3" t="s">
        <v>439</v>
      </c>
      <c r="G39" s="3" t="s">
        <v>445</v>
      </c>
      <c r="H39" s="70" t="str">
        <f>Table1[[#This Row],[Tabela]]&amp;Table1[[#This Row],[Campo]]</f>
        <v>lt002_insrmntflg_intrbsnss</v>
      </c>
      <c r="I39" s="4" t="s">
        <v>477</v>
      </c>
      <c r="J39" s="66">
        <f>VLOOKUP(Table1[[#This Row],[Status]],Auxiliar!$B$16:$C$23,2,0)</f>
        <v>1</v>
      </c>
      <c r="K39" s="22" t="s">
        <v>1154</v>
      </c>
      <c r="L39" s="22" t="s">
        <v>1161</v>
      </c>
      <c r="M39" s="22" t="s">
        <v>1162</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c r="B40" s="14" t="s">
        <v>32</v>
      </c>
      <c r="C40" s="14" t="s">
        <v>32</v>
      </c>
      <c r="D40" s="3" t="s">
        <v>1166</v>
      </c>
      <c r="E40" s="3" t="s">
        <v>38</v>
      </c>
      <c r="F40" s="3" t="s">
        <v>439</v>
      </c>
      <c r="G40" s="3" t="s">
        <v>445</v>
      </c>
      <c r="H40" s="70" t="str">
        <f>Table1[[#This Row],[Tabela]]&amp;Table1[[#This Row],[Campo]]</f>
        <v>lt002_insrmntflg_intrbsnss</v>
      </c>
      <c r="I40" s="4" t="s">
        <v>477</v>
      </c>
      <c r="J40" s="66">
        <f>VLOOKUP(Table1[[#This Row],[Status]],Auxiliar!$B$16:$C$23,2,0)</f>
        <v>1</v>
      </c>
      <c r="K40" s="22" t="s">
        <v>1155</v>
      </c>
      <c r="L40" s="22" t="s">
        <v>1161</v>
      </c>
      <c r="M40" s="22" t="s">
        <v>1162</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c r="B41" s="14" t="s">
        <v>32</v>
      </c>
      <c r="C41" s="14" t="s">
        <v>32</v>
      </c>
      <c r="D41" s="3" t="s">
        <v>1166</v>
      </c>
      <c r="E41" s="3" t="s">
        <v>38</v>
      </c>
      <c r="F41" s="3" t="s">
        <v>439</v>
      </c>
      <c r="G41" s="3" t="s">
        <v>445</v>
      </c>
      <c r="H41" s="70" t="str">
        <f>Table1[[#This Row],[Tabela]]&amp;Table1[[#This Row],[Campo]]</f>
        <v>lt002_insrmntflg_intrbsnss</v>
      </c>
      <c r="I41" s="4" t="s">
        <v>477</v>
      </c>
      <c r="J41" s="66">
        <f>VLOOKUP(Table1[[#This Row],[Status]],Auxiliar!$B$16:$C$23,2,0)</f>
        <v>1</v>
      </c>
      <c r="K41" s="22" t="s">
        <v>1158</v>
      </c>
      <c r="L41" s="22" t="s">
        <v>1161</v>
      </c>
      <c r="M41" s="22" t="s">
        <v>1162</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c r="B42" s="14" t="s">
        <v>32</v>
      </c>
      <c r="C42" s="14" t="s">
        <v>32</v>
      </c>
      <c r="D42" s="3" t="s">
        <v>1166</v>
      </c>
      <c r="E42" s="3" t="s">
        <v>38</v>
      </c>
      <c r="F42" s="3" t="s">
        <v>439</v>
      </c>
      <c r="G42" s="3" t="s">
        <v>445</v>
      </c>
      <c r="H42" s="70" t="str">
        <f>Table1[[#This Row],[Tabela]]&amp;Table1[[#This Row],[Campo]]</f>
        <v>lt002_insrmntflg_intrbsnss</v>
      </c>
      <c r="I42" s="4" t="s">
        <v>477</v>
      </c>
      <c r="J42" s="66">
        <f>VLOOKUP(Table1[[#This Row],[Status]],Auxiliar!$B$16:$C$23,2,0)</f>
        <v>1</v>
      </c>
      <c r="K42" s="22" t="s">
        <v>1159</v>
      </c>
      <c r="L42" s="22" t="s">
        <v>1161</v>
      </c>
      <c r="M42" s="22" t="s">
        <v>1162</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c r="B43" s="14" t="s">
        <v>32</v>
      </c>
      <c r="C43" s="14" t="s">
        <v>32</v>
      </c>
      <c r="D43" s="3" t="s">
        <v>1166</v>
      </c>
      <c r="E43" s="3" t="s">
        <v>38</v>
      </c>
      <c r="F43" s="3" t="s">
        <v>439</v>
      </c>
      <c r="G43" s="3" t="s">
        <v>446</v>
      </c>
      <c r="H43" s="70" t="str">
        <f>Table1[[#This Row],[Tabela]]&amp;Table1[[#This Row],[Campo]]</f>
        <v>lt002_insrmntintrbsnss_adj_cod</v>
      </c>
      <c r="I43" s="4" t="s">
        <v>477</v>
      </c>
      <c r="J43" s="66">
        <f>VLOOKUP(Table1[[#This Row],[Status]],Auxiliar!$B$16:$C$23,2,0)</f>
        <v>1</v>
      </c>
      <c r="K43" s="22" t="s">
        <v>1154</v>
      </c>
      <c r="L43" s="22" t="s">
        <v>1161</v>
      </c>
      <c r="M43" s="22" t="s">
        <v>1162</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c r="B44" s="14" t="s">
        <v>32</v>
      </c>
      <c r="C44" s="14" t="s">
        <v>32</v>
      </c>
      <c r="D44" s="3" t="s">
        <v>1166</v>
      </c>
      <c r="E44" s="3" t="s">
        <v>38</v>
      </c>
      <c r="F44" s="3" t="s">
        <v>439</v>
      </c>
      <c r="G44" s="3" t="s">
        <v>446</v>
      </c>
      <c r="H44" s="70" t="str">
        <f>Table1[[#This Row],[Tabela]]&amp;Table1[[#This Row],[Campo]]</f>
        <v>lt002_insrmntintrbsnss_adj_cod</v>
      </c>
      <c r="I44" s="4" t="s">
        <v>477</v>
      </c>
      <c r="J44" s="66">
        <f>VLOOKUP(Table1[[#This Row],[Status]],Auxiliar!$B$16:$C$23,2,0)</f>
        <v>1</v>
      </c>
      <c r="K44" s="22" t="s">
        <v>1155</v>
      </c>
      <c r="L44" s="22" t="s">
        <v>1161</v>
      </c>
      <c r="M44" s="22" t="s">
        <v>1162</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c r="B45" s="14" t="s">
        <v>32</v>
      </c>
      <c r="C45" s="14" t="s">
        <v>32</v>
      </c>
      <c r="D45" s="3" t="s">
        <v>1166</v>
      </c>
      <c r="E45" s="3" t="s">
        <v>38</v>
      </c>
      <c r="F45" s="3" t="s">
        <v>439</v>
      </c>
      <c r="G45" s="3" t="s">
        <v>446</v>
      </c>
      <c r="H45" s="70" t="str">
        <f>Table1[[#This Row],[Tabela]]&amp;Table1[[#This Row],[Campo]]</f>
        <v>lt002_insrmntintrbsnss_adj_cod</v>
      </c>
      <c r="I45" s="4" t="s">
        <v>477</v>
      </c>
      <c r="J45" s="66">
        <f>VLOOKUP(Table1[[#This Row],[Status]],Auxiliar!$B$16:$C$23,2,0)</f>
        <v>1</v>
      </c>
      <c r="K45" s="22" t="s">
        <v>1158</v>
      </c>
      <c r="L45" s="22" t="s">
        <v>1161</v>
      </c>
      <c r="M45" s="22" t="s">
        <v>1162</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c r="B46" s="14" t="s">
        <v>32</v>
      </c>
      <c r="C46" s="14" t="s">
        <v>32</v>
      </c>
      <c r="D46" s="3" t="s">
        <v>1166</v>
      </c>
      <c r="E46" s="3" t="s">
        <v>38</v>
      </c>
      <c r="F46" s="3" t="s">
        <v>439</v>
      </c>
      <c r="G46" s="3" t="s">
        <v>446</v>
      </c>
      <c r="H46" s="70" t="str">
        <f>Table1[[#This Row],[Tabela]]&amp;Table1[[#This Row],[Campo]]</f>
        <v>lt002_insrmntintrbsnss_adj_cod</v>
      </c>
      <c r="I46" s="4" t="s">
        <v>477</v>
      </c>
      <c r="J46" s="66">
        <f>VLOOKUP(Table1[[#This Row],[Status]],Auxiliar!$B$16:$C$23,2,0)</f>
        <v>1</v>
      </c>
      <c r="K46" s="22" t="s">
        <v>1159</v>
      </c>
      <c r="L46" s="22" t="s">
        <v>1161</v>
      </c>
      <c r="M46" s="22" t="s">
        <v>1162</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c r="B47" s="14" t="s">
        <v>32</v>
      </c>
      <c r="C47" s="14" t="s">
        <v>32</v>
      </c>
      <c r="D47" s="3" t="s">
        <v>1166</v>
      </c>
      <c r="E47" s="3" t="s">
        <v>38</v>
      </c>
      <c r="F47" s="3" t="s">
        <v>439</v>
      </c>
      <c r="G47" s="3" t="s">
        <v>447</v>
      </c>
      <c r="H47" s="70" t="str">
        <f>Table1[[#This Row],[Tabela]]&amp;Table1[[#This Row],[Campo]]</f>
        <v>lt002_insrmntcod_soc_dstntn</v>
      </c>
      <c r="I47" s="4" t="s">
        <v>477</v>
      </c>
      <c r="J47" s="66">
        <f>VLOOKUP(Table1[[#This Row],[Status]],Auxiliar!$B$16:$C$23,2,0)</f>
        <v>1</v>
      </c>
      <c r="K47" s="22" t="s">
        <v>1154</v>
      </c>
      <c r="L47" s="22" t="s">
        <v>1161</v>
      </c>
      <c r="M47" s="22" t="s">
        <v>1162</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c r="B48" s="14" t="s">
        <v>32</v>
      </c>
      <c r="C48" s="14" t="s">
        <v>32</v>
      </c>
      <c r="D48" s="3" t="s">
        <v>1166</v>
      </c>
      <c r="E48" s="3" t="s">
        <v>38</v>
      </c>
      <c r="F48" s="3" t="s">
        <v>439</v>
      </c>
      <c r="G48" s="3" t="s">
        <v>447</v>
      </c>
      <c r="H48" s="70" t="str">
        <f>Table1[[#This Row],[Tabela]]&amp;Table1[[#This Row],[Campo]]</f>
        <v>lt002_insrmntcod_soc_dstntn</v>
      </c>
      <c r="I48" s="4" t="s">
        <v>477</v>
      </c>
      <c r="J48" s="66">
        <f>VLOOKUP(Table1[[#This Row],[Status]],Auxiliar!$B$16:$C$23,2,0)</f>
        <v>1</v>
      </c>
      <c r="K48" s="22" t="s">
        <v>1155</v>
      </c>
      <c r="L48" s="22" t="s">
        <v>1161</v>
      </c>
      <c r="M48" s="22" t="s">
        <v>1162</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c r="B49" s="14" t="s">
        <v>32</v>
      </c>
      <c r="C49" s="14" t="s">
        <v>32</v>
      </c>
      <c r="D49" s="3" t="s">
        <v>1166</v>
      </c>
      <c r="E49" s="3" t="s">
        <v>38</v>
      </c>
      <c r="F49" s="3" t="s">
        <v>439</v>
      </c>
      <c r="G49" s="3" t="s">
        <v>447</v>
      </c>
      <c r="H49" s="70" t="str">
        <f>Table1[[#This Row],[Tabela]]&amp;Table1[[#This Row],[Campo]]</f>
        <v>lt002_insrmntcod_soc_dstntn</v>
      </c>
      <c r="I49" s="4" t="s">
        <v>477</v>
      </c>
      <c r="J49" s="66">
        <f>VLOOKUP(Table1[[#This Row],[Status]],Auxiliar!$B$16:$C$23,2,0)</f>
        <v>1</v>
      </c>
      <c r="K49" s="22" t="s">
        <v>1158</v>
      </c>
      <c r="L49" s="22" t="s">
        <v>1161</v>
      </c>
      <c r="M49" s="22" t="s">
        <v>1162</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c r="B50" s="14" t="s">
        <v>32</v>
      </c>
      <c r="C50" s="14" t="s">
        <v>32</v>
      </c>
      <c r="D50" s="3" t="s">
        <v>1166</v>
      </c>
      <c r="E50" s="3" t="s">
        <v>38</v>
      </c>
      <c r="F50" s="3" t="s">
        <v>439</v>
      </c>
      <c r="G50" s="3" t="s">
        <v>447</v>
      </c>
      <c r="H50" s="70" t="str">
        <f>Table1[[#This Row],[Tabela]]&amp;Table1[[#This Row],[Campo]]</f>
        <v>lt002_insrmntcod_soc_dstntn</v>
      </c>
      <c r="I50" s="4" t="s">
        <v>477</v>
      </c>
      <c r="J50" s="66">
        <f>VLOOKUP(Table1[[#This Row],[Status]],Auxiliar!$B$16:$C$23,2,0)</f>
        <v>1</v>
      </c>
      <c r="K50" s="22" t="s">
        <v>1159</v>
      </c>
      <c r="L50" s="22" t="s">
        <v>1161</v>
      </c>
      <c r="M50" s="22" t="s">
        <v>1162</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c r="B51" s="14" t="s">
        <v>32</v>
      </c>
      <c r="C51" s="14" t="s">
        <v>32</v>
      </c>
      <c r="D51" s="3" t="s">
        <v>1166</v>
      </c>
      <c r="E51" s="3" t="s">
        <v>38</v>
      </c>
      <c r="F51" s="3" t="s">
        <v>439</v>
      </c>
      <c r="G51" s="3" t="s">
        <v>448</v>
      </c>
      <c r="H51" s="70" t="str">
        <f>Table1[[#This Row],[Tabela]]&amp;Table1[[#This Row],[Campo]]</f>
        <v>lt002_insrmntrwa_off_blnc</v>
      </c>
      <c r="I51" s="4" t="s">
        <v>477</v>
      </c>
      <c r="J51" s="66">
        <f>VLOOKUP(Table1[[#This Row],[Status]],Auxiliar!$B$16:$C$23,2,0)</f>
        <v>1</v>
      </c>
      <c r="K51" s="22" t="s">
        <v>1154</v>
      </c>
      <c r="L51" s="22" t="s">
        <v>1161</v>
      </c>
      <c r="M51" s="22" t="s">
        <v>1162</v>
      </c>
      <c r="N51" s="57">
        <v>45485</v>
      </c>
      <c r="O51" s="22">
        <f>INDEX(Auxiliar!$D$5:$F$13,MATCH(Table1[[#This Row],[Tipologia_Testes]],Auxiliar!$B$5:$B$13,0),MATCH(Table1[[#This Row],[Complexidade]],Auxiliar!$D$4:$F$4,0))</f>
        <v>2</v>
      </c>
      <c r="P51" s="3" t="s">
        <v>1167</v>
      </c>
      <c r="Q51" s="3"/>
      <c r="R51" s="48">
        <v>45261</v>
      </c>
      <c r="S51" s="3"/>
      <c r="T51" s="3"/>
      <c r="U51" s="3"/>
      <c r="V51" s="3"/>
      <c r="W51" s="3">
        <f>VLOOKUP(Table1[[#This Row],[Status]],Auxiliar!$B$16:$D$23,3,0)*Table1[[#This Row],[Estimação (horas)]]</f>
        <v>2</v>
      </c>
      <c r="X51" s="3"/>
    </row>
    <row r="52" spans="2:24" ht="17.399999999999999" hidden="1">
      <c r="B52" s="14" t="s">
        <v>32</v>
      </c>
      <c r="C52" s="14" t="s">
        <v>32</v>
      </c>
      <c r="D52" s="3" t="s">
        <v>1166</v>
      </c>
      <c r="E52" s="3" t="s">
        <v>38</v>
      </c>
      <c r="F52" s="3" t="s">
        <v>439</v>
      </c>
      <c r="G52" s="3" t="s">
        <v>448</v>
      </c>
      <c r="H52" s="70" t="str">
        <f>Table1[[#This Row],[Tabela]]&amp;Table1[[#This Row],[Campo]]</f>
        <v>lt002_insrmntrwa_off_blnc</v>
      </c>
      <c r="I52" s="4" t="s">
        <v>477</v>
      </c>
      <c r="J52" s="66">
        <f>VLOOKUP(Table1[[#This Row],[Status]],Auxiliar!$B$16:$C$23,2,0)</f>
        <v>1</v>
      </c>
      <c r="K52" s="22" t="s">
        <v>1155</v>
      </c>
      <c r="L52" s="22" t="s">
        <v>1161</v>
      </c>
      <c r="M52" s="22" t="s">
        <v>1162</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c r="B53" s="14" t="s">
        <v>32</v>
      </c>
      <c r="C53" s="14" t="s">
        <v>32</v>
      </c>
      <c r="D53" s="3" t="s">
        <v>1166</v>
      </c>
      <c r="E53" s="3" t="s">
        <v>38</v>
      </c>
      <c r="F53" s="3" t="s">
        <v>439</v>
      </c>
      <c r="G53" s="3" t="s">
        <v>448</v>
      </c>
      <c r="H53" s="70" t="str">
        <f>Table1[[#This Row],[Tabela]]&amp;Table1[[#This Row],[Campo]]</f>
        <v>lt002_insrmntrwa_off_blnc</v>
      </c>
      <c r="I53" s="4" t="s">
        <v>477</v>
      </c>
      <c r="J53" s="66">
        <f>VLOOKUP(Table1[[#This Row],[Status]],Auxiliar!$B$16:$C$23,2,0)</f>
        <v>1</v>
      </c>
      <c r="K53" s="22" t="s">
        <v>1158</v>
      </c>
      <c r="L53" s="22" t="s">
        <v>1161</v>
      </c>
      <c r="M53" s="22" t="s">
        <v>1162</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c r="B54" s="14" t="s">
        <v>32</v>
      </c>
      <c r="C54" s="14" t="s">
        <v>32</v>
      </c>
      <c r="D54" s="3" t="s">
        <v>1166</v>
      </c>
      <c r="E54" s="3" t="s">
        <v>38</v>
      </c>
      <c r="F54" s="3" t="s">
        <v>439</v>
      </c>
      <c r="G54" s="3" t="s">
        <v>448</v>
      </c>
      <c r="H54" s="70" t="str">
        <f>Table1[[#This Row],[Tabela]]&amp;Table1[[#This Row],[Campo]]</f>
        <v>lt002_insrmntrwa_off_blnc</v>
      </c>
      <c r="I54" s="4" t="s">
        <v>477</v>
      </c>
      <c r="J54" s="66">
        <f>VLOOKUP(Table1[[#This Row],[Status]],Auxiliar!$B$16:$C$23,2,0)</f>
        <v>1</v>
      </c>
      <c r="K54" s="22" t="s">
        <v>1159</v>
      </c>
      <c r="L54" s="22" t="s">
        <v>1161</v>
      </c>
      <c r="M54" s="22" t="s">
        <v>1162</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c r="B55" s="14" t="s">
        <v>32</v>
      </c>
      <c r="C55" s="14" t="s">
        <v>32</v>
      </c>
      <c r="D55" s="3" t="s">
        <v>1168</v>
      </c>
      <c r="E55" s="3" t="s">
        <v>38</v>
      </c>
      <c r="F55" s="3" t="s">
        <v>439</v>
      </c>
      <c r="G55" s="3" t="s">
        <v>449</v>
      </c>
      <c r="H55" s="70" t="str">
        <f>Table1[[#This Row],[Tabela]]&amp;Table1[[#This Row],[Campo]]</f>
        <v>lt002_insrmntintrnl_trnsfr_rt_off_blnc</v>
      </c>
      <c r="I55" s="4" t="s">
        <v>477</v>
      </c>
      <c r="J55" s="66">
        <f>VLOOKUP(Table1[[#This Row],[Status]],Auxiliar!$B$16:$C$23,2,0)</f>
        <v>1</v>
      </c>
      <c r="K55" s="22" t="s">
        <v>1154</v>
      </c>
      <c r="L55" s="22" t="s">
        <v>1161</v>
      </c>
      <c r="M55" s="22" t="s">
        <v>1162</v>
      </c>
      <c r="N55" s="57">
        <v>45485</v>
      </c>
      <c r="O55" s="22">
        <f>INDEX(Auxiliar!$D$5:$F$13,MATCH(Table1[[#This Row],[Tipologia_Testes]],Auxiliar!$B$5:$B$13,0),MATCH(Table1[[#This Row],[Complexidade]],Auxiliar!$D$4:$F$4,0))</f>
        <v>2</v>
      </c>
      <c r="P55" s="3" t="s">
        <v>1169</v>
      </c>
      <c r="Q55" s="3"/>
      <c r="R55" s="48">
        <v>45261</v>
      </c>
      <c r="S55" s="3"/>
      <c r="T55" s="3"/>
      <c r="U55" s="3"/>
      <c r="V55" s="3"/>
      <c r="W55" s="3">
        <f>VLOOKUP(Table1[[#This Row],[Status]],Auxiliar!$B$16:$D$23,3,0)*Table1[[#This Row],[Estimação (horas)]]</f>
        <v>2</v>
      </c>
      <c r="X55" s="3"/>
    </row>
    <row r="56" spans="2:24" ht="17.399999999999999" hidden="1">
      <c r="B56" s="14" t="s">
        <v>32</v>
      </c>
      <c r="C56" s="14" t="s">
        <v>32</v>
      </c>
      <c r="D56" s="3" t="s">
        <v>1168</v>
      </c>
      <c r="E56" s="3" t="s">
        <v>38</v>
      </c>
      <c r="F56" s="3" t="s">
        <v>439</v>
      </c>
      <c r="G56" s="3" t="s">
        <v>449</v>
      </c>
      <c r="H56" s="70" t="str">
        <f>Table1[[#This Row],[Tabela]]&amp;Table1[[#This Row],[Campo]]</f>
        <v>lt002_insrmntintrnl_trnsfr_rt_off_blnc</v>
      </c>
      <c r="I56" s="4" t="s">
        <v>477</v>
      </c>
      <c r="J56" s="66">
        <f>VLOOKUP(Table1[[#This Row],[Status]],Auxiliar!$B$16:$C$23,2,0)</f>
        <v>1</v>
      </c>
      <c r="K56" s="22" t="s">
        <v>1155</v>
      </c>
      <c r="L56" s="22" t="s">
        <v>1161</v>
      </c>
      <c r="M56" s="22" t="s">
        <v>1162</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c r="B57" s="14" t="s">
        <v>32</v>
      </c>
      <c r="C57" s="14" t="s">
        <v>32</v>
      </c>
      <c r="D57" s="3" t="s">
        <v>1168</v>
      </c>
      <c r="E57" s="3" t="s">
        <v>38</v>
      </c>
      <c r="F57" s="3" t="s">
        <v>439</v>
      </c>
      <c r="G57" s="3" t="s">
        <v>449</v>
      </c>
      <c r="H57" s="70" t="str">
        <f>Table1[[#This Row],[Tabela]]&amp;Table1[[#This Row],[Campo]]</f>
        <v>lt002_insrmntintrnl_trnsfr_rt_off_blnc</v>
      </c>
      <c r="I57" s="4" t="s">
        <v>477</v>
      </c>
      <c r="J57" s="66">
        <f>VLOOKUP(Table1[[#This Row],[Status]],Auxiliar!$B$16:$C$23,2,0)</f>
        <v>1</v>
      </c>
      <c r="K57" s="22" t="s">
        <v>1158</v>
      </c>
      <c r="L57" s="22" t="s">
        <v>1161</v>
      </c>
      <c r="M57" s="22" t="s">
        <v>1162</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c r="B58" s="14" t="s">
        <v>32</v>
      </c>
      <c r="C58" s="14" t="s">
        <v>32</v>
      </c>
      <c r="D58" s="3" t="s">
        <v>1168</v>
      </c>
      <c r="E58" s="3" t="s">
        <v>38</v>
      </c>
      <c r="F58" s="3" t="s">
        <v>439</v>
      </c>
      <c r="G58" s="3" t="s">
        <v>449</v>
      </c>
      <c r="H58" s="70" t="str">
        <f>Table1[[#This Row],[Tabela]]&amp;Table1[[#This Row],[Campo]]</f>
        <v>lt002_insrmntintrnl_trnsfr_rt_off_blnc</v>
      </c>
      <c r="I58" s="4" t="s">
        <v>477</v>
      </c>
      <c r="J58" s="66">
        <f>VLOOKUP(Table1[[#This Row],[Status]],Auxiliar!$B$16:$C$23,2,0)</f>
        <v>1</v>
      </c>
      <c r="K58" s="22" t="s">
        <v>1159</v>
      </c>
      <c r="L58" s="22" t="s">
        <v>1161</v>
      </c>
      <c r="M58" s="22" t="s">
        <v>1162</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c r="B59" s="14" t="s">
        <v>32</v>
      </c>
      <c r="C59" s="14" t="s">
        <v>32</v>
      </c>
      <c r="D59" s="3" t="s">
        <v>1168</v>
      </c>
      <c r="E59" s="3" t="s">
        <v>38</v>
      </c>
      <c r="F59" s="3" t="s">
        <v>439</v>
      </c>
      <c r="G59" s="3" t="s">
        <v>450</v>
      </c>
      <c r="H59" s="70" t="str">
        <f>Table1[[#This Row],[Tabela]]&amp;Table1[[#This Row],[Campo]]</f>
        <v>lt002_insrmntbsnss_area</v>
      </c>
      <c r="I59" s="3" t="s">
        <v>177</v>
      </c>
      <c r="J59" s="50">
        <f>VLOOKUP(Table1[[#This Row],[Status]],Auxiliar!$B$16:$C$23,2,0)</f>
        <v>2</v>
      </c>
      <c r="K59" s="22" t="s">
        <v>1154</v>
      </c>
      <c r="L59" s="22" t="s">
        <v>1152</v>
      </c>
      <c r="M59" s="22" t="s">
        <v>1153</v>
      </c>
      <c r="N59" s="57">
        <v>45485</v>
      </c>
      <c r="O59" s="140">
        <v>4</v>
      </c>
      <c r="P59" s="24" t="s">
        <v>1170</v>
      </c>
      <c r="Q59" s="3"/>
      <c r="R59" s="48">
        <v>45261</v>
      </c>
      <c r="S59" s="3"/>
      <c r="T59" s="3"/>
      <c r="U59" s="3"/>
      <c r="V59" s="3"/>
      <c r="W59" s="3">
        <f>VLOOKUP(Table1[[#This Row],[Status]],Auxiliar!$B$16:$D$23,3,0)*Table1[[#This Row],[Estimação (horas)]]</f>
        <v>2</v>
      </c>
      <c r="X59" s="3"/>
    </row>
    <row r="60" spans="2:24" ht="17.399999999999999" hidden="1">
      <c r="B60" s="14" t="s">
        <v>32</v>
      </c>
      <c r="C60" s="14" t="s">
        <v>32</v>
      </c>
      <c r="D60" s="3" t="s">
        <v>1168</v>
      </c>
      <c r="E60" s="3" t="s">
        <v>38</v>
      </c>
      <c r="F60" s="3" t="s">
        <v>439</v>
      </c>
      <c r="G60" s="3" t="s">
        <v>450</v>
      </c>
      <c r="H60" s="70" t="str">
        <f>Table1[[#This Row],[Tabela]]&amp;Table1[[#This Row],[Campo]]</f>
        <v>lt002_insrmntbsnss_area</v>
      </c>
      <c r="I60" s="3" t="s">
        <v>177</v>
      </c>
      <c r="J60" s="50">
        <f>VLOOKUP(Table1[[#This Row],[Status]],Auxiliar!$B$16:$C$23,2,0)</f>
        <v>2</v>
      </c>
      <c r="K60" s="22" t="s">
        <v>1155</v>
      </c>
      <c r="L60" s="22" t="s">
        <v>1152</v>
      </c>
      <c r="M60" s="22" t="s">
        <v>1153</v>
      </c>
      <c r="N60" s="57">
        <v>45485</v>
      </c>
      <c r="O60" s="22">
        <f>INDEX(Auxiliar!$D$5:$F$13,MATCH(Table1[[#This Row],[Tipologia_Testes]],Auxiliar!$B$5:$B$13,0),MATCH(Table1[[#This Row],[Complexidade]],Auxiliar!$D$4:$F$4,0))</f>
        <v>8</v>
      </c>
      <c r="P60" s="3" t="s">
        <v>1171</v>
      </c>
      <c r="Q60" s="3"/>
      <c r="R60" s="48">
        <v>45261</v>
      </c>
      <c r="S60" s="3"/>
      <c r="T60" s="3"/>
      <c r="U60" s="3"/>
      <c r="V60" s="3"/>
      <c r="W60" s="3">
        <f>VLOOKUP(Table1[[#This Row],[Status]],Auxiliar!$B$16:$D$23,3,0)*Table1[[#This Row],[Estimação (horas)]]</f>
        <v>4</v>
      </c>
      <c r="X60" s="3"/>
    </row>
    <row r="61" spans="2:24" ht="17.399999999999999" hidden="1">
      <c r="B61" s="14" t="s">
        <v>32</v>
      </c>
      <c r="C61" s="14" t="s">
        <v>32</v>
      </c>
      <c r="D61" s="3" t="s">
        <v>1168</v>
      </c>
      <c r="E61" s="3" t="s">
        <v>38</v>
      </c>
      <c r="F61" s="3" t="s">
        <v>439</v>
      </c>
      <c r="G61" s="3" t="s">
        <v>450</v>
      </c>
      <c r="H61" s="70" t="str">
        <f>Table1[[#This Row],[Tabela]]&amp;Table1[[#This Row],[Campo]]</f>
        <v>lt002_insrmntbsnss_area</v>
      </c>
      <c r="I61" s="3" t="s">
        <v>177</v>
      </c>
      <c r="J61" s="50">
        <f>VLOOKUP(Table1[[#This Row],[Status]],Auxiliar!$B$16:$C$23,2,0)</f>
        <v>2</v>
      </c>
      <c r="K61" s="22" t="s">
        <v>1156</v>
      </c>
      <c r="L61" s="22" t="s">
        <v>1152</v>
      </c>
      <c r="M61" s="22" t="s">
        <v>1153</v>
      </c>
      <c r="N61" s="57">
        <v>45485</v>
      </c>
      <c r="O61" s="22">
        <f>INDEX(Auxiliar!$D$5:$F$13,MATCH(Table1[[#This Row],[Tipologia_Testes]],Auxiliar!$B$5:$B$13,0),MATCH(Table1[[#This Row],[Complexidade]],Auxiliar!$D$4:$F$4,0))</f>
        <v>8</v>
      </c>
      <c r="P61" s="3" t="s">
        <v>1171</v>
      </c>
      <c r="Q61" s="3"/>
      <c r="R61" s="48">
        <v>45261</v>
      </c>
      <c r="S61" s="3"/>
      <c r="T61" s="3"/>
      <c r="U61" s="3"/>
      <c r="V61" s="3"/>
      <c r="W61" s="3">
        <f>VLOOKUP(Table1[[#This Row],[Status]],Auxiliar!$B$16:$D$23,3,0)*Table1[[#This Row],[Estimação (horas)]]</f>
        <v>4</v>
      </c>
      <c r="X61" s="3"/>
    </row>
    <row r="62" spans="2:24" ht="17.399999999999999" hidden="1">
      <c r="B62" s="14" t="s">
        <v>32</v>
      </c>
      <c r="C62" s="14" t="s">
        <v>32</v>
      </c>
      <c r="D62" s="3" t="s">
        <v>1168</v>
      </c>
      <c r="E62" s="3" t="s">
        <v>38</v>
      </c>
      <c r="F62" s="3" t="s">
        <v>439</v>
      </c>
      <c r="G62" s="3" t="s">
        <v>450</v>
      </c>
      <c r="H62" s="70" t="str">
        <f>Table1[[#This Row],[Tabela]]&amp;Table1[[#This Row],[Campo]]</f>
        <v>lt002_insrmntbsnss_area</v>
      </c>
      <c r="I62" s="3" t="s">
        <v>177</v>
      </c>
      <c r="J62" s="50">
        <f>VLOOKUP(Table1[[#This Row],[Status]],Auxiliar!$B$16:$C$23,2,0)</f>
        <v>2</v>
      </c>
      <c r="K62" s="22" t="s">
        <v>1158</v>
      </c>
      <c r="L62" s="22" t="s">
        <v>1152</v>
      </c>
      <c r="M62" s="22" t="s">
        <v>1153</v>
      </c>
      <c r="N62" s="57">
        <v>45485</v>
      </c>
      <c r="O62" s="22">
        <f>INDEX(Auxiliar!$D$5:$F$13,MATCH(Table1[[#This Row],[Tipologia_Testes]],Auxiliar!$B$5:$B$13,0),MATCH(Table1[[#This Row],[Complexidade]],Auxiliar!$D$4:$F$4,0))</f>
        <v>0.1</v>
      </c>
      <c r="P62" s="3" t="s">
        <v>1171</v>
      </c>
      <c r="Q62" s="3"/>
      <c r="R62" s="48">
        <v>45261</v>
      </c>
      <c r="S62" s="3"/>
      <c r="T62" s="3"/>
      <c r="U62" s="3"/>
      <c r="V62" s="3"/>
      <c r="W62" s="3">
        <f>VLOOKUP(Table1[[#This Row],[Status]],Auxiliar!$B$16:$D$23,3,0)*Table1[[#This Row],[Estimação (horas)]]</f>
        <v>0.05</v>
      </c>
      <c r="X62" s="3"/>
    </row>
    <row r="63" spans="2:24" ht="17.399999999999999" hidden="1">
      <c r="B63" s="14" t="s">
        <v>32</v>
      </c>
      <c r="C63" s="14" t="s">
        <v>32</v>
      </c>
      <c r="D63" s="3" t="s">
        <v>1168</v>
      </c>
      <c r="E63" s="3" t="s">
        <v>38</v>
      </c>
      <c r="F63" s="3" t="s">
        <v>439</v>
      </c>
      <c r="G63" s="3" t="s">
        <v>450</v>
      </c>
      <c r="H63" s="70" t="str">
        <f>Table1[[#This Row],[Tabela]]&amp;Table1[[#This Row],[Campo]]</f>
        <v>lt002_insrmntbsnss_area</v>
      </c>
      <c r="I63" s="3" t="s">
        <v>177</v>
      </c>
      <c r="J63" s="50">
        <f>VLOOKUP(Table1[[#This Row],[Status]],Auxiliar!$B$16:$C$23,2,0)</f>
        <v>2</v>
      </c>
      <c r="K63" s="22" t="s">
        <v>1159</v>
      </c>
      <c r="L63" s="22" t="s">
        <v>1152</v>
      </c>
      <c r="M63" s="22" t="s">
        <v>1153</v>
      </c>
      <c r="N63" s="57">
        <v>45485</v>
      </c>
      <c r="O63" s="22">
        <f>INDEX(Auxiliar!$D$5:$F$13,MATCH(Table1[[#This Row],[Tipologia_Testes]],Auxiliar!$B$5:$B$13,0),MATCH(Table1[[#This Row],[Complexidade]],Auxiliar!$D$4:$F$4,0))</f>
        <v>2</v>
      </c>
      <c r="P63" s="3" t="s">
        <v>1171</v>
      </c>
      <c r="Q63" s="3"/>
      <c r="R63" s="48">
        <v>45261</v>
      </c>
      <c r="S63" s="3"/>
      <c r="T63" s="3"/>
      <c r="U63" s="3"/>
      <c r="V63" s="3"/>
      <c r="W63" s="3">
        <f>VLOOKUP(Table1[[#This Row],[Status]],Auxiliar!$B$16:$D$23,3,0)*Table1[[#This Row],[Estimação (horas)]]</f>
        <v>1</v>
      </c>
      <c r="X63" s="3"/>
    </row>
    <row r="64" spans="2:24" ht="17.399999999999999" hidden="1">
      <c r="B64" s="14" t="s">
        <v>32</v>
      </c>
      <c r="C64" s="14" t="s">
        <v>32</v>
      </c>
      <c r="D64" s="3" t="s">
        <v>1168</v>
      </c>
      <c r="E64" s="3" t="s">
        <v>38</v>
      </c>
      <c r="F64" s="3" t="s">
        <v>439</v>
      </c>
      <c r="G64" s="3" t="s">
        <v>451</v>
      </c>
      <c r="H64" s="70" t="str">
        <f>Table1[[#This Row],[Tabela]]&amp;Table1[[#This Row],[Campo]]</f>
        <v>lt002_insrmntavrg_blnc</v>
      </c>
      <c r="I64" s="3" t="s">
        <v>177</v>
      </c>
      <c r="J64" s="50">
        <f>VLOOKUP(Table1[[#This Row],[Status]],Auxiliar!$B$16:$C$23,2,0)</f>
        <v>2</v>
      </c>
      <c r="K64" s="22" t="s">
        <v>1154</v>
      </c>
      <c r="L64" s="22" t="s">
        <v>1161</v>
      </c>
      <c r="M64" s="22" t="s">
        <v>1172</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c r="B65" s="14" t="s">
        <v>32</v>
      </c>
      <c r="C65" s="14" t="s">
        <v>32</v>
      </c>
      <c r="D65" s="3" t="s">
        <v>1168</v>
      </c>
      <c r="E65" s="3" t="s">
        <v>38</v>
      </c>
      <c r="F65" s="3" t="s">
        <v>439</v>
      </c>
      <c r="G65" s="3" t="s">
        <v>451</v>
      </c>
      <c r="H65" s="70" t="str">
        <f>Table1[[#This Row],[Tabela]]&amp;Table1[[#This Row],[Campo]]</f>
        <v>lt002_insrmntavrg_blnc</v>
      </c>
      <c r="I65" s="3" t="s">
        <v>177</v>
      </c>
      <c r="J65" s="50">
        <f>VLOOKUP(Table1[[#This Row],[Status]],Auxiliar!$B$16:$C$23,2,0)</f>
        <v>2</v>
      </c>
      <c r="K65" s="22" t="s">
        <v>1155</v>
      </c>
      <c r="L65" s="22" t="s">
        <v>1161</v>
      </c>
      <c r="M65" s="22" t="s">
        <v>1172</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c r="B66" s="14" t="s">
        <v>32</v>
      </c>
      <c r="C66" s="14" t="s">
        <v>32</v>
      </c>
      <c r="D66" s="3" t="s">
        <v>1168</v>
      </c>
      <c r="E66" s="3" t="s">
        <v>38</v>
      </c>
      <c r="F66" s="3" t="s">
        <v>439</v>
      </c>
      <c r="G66" s="3" t="s">
        <v>451</v>
      </c>
      <c r="H66" s="70" t="str">
        <f>Table1[[#This Row],[Tabela]]&amp;Table1[[#This Row],[Campo]]</f>
        <v>lt002_insrmntavrg_blnc</v>
      </c>
      <c r="I66" s="3" t="s">
        <v>177</v>
      </c>
      <c r="J66" s="50">
        <f>VLOOKUP(Table1[[#This Row],[Status]],Auxiliar!$B$16:$C$23,2,0)</f>
        <v>2</v>
      </c>
      <c r="K66" s="22" t="s">
        <v>1156</v>
      </c>
      <c r="L66" s="44" t="s">
        <v>1161</v>
      </c>
      <c r="M66" s="22" t="s">
        <v>1172</v>
      </c>
      <c r="N66" s="57">
        <v>45485</v>
      </c>
      <c r="O66" s="140">
        <v>1</v>
      </c>
      <c r="P66" s="3" t="s">
        <v>1173</v>
      </c>
      <c r="Q66" s="3"/>
      <c r="R66" s="48">
        <v>45261</v>
      </c>
      <c r="S66" s="3"/>
      <c r="T66" s="3"/>
      <c r="U66" s="3"/>
      <c r="V66" s="3"/>
      <c r="W66" s="3">
        <f>VLOOKUP(Table1[[#This Row],[Status]],Auxiliar!$B$16:$D$23,3,0)*Table1[[#This Row],[Estimação (horas)]]</f>
        <v>0.5</v>
      </c>
      <c r="X66" s="3"/>
    </row>
    <row r="67" spans="1:24" ht="17.399999999999999" hidden="1">
      <c r="B67" s="14" t="s">
        <v>32</v>
      </c>
      <c r="C67" s="14" t="s">
        <v>32</v>
      </c>
      <c r="D67" s="3" t="s">
        <v>1168</v>
      </c>
      <c r="E67" s="3" t="s">
        <v>38</v>
      </c>
      <c r="F67" s="3" t="s">
        <v>439</v>
      </c>
      <c r="G67" s="3" t="s">
        <v>451</v>
      </c>
      <c r="H67" s="70" t="str">
        <f>Table1[[#This Row],[Tabela]]&amp;Table1[[#This Row],[Campo]]</f>
        <v>lt002_insrmntavrg_blnc</v>
      </c>
      <c r="I67" s="3" t="s">
        <v>177</v>
      </c>
      <c r="J67" s="50">
        <f>VLOOKUP(Table1[[#This Row],[Status]],Auxiliar!$B$16:$C$23,2,0)</f>
        <v>2</v>
      </c>
      <c r="K67" s="22" t="s">
        <v>1158</v>
      </c>
      <c r="L67" s="22" t="s">
        <v>1161</v>
      </c>
      <c r="M67" s="22" t="s">
        <v>1172</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c r="B68" s="14" t="s">
        <v>32</v>
      </c>
      <c r="C68" s="14" t="s">
        <v>32</v>
      </c>
      <c r="D68" s="3" t="s">
        <v>1168</v>
      </c>
      <c r="E68" s="3" t="s">
        <v>38</v>
      </c>
      <c r="F68" s="3" t="s">
        <v>439</v>
      </c>
      <c r="G68" s="3" t="s">
        <v>451</v>
      </c>
      <c r="H68" s="70" t="str">
        <f>Table1[[#This Row],[Tabela]]&amp;Table1[[#This Row],[Campo]]</f>
        <v>lt002_insrmntavrg_blnc</v>
      </c>
      <c r="I68" s="3" t="s">
        <v>177</v>
      </c>
      <c r="J68" s="50">
        <f>VLOOKUP(Table1[[#This Row],[Status]],Auxiliar!$B$16:$C$23,2,0)</f>
        <v>2</v>
      </c>
      <c r="K68" s="22" t="s">
        <v>1159</v>
      </c>
      <c r="L68" s="22" t="s">
        <v>1161</v>
      </c>
      <c r="M68" s="22" t="s">
        <v>1162</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c r="B69" s="14" t="s">
        <v>32</v>
      </c>
      <c r="C69" s="14" t="s">
        <v>32</v>
      </c>
      <c r="D69" s="2" t="s">
        <v>1168</v>
      </c>
      <c r="E69" s="3" t="s">
        <v>38</v>
      </c>
      <c r="F69" s="3" t="s">
        <v>439</v>
      </c>
      <c r="G69" s="2" t="s">
        <v>452</v>
      </c>
      <c r="H69" s="71" t="str">
        <f>Table1[[#This Row],[Tabela]]&amp;Table1[[#This Row],[Campo]]</f>
        <v>lt002_insrmntnt_ln_lss_prvsn</v>
      </c>
      <c r="I69" s="3" t="s">
        <v>177</v>
      </c>
      <c r="J69" s="50">
        <f>VLOOKUP(Table1[[#This Row],[Status]],Auxiliar!$B$16:$C$23,2,0)</f>
        <v>2</v>
      </c>
      <c r="K69" s="22" t="s">
        <v>1154</v>
      </c>
      <c r="L69" s="22" t="s">
        <v>1161</v>
      </c>
      <c r="M69" s="22" t="s">
        <v>1172</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c r="B70" s="14" t="s">
        <v>32</v>
      </c>
      <c r="C70" s="14" t="s">
        <v>32</v>
      </c>
      <c r="D70" s="3" t="s">
        <v>1168</v>
      </c>
      <c r="E70" s="3" t="s">
        <v>38</v>
      </c>
      <c r="F70" s="3" t="s">
        <v>439</v>
      </c>
      <c r="G70" s="3" t="s">
        <v>452</v>
      </c>
      <c r="H70" s="70" t="str">
        <f>Table1[[#This Row],[Tabela]]&amp;Table1[[#This Row],[Campo]]</f>
        <v>lt002_insrmntnt_ln_lss_prvsn</v>
      </c>
      <c r="I70" s="3" t="s">
        <v>177</v>
      </c>
      <c r="J70" s="50">
        <f>VLOOKUP(Table1[[#This Row],[Status]],Auxiliar!$B$16:$C$23,2,0)</f>
        <v>2</v>
      </c>
      <c r="K70" s="22" t="s">
        <v>1155</v>
      </c>
      <c r="L70" s="22" t="s">
        <v>1161</v>
      </c>
      <c r="M70" s="22" t="s">
        <v>1172</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c r="B71" s="14" t="s">
        <v>32</v>
      </c>
      <c r="C71" s="14" t="s">
        <v>32</v>
      </c>
      <c r="D71" s="3" t="s">
        <v>1168</v>
      </c>
      <c r="E71" s="3" t="s">
        <v>38</v>
      </c>
      <c r="F71" s="3" t="s">
        <v>439</v>
      </c>
      <c r="G71" s="3" t="s">
        <v>452</v>
      </c>
      <c r="H71" s="70" t="str">
        <f>Table1[[#This Row],[Tabela]]&amp;Table1[[#This Row],[Campo]]</f>
        <v>lt002_insrmntnt_ln_lss_prvsn</v>
      </c>
      <c r="I71" s="3" t="s">
        <v>177</v>
      </c>
      <c r="J71" s="50">
        <f>VLOOKUP(Table1[[#This Row],[Status]],Auxiliar!$B$16:$C$23,2,0)</f>
        <v>2</v>
      </c>
      <c r="K71" s="22" t="s">
        <v>1156</v>
      </c>
      <c r="L71" s="44" t="s">
        <v>1161</v>
      </c>
      <c r="M71" s="22" t="s">
        <v>1172</v>
      </c>
      <c r="N71" s="57">
        <v>45485</v>
      </c>
      <c r="O71" s="140">
        <v>1</v>
      </c>
      <c r="P71" s="3" t="s">
        <v>1173</v>
      </c>
      <c r="Q71" s="3"/>
      <c r="R71" s="48">
        <v>45261</v>
      </c>
      <c r="S71" s="3"/>
      <c r="T71" s="3"/>
      <c r="U71" s="3"/>
      <c r="V71" s="3"/>
      <c r="W71" s="3">
        <f>VLOOKUP(Table1[[#This Row],[Status]],Auxiliar!$B$16:$D$23,3,0)*Table1[[#This Row],[Estimação (horas)]]</f>
        <v>0.5</v>
      </c>
      <c r="X71" s="3"/>
    </row>
    <row r="72" spans="1:24" ht="17.399999999999999" hidden="1">
      <c r="A72" t="s">
        <v>1174</v>
      </c>
      <c r="B72" s="14" t="s">
        <v>32</v>
      </c>
      <c r="C72" s="14" t="s">
        <v>32</v>
      </c>
      <c r="D72" s="3" t="s">
        <v>1168</v>
      </c>
      <c r="E72" s="3" t="s">
        <v>38</v>
      </c>
      <c r="F72" s="3" t="s">
        <v>439</v>
      </c>
      <c r="G72" s="3" t="s">
        <v>452</v>
      </c>
      <c r="H72" s="70" t="str">
        <f>Table1[[#This Row],[Tabela]]&amp;Table1[[#This Row],[Campo]]</f>
        <v>lt002_insrmntnt_ln_lss_prvsn</v>
      </c>
      <c r="I72" s="3" t="s">
        <v>177</v>
      </c>
      <c r="J72" s="50">
        <f>VLOOKUP(Table1[[#This Row],[Status]],Auxiliar!$B$16:$C$23,2,0)</f>
        <v>2</v>
      </c>
      <c r="K72" s="22" t="s">
        <v>1158</v>
      </c>
      <c r="L72" s="22" t="s">
        <v>1161</v>
      </c>
      <c r="M72" s="22" t="s">
        <v>1172</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c r="A73" t="s">
        <v>1174</v>
      </c>
      <c r="B73" s="14" t="s">
        <v>32</v>
      </c>
      <c r="C73" s="14" t="s">
        <v>32</v>
      </c>
      <c r="D73" s="3" t="s">
        <v>1168</v>
      </c>
      <c r="E73" s="3" t="s">
        <v>38</v>
      </c>
      <c r="F73" s="3" t="s">
        <v>439</v>
      </c>
      <c r="G73" s="3" t="s">
        <v>452</v>
      </c>
      <c r="H73" s="70" t="str">
        <f>Table1[[#This Row],[Tabela]]&amp;Table1[[#This Row],[Campo]]</f>
        <v>lt002_insrmntnt_ln_lss_prvsn</v>
      </c>
      <c r="I73" s="3" t="s">
        <v>177</v>
      </c>
      <c r="J73" s="50">
        <f>VLOOKUP(Table1[[#This Row],[Status]],Auxiliar!$B$16:$C$23,2,0)</f>
        <v>2</v>
      </c>
      <c r="K73" s="22" t="s">
        <v>1159</v>
      </c>
      <c r="L73" s="22" t="s">
        <v>1161</v>
      </c>
      <c r="M73" s="22" t="s">
        <v>1162</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c r="A74" t="s">
        <v>1174</v>
      </c>
      <c r="B74" s="14" t="s">
        <v>32</v>
      </c>
      <c r="C74" s="14" t="s">
        <v>32</v>
      </c>
      <c r="D74" s="3" t="s">
        <v>1168</v>
      </c>
      <c r="E74" s="3" t="s">
        <v>38</v>
      </c>
      <c r="F74" s="3" t="s">
        <v>439</v>
      </c>
      <c r="G74" s="3" t="s">
        <v>453</v>
      </c>
      <c r="H74" s="70" t="str">
        <f>Table1[[#This Row],[Tabela]]&amp;Table1[[#This Row],[Campo]]</f>
        <v>lt002_insrmntmngmnt_prdct</v>
      </c>
      <c r="I74" s="3" t="s">
        <v>177</v>
      </c>
      <c r="J74" s="50">
        <f>VLOOKUP(Table1[[#This Row],[Status]],Auxiliar!$B$16:$C$23,2,0)</f>
        <v>2</v>
      </c>
      <c r="K74" s="22" t="s">
        <v>1154</v>
      </c>
      <c r="L74" s="23" t="s">
        <v>1161</v>
      </c>
      <c r="M74" s="22" t="s">
        <v>1172</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c r="A75" t="s">
        <v>1174</v>
      </c>
      <c r="B75" s="14" t="s">
        <v>32</v>
      </c>
      <c r="C75" s="14" t="s">
        <v>32</v>
      </c>
      <c r="D75" s="3" t="s">
        <v>1168</v>
      </c>
      <c r="E75" s="3" t="s">
        <v>38</v>
      </c>
      <c r="F75" s="3" t="s">
        <v>439</v>
      </c>
      <c r="G75" s="3" t="s">
        <v>453</v>
      </c>
      <c r="H75" s="70" t="str">
        <f>Table1[[#This Row],[Tabela]]&amp;Table1[[#This Row],[Campo]]</f>
        <v>lt002_insrmntmngmnt_prdct</v>
      </c>
      <c r="I75" s="3" t="s">
        <v>177</v>
      </c>
      <c r="J75" s="50">
        <f>VLOOKUP(Table1[[#This Row],[Status]],Auxiliar!$B$16:$C$23,2,0)</f>
        <v>2</v>
      </c>
      <c r="K75" s="22" t="s">
        <v>1155</v>
      </c>
      <c r="L75" s="23" t="s">
        <v>1161</v>
      </c>
      <c r="M75" s="22" t="s">
        <v>1172</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c r="A76" t="s">
        <v>1174</v>
      </c>
      <c r="B76" s="14" t="s">
        <v>32</v>
      </c>
      <c r="C76" s="14" t="s">
        <v>32</v>
      </c>
      <c r="D76" s="3" t="s">
        <v>1168</v>
      </c>
      <c r="E76" s="3" t="s">
        <v>38</v>
      </c>
      <c r="F76" s="3" t="s">
        <v>439</v>
      </c>
      <c r="G76" s="3" t="s">
        <v>453</v>
      </c>
      <c r="H76" s="70" t="str">
        <f>Table1[[#This Row],[Tabela]]&amp;Table1[[#This Row],[Campo]]</f>
        <v>lt002_insrmntmngmnt_prdct</v>
      </c>
      <c r="I76" s="3" t="s">
        <v>177</v>
      </c>
      <c r="J76" s="50">
        <f>VLOOKUP(Table1[[#This Row],[Status]],Auxiliar!$B$16:$C$23,2,0)</f>
        <v>2</v>
      </c>
      <c r="K76" s="22" t="s">
        <v>1156</v>
      </c>
      <c r="L76" s="23" t="s">
        <v>1161</v>
      </c>
      <c r="M76" s="22" t="s">
        <v>1172</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c r="A77" t="s">
        <v>1174</v>
      </c>
      <c r="B77" s="14" t="s">
        <v>32</v>
      </c>
      <c r="C77" s="14" t="s">
        <v>32</v>
      </c>
      <c r="D77" s="3" t="s">
        <v>1168</v>
      </c>
      <c r="E77" s="3" t="s">
        <v>38</v>
      </c>
      <c r="F77" s="3" t="s">
        <v>439</v>
      </c>
      <c r="G77" s="3" t="s">
        <v>453</v>
      </c>
      <c r="H77" s="70" t="str">
        <f>Table1[[#This Row],[Tabela]]&amp;Table1[[#This Row],[Campo]]</f>
        <v>lt002_insrmntmngmnt_prdct</v>
      </c>
      <c r="I77" s="3" t="s">
        <v>177</v>
      </c>
      <c r="J77" s="50">
        <f>VLOOKUP(Table1[[#This Row],[Status]],Auxiliar!$B$16:$C$23,2,0)</f>
        <v>2</v>
      </c>
      <c r="K77" s="22" t="s">
        <v>1158</v>
      </c>
      <c r="L77" s="23" t="s">
        <v>1161</v>
      </c>
      <c r="M77" s="22" t="s">
        <v>1172</v>
      </c>
      <c r="N77" s="57">
        <v>45485</v>
      </c>
      <c r="O77" s="140">
        <v>0.1</v>
      </c>
      <c r="P77" s="3"/>
      <c r="Q77" s="3"/>
      <c r="R77" s="48">
        <v>45261</v>
      </c>
      <c r="S77" s="3"/>
      <c r="T77" s="3"/>
      <c r="U77" s="3"/>
      <c r="V77" s="3"/>
      <c r="W77" s="3">
        <f>VLOOKUP(Table1[[#This Row],[Status]],Auxiliar!$B$16:$D$23,3,0)*Table1[[#This Row],[Estimação (horas)]]</f>
        <v>0.05</v>
      </c>
      <c r="X77" s="3"/>
    </row>
    <row r="78" spans="1:24" ht="17.399999999999999" hidden="1">
      <c r="B78" s="14" t="s">
        <v>32</v>
      </c>
      <c r="C78" s="14" t="s">
        <v>32</v>
      </c>
      <c r="D78" s="3" t="s">
        <v>1168</v>
      </c>
      <c r="E78" s="3" t="s">
        <v>38</v>
      </c>
      <c r="F78" s="3" t="s">
        <v>439</v>
      </c>
      <c r="G78" s="3" t="s">
        <v>453</v>
      </c>
      <c r="H78" s="70" t="str">
        <f>Table1[[#This Row],[Tabela]]&amp;Table1[[#This Row],[Campo]]</f>
        <v>lt002_insrmntmngmnt_prdct</v>
      </c>
      <c r="I78" s="3" t="s">
        <v>177</v>
      </c>
      <c r="J78" s="50">
        <f>VLOOKUP(Table1[[#This Row],[Status]],Auxiliar!$B$16:$C$23,2,0)</f>
        <v>2</v>
      </c>
      <c r="K78" s="22" t="s">
        <v>1159</v>
      </c>
      <c r="L78" s="23" t="s">
        <v>1161</v>
      </c>
      <c r="M78" s="22" t="s">
        <v>1172</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c r="B79" s="14" t="s">
        <v>32</v>
      </c>
      <c r="C79" s="14" t="s">
        <v>32</v>
      </c>
      <c r="D79" s="3" t="s">
        <v>1168</v>
      </c>
      <c r="E79" s="3" t="s">
        <v>38</v>
      </c>
      <c r="F79" s="3" t="s">
        <v>439</v>
      </c>
      <c r="G79" s="3" t="s">
        <v>454</v>
      </c>
      <c r="H79" s="70" t="str">
        <f>Table1[[#This Row],[Tabela]]&amp;Table1[[#This Row],[Campo]]</f>
        <v>lt002_insrmntnw_bsnss</v>
      </c>
      <c r="I79" s="3" t="s">
        <v>177</v>
      </c>
      <c r="J79" s="50">
        <f>VLOOKUP(Table1[[#This Row],[Status]],Auxiliar!$B$16:$C$23,2,0)</f>
        <v>2</v>
      </c>
      <c r="K79" s="22" t="s">
        <v>1154</v>
      </c>
      <c r="L79" s="22" t="s">
        <v>1161</v>
      </c>
      <c r="M79" s="22" t="s">
        <v>1172</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c r="B80" s="14" t="s">
        <v>32</v>
      </c>
      <c r="C80" s="14" t="s">
        <v>32</v>
      </c>
      <c r="D80" s="3" t="s">
        <v>1168</v>
      </c>
      <c r="E80" s="3" t="s">
        <v>38</v>
      </c>
      <c r="F80" s="3" t="s">
        <v>439</v>
      </c>
      <c r="G80" s="3" t="s">
        <v>454</v>
      </c>
      <c r="H80" s="70" t="str">
        <f>Table1[[#This Row],[Tabela]]&amp;Table1[[#This Row],[Campo]]</f>
        <v>lt002_insrmntnw_bsnss</v>
      </c>
      <c r="I80" s="3" t="s">
        <v>177</v>
      </c>
      <c r="J80" s="50">
        <f>VLOOKUP(Table1[[#This Row],[Status]],Auxiliar!$B$16:$C$23,2,0)</f>
        <v>2</v>
      </c>
      <c r="K80" s="22" t="s">
        <v>1155</v>
      </c>
      <c r="L80" s="22" t="s">
        <v>1161</v>
      </c>
      <c r="M80" s="22" t="s">
        <v>1172</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c r="A81" t="s">
        <v>1174</v>
      </c>
      <c r="B81" s="14" t="s">
        <v>32</v>
      </c>
      <c r="C81" s="14" t="s">
        <v>32</v>
      </c>
      <c r="D81" s="3" t="s">
        <v>1168</v>
      </c>
      <c r="E81" s="3" t="s">
        <v>38</v>
      </c>
      <c r="F81" s="3" t="s">
        <v>439</v>
      </c>
      <c r="G81" s="3" t="s">
        <v>454</v>
      </c>
      <c r="H81" s="70" t="str">
        <f>Table1[[#This Row],[Tabela]]&amp;Table1[[#This Row],[Campo]]</f>
        <v>lt002_insrmntnw_bsnss</v>
      </c>
      <c r="I81" s="3" t="s">
        <v>177</v>
      </c>
      <c r="J81" s="50">
        <f>VLOOKUP(Table1[[#This Row],[Status]],Auxiliar!$B$16:$C$23,2,0)</f>
        <v>2</v>
      </c>
      <c r="K81" s="22" t="s">
        <v>1158</v>
      </c>
      <c r="L81" s="22" t="s">
        <v>1161</v>
      </c>
      <c r="M81" s="22" t="s">
        <v>1172</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c r="A82" t="s">
        <v>1174</v>
      </c>
      <c r="B82" s="14" t="s">
        <v>32</v>
      </c>
      <c r="C82" s="14" t="s">
        <v>32</v>
      </c>
      <c r="D82" s="3" t="s">
        <v>1168</v>
      </c>
      <c r="E82" s="3" t="s">
        <v>38</v>
      </c>
      <c r="F82" s="3" t="s">
        <v>439</v>
      </c>
      <c r="G82" s="3" t="s">
        <v>454</v>
      </c>
      <c r="H82" s="70" t="str">
        <f>Table1[[#This Row],[Tabela]]&amp;Table1[[#This Row],[Campo]]</f>
        <v>lt002_insrmntnw_bsnss</v>
      </c>
      <c r="I82" s="3" t="s">
        <v>177</v>
      </c>
      <c r="J82" s="50">
        <f>VLOOKUP(Table1[[#This Row],[Status]],Auxiliar!$B$16:$C$23,2,0)</f>
        <v>2</v>
      </c>
      <c r="K82" s="22" t="s">
        <v>1159</v>
      </c>
      <c r="L82" s="22" t="s">
        <v>1161</v>
      </c>
      <c r="M82" s="22" t="s">
        <v>1172</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c r="A83" t="s">
        <v>1174</v>
      </c>
      <c r="B83" s="14" t="s">
        <v>32</v>
      </c>
      <c r="C83" s="14" t="s">
        <v>32</v>
      </c>
      <c r="D83" s="3" t="s">
        <v>1168</v>
      </c>
      <c r="E83" s="3" t="s">
        <v>38</v>
      </c>
      <c r="F83" s="3" t="s">
        <v>439</v>
      </c>
      <c r="G83" s="3" t="s">
        <v>455</v>
      </c>
      <c r="H83" s="70" t="str">
        <f>Table1[[#This Row],[Tabela]]&amp;Table1[[#This Row],[Campo]]</f>
        <v>lt002_insrmntgrss_intrst_incm_ccrr</v>
      </c>
      <c r="I83" s="3" t="s">
        <v>177</v>
      </c>
      <c r="J83" s="50">
        <f>VLOOKUP(Table1[[#This Row],[Status]],Auxiliar!$B$16:$C$23,2,0)</f>
        <v>2</v>
      </c>
      <c r="K83" s="22" t="s">
        <v>1155</v>
      </c>
      <c r="L83" s="22" t="s">
        <v>1161</v>
      </c>
      <c r="M83" s="22" t="s">
        <v>1162</v>
      </c>
      <c r="N83" s="57">
        <v>45485</v>
      </c>
      <c r="O83" s="140">
        <v>0.1</v>
      </c>
      <c r="P83" s="3" t="s">
        <v>1175</v>
      </c>
      <c r="Q83" s="3"/>
      <c r="R83" s="48">
        <v>45261</v>
      </c>
      <c r="S83" s="3"/>
      <c r="T83" s="3"/>
      <c r="U83" s="3"/>
      <c r="V83" s="3"/>
      <c r="W83" s="3">
        <f>VLOOKUP(Table1[[#This Row],[Status]],Auxiliar!$B$16:$D$23,3,0)*Table1[[#This Row],[Estimação (horas)]]</f>
        <v>0.05</v>
      </c>
      <c r="X83" s="3"/>
    </row>
    <row r="84" spans="1:24" ht="17.399999999999999" hidden="1">
      <c r="B84" s="14" t="s">
        <v>32</v>
      </c>
      <c r="C84" s="14" t="s">
        <v>32</v>
      </c>
      <c r="D84" s="3" t="s">
        <v>1168</v>
      </c>
      <c r="E84" s="3" t="s">
        <v>38</v>
      </c>
      <c r="F84" s="3" t="s">
        <v>439</v>
      </c>
      <c r="G84" s="3" t="s">
        <v>456</v>
      </c>
      <c r="H84" s="70" t="str">
        <f>Table1[[#This Row],[Tabela]]&amp;Table1[[#This Row],[Campo]]</f>
        <v>lt002_insrmntnt_ln_lss_prvsn_off_blnc</v>
      </c>
      <c r="I84" s="3" t="s">
        <v>177</v>
      </c>
      <c r="J84" s="50">
        <f>VLOOKUP(Table1[[#This Row],[Status]],Auxiliar!$B$16:$C$23,2,0)</f>
        <v>2</v>
      </c>
      <c r="K84" s="22" t="s">
        <v>1154</v>
      </c>
      <c r="L84" s="22" t="s">
        <v>1161</v>
      </c>
      <c r="M84" s="22" t="s">
        <v>1172</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c r="A85" t="s">
        <v>1174</v>
      </c>
      <c r="B85" s="14" t="s">
        <v>32</v>
      </c>
      <c r="C85" s="14" t="s">
        <v>32</v>
      </c>
      <c r="D85" s="3" t="s">
        <v>1168</v>
      </c>
      <c r="E85" s="3" t="s">
        <v>38</v>
      </c>
      <c r="F85" s="3" t="s">
        <v>439</v>
      </c>
      <c r="G85" s="3" t="s">
        <v>456</v>
      </c>
      <c r="H85" s="70" t="str">
        <f>Table1[[#This Row],[Tabela]]&amp;Table1[[#This Row],[Campo]]</f>
        <v>lt002_insrmntnt_ln_lss_prvsn_off_blnc</v>
      </c>
      <c r="I85" s="3" t="s">
        <v>177</v>
      </c>
      <c r="J85" s="50">
        <f>VLOOKUP(Table1[[#This Row],[Status]],Auxiliar!$B$16:$C$23,2,0)</f>
        <v>2</v>
      </c>
      <c r="K85" s="22" t="s">
        <v>1155</v>
      </c>
      <c r="L85" s="22" t="s">
        <v>1161</v>
      </c>
      <c r="M85" s="22" t="s">
        <v>1172</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c r="B86" s="14" t="s">
        <v>32</v>
      </c>
      <c r="C86" s="14" t="s">
        <v>32</v>
      </c>
      <c r="D86" s="3" t="s">
        <v>1168</v>
      </c>
      <c r="E86" s="3" t="s">
        <v>38</v>
      </c>
      <c r="F86" s="3" t="s">
        <v>439</v>
      </c>
      <c r="G86" s="3" t="s">
        <v>456</v>
      </c>
      <c r="H86" s="70" t="str">
        <f>Table1[[#This Row],[Tabela]]&amp;Table1[[#This Row],[Campo]]</f>
        <v>lt002_insrmntnt_ln_lss_prvsn_off_blnc</v>
      </c>
      <c r="I86" s="3" t="s">
        <v>177</v>
      </c>
      <c r="J86" s="50">
        <f>VLOOKUP(Table1[[#This Row],[Status]],Auxiliar!$B$16:$C$23,2,0)</f>
        <v>2</v>
      </c>
      <c r="K86" s="22" t="s">
        <v>1156</v>
      </c>
      <c r="L86" s="22" t="s">
        <v>1161</v>
      </c>
      <c r="M86" s="22" t="s">
        <v>1172</v>
      </c>
      <c r="N86" s="57">
        <v>45485</v>
      </c>
      <c r="O86" s="140">
        <v>1</v>
      </c>
      <c r="P86" s="3"/>
      <c r="Q86" s="3"/>
      <c r="R86" s="48">
        <v>45261</v>
      </c>
      <c r="S86" s="3"/>
      <c r="T86" s="3"/>
      <c r="U86" s="3"/>
      <c r="V86" s="3"/>
      <c r="W86" s="3">
        <f>VLOOKUP(Table1[[#This Row],[Status]],Auxiliar!$B$16:$D$23,3,0)*Table1[[#This Row],[Estimação (horas)]]</f>
        <v>0.5</v>
      </c>
      <c r="X86" s="3"/>
    </row>
    <row r="87" spans="1:24" ht="17.399999999999999" hidden="1">
      <c r="B87" s="14" t="s">
        <v>32</v>
      </c>
      <c r="C87" s="14" t="s">
        <v>32</v>
      </c>
      <c r="D87" s="3" t="s">
        <v>1168</v>
      </c>
      <c r="E87" s="3" t="s">
        <v>38</v>
      </c>
      <c r="F87" s="3" t="s">
        <v>439</v>
      </c>
      <c r="G87" s="3" t="s">
        <v>456</v>
      </c>
      <c r="H87" s="70" t="str">
        <f>Table1[[#This Row],[Tabela]]&amp;Table1[[#This Row],[Campo]]</f>
        <v>lt002_insrmntnt_ln_lss_prvsn_off_blnc</v>
      </c>
      <c r="I87" s="3" t="s">
        <v>177</v>
      </c>
      <c r="J87" s="50">
        <f>VLOOKUP(Table1[[#This Row],[Status]],Auxiliar!$B$16:$C$23,2,0)</f>
        <v>2</v>
      </c>
      <c r="K87" s="22" t="s">
        <v>1158</v>
      </c>
      <c r="L87" s="22" t="s">
        <v>1161</v>
      </c>
      <c r="M87" s="22" t="s">
        <v>1172</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c r="B88" s="14" t="s">
        <v>32</v>
      </c>
      <c r="C88" s="14" t="s">
        <v>32</v>
      </c>
      <c r="D88" s="3" t="s">
        <v>1168</v>
      </c>
      <c r="E88" s="3" t="s">
        <v>38</v>
      </c>
      <c r="F88" s="3" t="s">
        <v>439</v>
      </c>
      <c r="G88" s="3" t="s">
        <v>456</v>
      </c>
      <c r="H88" s="70" t="str">
        <f>Table1[[#This Row],[Tabela]]&amp;Table1[[#This Row],[Campo]]</f>
        <v>lt002_insrmntnt_ln_lss_prvsn_off_blnc</v>
      </c>
      <c r="I88" s="3" t="s">
        <v>177</v>
      </c>
      <c r="J88" s="50">
        <f>VLOOKUP(Table1[[#This Row],[Status]],Auxiliar!$B$16:$C$23,2,0)</f>
        <v>2</v>
      </c>
      <c r="K88" s="22" t="s">
        <v>1159</v>
      </c>
      <c r="L88" s="22" t="s">
        <v>1161</v>
      </c>
      <c r="M88" s="22" t="s">
        <v>1162</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c r="B89" s="14" t="s">
        <v>32</v>
      </c>
      <c r="C89" s="14" t="s">
        <v>32</v>
      </c>
      <c r="D89" s="3" t="s">
        <v>1168</v>
      </c>
      <c r="E89" s="3" t="s">
        <v>38</v>
      </c>
      <c r="F89" s="3" t="s">
        <v>439</v>
      </c>
      <c r="G89" s="3" t="s">
        <v>457</v>
      </c>
      <c r="H89" s="70" t="str">
        <f>Table1[[#This Row],[Tabela]]&amp;Table1[[#This Row],[Campo]]</f>
        <v>lt002_insrmntavrg_blnc_off_blnc</v>
      </c>
      <c r="I89" s="3" t="s">
        <v>177</v>
      </c>
      <c r="J89" s="50">
        <f>VLOOKUP(Table1[[#This Row],[Status]],Auxiliar!$B$16:$C$23,2,0)</f>
        <v>2</v>
      </c>
      <c r="K89" s="22" t="s">
        <v>1154</v>
      </c>
      <c r="L89" s="22" t="s">
        <v>1161</v>
      </c>
      <c r="M89" s="22" t="s">
        <v>1172</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c r="B90" s="14" t="s">
        <v>32</v>
      </c>
      <c r="C90" s="14" t="s">
        <v>32</v>
      </c>
      <c r="D90" s="3" t="s">
        <v>1168</v>
      </c>
      <c r="E90" s="3" t="s">
        <v>38</v>
      </c>
      <c r="F90" s="3" t="s">
        <v>439</v>
      </c>
      <c r="G90" s="3" t="s">
        <v>457</v>
      </c>
      <c r="H90" s="70" t="str">
        <f>Table1[[#This Row],[Tabela]]&amp;Table1[[#This Row],[Campo]]</f>
        <v>lt002_insrmntavrg_blnc_off_blnc</v>
      </c>
      <c r="I90" s="3" t="s">
        <v>177</v>
      </c>
      <c r="J90" s="50">
        <f>VLOOKUP(Table1[[#This Row],[Status]],Auxiliar!$B$16:$C$23,2,0)</f>
        <v>2</v>
      </c>
      <c r="K90" s="22" t="s">
        <v>1155</v>
      </c>
      <c r="L90" s="22" t="s">
        <v>1161</v>
      </c>
      <c r="M90" s="22" t="s">
        <v>1172</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c r="B91" s="14" t="s">
        <v>32</v>
      </c>
      <c r="C91" s="14" t="s">
        <v>32</v>
      </c>
      <c r="D91" s="3" t="s">
        <v>1168</v>
      </c>
      <c r="E91" s="3" t="s">
        <v>38</v>
      </c>
      <c r="F91" s="3" t="s">
        <v>439</v>
      </c>
      <c r="G91" s="3" t="s">
        <v>457</v>
      </c>
      <c r="H91" s="70" t="str">
        <f>Table1[[#This Row],[Tabela]]&amp;Table1[[#This Row],[Campo]]</f>
        <v>lt002_insrmntavrg_blnc_off_blnc</v>
      </c>
      <c r="I91" s="3" t="s">
        <v>177</v>
      </c>
      <c r="J91" s="50">
        <f>VLOOKUP(Table1[[#This Row],[Status]],Auxiliar!$B$16:$C$23,2,0)</f>
        <v>2</v>
      </c>
      <c r="K91" s="22" t="s">
        <v>1156</v>
      </c>
      <c r="L91" s="22" t="s">
        <v>1161</v>
      </c>
      <c r="M91" s="22" t="s">
        <v>1172</v>
      </c>
      <c r="N91" s="57">
        <v>45485</v>
      </c>
      <c r="O91" s="140">
        <v>1</v>
      </c>
      <c r="P91" s="3"/>
      <c r="Q91" s="3"/>
      <c r="R91" s="48">
        <v>45261</v>
      </c>
      <c r="S91" s="3"/>
      <c r="T91" s="3"/>
      <c r="U91" s="3"/>
      <c r="V91" s="3"/>
      <c r="W91" s="3">
        <f>VLOOKUP(Table1[[#This Row],[Status]],Auxiliar!$B$16:$D$23,3,0)*Table1[[#This Row],[Estimação (horas)]]</f>
        <v>0.5</v>
      </c>
      <c r="X91" s="3"/>
    </row>
    <row r="92" spans="1:24" ht="17.399999999999999" hidden="1">
      <c r="B92" s="14" t="s">
        <v>32</v>
      </c>
      <c r="C92" s="14" t="s">
        <v>32</v>
      </c>
      <c r="D92" s="3" t="s">
        <v>1168</v>
      </c>
      <c r="E92" s="3" t="s">
        <v>38</v>
      </c>
      <c r="F92" s="3" t="s">
        <v>439</v>
      </c>
      <c r="G92" s="3" t="s">
        <v>457</v>
      </c>
      <c r="H92" s="70" t="str">
        <f>Table1[[#This Row],[Tabela]]&amp;Table1[[#This Row],[Campo]]</f>
        <v>lt002_insrmntavrg_blnc_off_blnc</v>
      </c>
      <c r="I92" s="3" t="s">
        <v>177</v>
      </c>
      <c r="J92" s="50">
        <f>VLOOKUP(Table1[[#This Row],[Status]],Auxiliar!$B$16:$C$23,2,0)</f>
        <v>2</v>
      </c>
      <c r="K92" s="22" t="s">
        <v>1158</v>
      </c>
      <c r="L92" s="22" t="s">
        <v>1161</v>
      </c>
      <c r="M92" s="22" t="s">
        <v>1172</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c r="B93" s="14" t="s">
        <v>32</v>
      </c>
      <c r="C93" s="14" t="s">
        <v>32</v>
      </c>
      <c r="D93" s="3" t="s">
        <v>1168</v>
      </c>
      <c r="E93" s="3" t="s">
        <v>38</v>
      </c>
      <c r="F93" s="3" t="s">
        <v>439</v>
      </c>
      <c r="G93" s="3" t="s">
        <v>457</v>
      </c>
      <c r="H93" s="70" t="str">
        <f>Table1[[#This Row],[Tabela]]&amp;Table1[[#This Row],[Campo]]</f>
        <v>lt002_insrmntavrg_blnc_off_blnc</v>
      </c>
      <c r="I93" s="3" t="s">
        <v>177</v>
      </c>
      <c r="J93" s="50">
        <f>VLOOKUP(Table1[[#This Row],[Status]],Auxiliar!$B$16:$C$23,2,0)</f>
        <v>2</v>
      </c>
      <c r="K93" s="22" t="s">
        <v>1159</v>
      </c>
      <c r="L93" s="22" t="s">
        <v>1161</v>
      </c>
      <c r="M93" s="22" t="s">
        <v>1162</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c r="B94" s="14" t="s">
        <v>32</v>
      </c>
      <c r="C94" s="14" t="s">
        <v>32</v>
      </c>
      <c r="D94" s="3" t="s">
        <v>1168</v>
      </c>
      <c r="E94" s="3" t="s">
        <v>38</v>
      </c>
      <c r="F94" s="3" t="s">
        <v>439</v>
      </c>
      <c r="G94" s="3" t="s">
        <v>458</v>
      </c>
      <c r="H94" s="70" t="str">
        <f>Table1[[#This Row],[Tabela]]&amp;Table1[[#This Row],[Campo]]</f>
        <v>lt002_insrmntbsnss_area_ccrr</v>
      </c>
      <c r="I94" s="3" t="s">
        <v>177</v>
      </c>
      <c r="J94" s="50">
        <f>VLOOKUP(Table1[[#This Row],[Status]],Auxiliar!$B$16:$C$23,2,0)</f>
        <v>2</v>
      </c>
      <c r="K94" s="22" t="s">
        <v>1155</v>
      </c>
      <c r="L94" s="22" t="s">
        <v>1161</v>
      </c>
      <c r="M94" s="22" t="s">
        <v>1162</v>
      </c>
      <c r="N94" s="57">
        <v>45485</v>
      </c>
      <c r="O94" s="140">
        <v>0.1</v>
      </c>
      <c r="P94" s="3" t="s">
        <v>1175</v>
      </c>
      <c r="Q94" s="3"/>
      <c r="R94" s="48">
        <v>45261</v>
      </c>
      <c r="S94" s="3"/>
      <c r="T94" s="3"/>
      <c r="U94" s="3"/>
      <c r="V94" s="3"/>
      <c r="W94" s="3">
        <f>VLOOKUP(Table1[[#This Row],[Status]],Auxiliar!$B$16:$D$23,3,0)*Table1[[#This Row],[Estimação (horas)]]</f>
        <v>0.05</v>
      </c>
      <c r="X94" s="3"/>
    </row>
    <row r="95" spans="1:24" ht="17.399999999999999" hidden="1">
      <c r="A95" t="s">
        <v>1174</v>
      </c>
      <c r="B95" s="14" t="s">
        <v>32</v>
      </c>
      <c r="C95" s="14" t="s">
        <v>32</v>
      </c>
      <c r="D95" s="3" t="s">
        <v>1168</v>
      </c>
      <c r="E95" s="3" t="s">
        <v>38</v>
      </c>
      <c r="F95" s="3" t="s">
        <v>439</v>
      </c>
      <c r="G95" s="45" t="s">
        <v>410</v>
      </c>
      <c r="H95" s="70" t="str">
        <f>Table1[[#This Row],[Tabela]]&amp;Table1[[#This Row],[Campo]]</f>
        <v>lt002_insrmntgrss_cmmssn_incm_off_blnc</v>
      </c>
      <c r="I95" s="3" t="s">
        <v>177</v>
      </c>
      <c r="J95" s="50">
        <f>VLOOKUP(Table1[[#This Row],[Status]],Auxiliar!$B$16:$C$23,2,0)</f>
        <v>2</v>
      </c>
      <c r="K95" s="22" t="s">
        <v>1154</v>
      </c>
      <c r="L95" s="22" t="s">
        <v>1161</v>
      </c>
      <c r="M95" s="22" t="s">
        <v>1153</v>
      </c>
      <c r="N95" s="57">
        <v>45485</v>
      </c>
      <c r="O95" s="140">
        <v>4</v>
      </c>
      <c r="P95" s="3" t="s">
        <v>1176</v>
      </c>
      <c r="Q95" s="3"/>
      <c r="R95" s="48">
        <v>45261</v>
      </c>
      <c r="S95" s="3"/>
      <c r="T95" s="3"/>
      <c r="U95" s="3"/>
      <c r="V95" s="3"/>
      <c r="W95" s="3">
        <f>VLOOKUP(Table1[[#This Row],[Status]],Auxiliar!$B$16:$D$23,3,0)*Table1[[#This Row],[Estimação (horas)]]</f>
        <v>2</v>
      </c>
      <c r="X95" s="3"/>
    </row>
    <row r="96" spans="1:24" ht="17.399999999999999" hidden="1">
      <c r="A96" t="s">
        <v>1174</v>
      </c>
      <c r="B96" s="14" t="s">
        <v>32</v>
      </c>
      <c r="C96" s="14" t="s">
        <v>32</v>
      </c>
      <c r="D96" s="3" t="s">
        <v>1168</v>
      </c>
      <c r="E96" s="3" t="s">
        <v>38</v>
      </c>
      <c r="F96" s="3" t="s">
        <v>439</v>
      </c>
      <c r="G96" s="3" t="s">
        <v>410</v>
      </c>
      <c r="H96" s="70" t="str">
        <f>Table1[[#This Row],[Tabela]]&amp;Table1[[#This Row],[Campo]]</f>
        <v>lt002_insrmntgrss_cmmssn_incm_off_blnc</v>
      </c>
      <c r="I96" s="3" t="s">
        <v>177</v>
      </c>
      <c r="J96" s="50">
        <f>VLOOKUP(Table1[[#This Row],[Status]],Auxiliar!$B$16:$C$23,2,0)</f>
        <v>2</v>
      </c>
      <c r="K96" s="22" t="s">
        <v>1155</v>
      </c>
      <c r="L96" s="22" t="s">
        <v>1161</v>
      </c>
      <c r="M96" s="22" t="s">
        <v>1153</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c r="B97" s="14" t="s">
        <v>32</v>
      </c>
      <c r="C97" s="14" t="s">
        <v>32</v>
      </c>
      <c r="D97" s="3" t="s">
        <v>1168</v>
      </c>
      <c r="E97" s="3" t="s">
        <v>38</v>
      </c>
      <c r="F97" s="3" t="s">
        <v>439</v>
      </c>
      <c r="G97" s="3" t="s">
        <v>410</v>
      </c>
      <c r="H97" s="70" t="str">
        <f>Table1[[#This Row],[Tabela]]&amp;Table1[[#This Row],[Campo]]</f>
        <v>lt002_insrmntgrss_cmmssn_incm_off_blnc</v>
      </c>
      <c r="I97" s="3" t="s">
        <v>177</v>
      </c>
      <c r="J97" s="50">
        <f>VLOOKUP(Table1[[#This Row],[Status]],Auxiliar!$B$16:$C$23,2,0)</f>
        <v>2</v>
      </c>
      <c r="K97" s="22" t="s">
        <v>1156</v>
      </c>
      <c r="L97" s="22" t="s">
        <v>1161</v>
      </c>
      <c r="M97" s="22" t="s">
        <v>1153</v>
      </c>
      <c r="N97" s="57">
        <v>45485</v>
      </c>
      <c r="O97" s="140">
        <v>1</v>
      </c>
      <c r="P97" s="3" t="s">
        <v>1177</v>
      </c>
      <c r="Q97" s="3"/>
      <c r="R97" s="48">
        <v>45261</v>
      </c>
      <c r="S97" s="3"/>
      <c r="T97" s="3"/>
      <c r="U97" s="3"/>
      <c r="V97" s="3"/>
      <c r="W97" s="3">
        <f>VLOOKUP(Table1[[#This Row],[Status]],Auxiliar!$B$16:$D$23,3,0)*Table1[[#This Row],[Estimação (horas)]]</f>
        <v>0.5</v>
      </c>
      <c r="X97" s="3"/>
    </row>
    <row r="98" spans="1:24" ht="17.399999999999999" hidden="1">
      <c r="B98" s="14" t="s">
        <v>32</v>
      </c>
      <c r="C98" s="14" t="s">
        <v>32</v>
      </c>
      <c r="D98" s="3" t="s">
        <v>1168</v>
      </c>
      <c r="E98" s="3" t="s">
        <v>38</v>
      </c>
      <c r="F98" s="3" t="s">
        <v>439</v>
      </c>
      <c r="G98" s="3" t="s">
        <v>410</v>
      </c>
      <c r="H98" s="70" t="str">
        <f>Table1[[#This Row],[Tabela]]&amp;Table1[[#This Row],[Campo]]</f>
        <v>lt002_insrmntgrss_cmmssn_incm_off_blnc</v>
      </c>
      <c r="I98" s="3" t="s">
        <v>177</v>
      </c>
      <c r="J98" s="50">
        <f>VLOOKUP(Table1[[#This Row],[Status]],Auxiliar!$B$16:$C$23,2,0)</f>
        <v>2</v>
      </c>
      <c r="K98" s="22" t="s">
        <v>1158</v>
      </c>
      <c r="L98" s="22" t="s">
        <v>1161</v>
      </c>
      <c r="M98" s="22" t="s">
        <v>1153</v>
      </c>
      <c r="N98" s="57">
        <v>45485</v>
      </c>
      <c r="O98" s="140">
        <v>0.1</v>
      </c>
      <c r="P98" s="3" t="s">
        <v>1178</v>
      </c>
      <c r="Q98" s="3"/>
      <c r="R98" s="48">
        <v>45261</v>
      </c>
      <c r="S98" s="3"/>
      <c r="T98" s="3"/>
      <c r="U98" s="3"/>
      <c r="V98" s="3"/>
      <c r="W98" s="3">
        <f>VLOOKUP(Table1[[#This Row],[Status]],Auxiliar!$B$16:$D$23,3,0)*Table1[[#This Row],[Estimação (horas)]]</f>
        <v>0.05</v>
      </c>
      <c r="X98" s="3"/>
    </row>
    <row r="99" spans="1:24" ht="17.399999999999999" hidden="1">
      <c r="B99" s="14" t="s">
        <v>32</v>
      </c>
      <c r="C99" s="14" t="s">
        <v>32</v>
      </c>
      <c r="D99" s="3" t="s">
        <v>1168</v>
      </c>
      <c r="E99" s="3" t="s">
        <v>38</v>
      </c>
      <c r="F99" s="3" t="s">
        <v>439</v>
      </c>
      <c r="G99" s="3" t="s">
        <v>410</v>
      </c>
      <c r="H99" s="70" t="str">
        <f>Table1[[#This Row],[Tabela]]&amp;Table1[[#This Row],[Campo]]</f>
        <v>lt002_insrmntgrss_cmmssn_incm_off_blnc</v>
      </c>
      <c r="I99" s="3" t="s">
        <v>177</v>
      </c>
      <c r="J99" s="50">
        <f>VLOOKUP(Table1[[#This Row],[Status]],Auxiliar!$B$16:$C$23,2,0)</f>
        <v>2</v>
      </c>
      <c r="K99" s="22" t="s">
        <v>1159</v>
      </c>
      <c r="L99" s="22" t="s">
        <v>1161</v>
      </c>
      <c r="M99" s="22" t="s">
        <v>1153</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c r="B100" s="14" t="s">
        <v>32</v>
      </c>
      <c r="C100" s="14" t="s">
        <v>32</v>
      </c>
      <c r="D100" s="3" t="s">
        <v>1168</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1155</v>
      </c>
      <c r="L100" s="22" t="s">
        <v>1161</v>
      </c>
      <c r="M100" s="22" t="s">
        <v>1162</v>
      </c>
      <c r="N100" s="57">
        <v>45485</v>
      </c>
      <c r="O100" s="140">
        <v>0.1</v>
      </c>
      <c r="P100" s="3" t="s">
        <v>1175</v>
      </c>
      <c r="Q100" s="3"/>
      <c r="R100" s="48">
        <v>45261</v>
      </c>
      <c r="S100" s="3"/>
      <c r="T100" s="3"/>
      <c r="U100" s="3"/>
      <c r="V100" s="3"/>
      <c r="W100" s="3">
        <f>VLOOKUP(Table1[[#This Row],[Status]],Auxiliar!$B$16:$D$23,3,0)*Table1[[#This Row],[Estimação (horas)]]</f>
        <v>0.05</v>
      </c>
      <c r="X100" s="3"/>
    </row>
    <row r="101" spans="1:24" ht="17.399999999999999" hidden="1">
      <c r="A101" t="s">
        <v>1174</v>
      </c>
      <c r="B101" s="14" t="s">
        <v>32</v>
      </c>
      <c r="C101" s="14" t="s">
        <v>32</v>
      </c>
      <c r="D101" s="3" t="s">
        <v>1168</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1154</v>
      </c>
      <c r="L101" s="22" t="s">
        <v>1161</v>
      </c>
      <c r="M101" s="22" t="s">
        <v>1153</v>
      </c>
      <c r="N101" s="57">
        <v>45485</v>
      </c>
      <c r="O101" s="140">
        <v>4</v>
      </c>
      <c r="P101" s="3" t="s">
        <v>1176</v>
      </c>
      <c r="Q101" s="3"/>
      <c r="R101" s="48">
        <v>45261</v>
      </c>
      <c r="S101" s="3"/>
      <c r="T101" s="3"/>
      <c r="U101" s="3"/>
      <c r="V101" s="3"/>
      <c r="W101" s="3">
        <f>VLOOKUP(Table1[[#This Row],[Status]],Auxiliar!$B$16:$D$23,3,0)*Table1[[#This Row],[Estimação (horas)]]</f>
        <v>2</v>
      </c>
      <c r="X101" s="3"/>
    </row>
    <row r="102" spans="1:24" ht="17.399999999999999" hidden="1">
      <c r="A102" t="s">
        <v>1174</v>
      </c>
      <c r="B102" s="14" t="s">
        <v>32</v>
      </c>
      <c r="C102" s="14" t="s">
        <v>32</v>
      </c>
      <c r="D102" s="3" t="s">
        <v>1168</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1155</v>
      </c>
      <c r="L102" s="22" t="s">
        <v>1161</v>
      </c>
      <c r="M102" s="22" t="s">
        <v>1153</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c r="A103" t="s">
        <v>1174</v>
      </c>
      <c r="B103" s="14" t="s">
        <v>32</v>
      </c>
      <c r="C103" s="14" t="s">
        <v>32</v>
      </c>
      <c r="D103" s="3" t="s">
        <v>1168</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1156</v>
      </c>
      <c r="L103" s="22" t="s">
        <v>1161</v>
      </c>
      <c r="M103" s="22" t="s">
        <v>1153</v>
      </c>
      <c r="N103" s="57">
        <v>45485</v>
      </c>
      <c r="O103" s="140">
        <v>1</v>
      </c>
      <c r="P103" s="3" t="s">
        <v>1177</v>
      </c>
      <c r="Q103" s="3"/>
      <c r="R103" s="48">
        <v>45261</v>
      </c>
      <c r="S103" s="3"/>
      <c r="T103" s="3"/>
      <c r="U103" s="3"/>
      <c r="V103" s="3"/>
      <c r="W103" s="3">
        <f>VLOOKUP(Table1[[#This Row],[Status]],Auxiliar!$B$16:$D$23,3,0)*Table1[[#This Row],[Estimação (horas)]]</f>
        <v>0.5</v>
      </c>
      <c r="X103" s="3"/>
    </row>
    <row r="104" spans="1:24" ht="17.399999999999999" hidden="1">
      <c r="A104" t="s">
        <v>1174</v>
      </c>
      <c r="B104" s="14" t="s">
        <v>32</v>
      </c>
      <c r="C104" s="14" t="s">
        <v>32</v>
      </c>
      <c r="D104" s="3" t="s">
        <v>1168</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1158</v>
      </c>
      <c r="L104" s="22" t="s">
        <v>1161</v>
      </c>
      <c r="M104" s="22" t="s">
        <v>1153</v>
      </c>
      <c r="N104" s="57">
        <v>45485</v>
      </c>
      <c r="O104" s="140">
        <v>0.1</v>
      </c>
      <c r="P104" s="3" t="s">
        <v>1178</v>
      </c>
      <c r="Q104" s="3"/>
      <c r="R104" s="48">
        <v>45261</v>
      </c>
      <c r="S104" s="3"/>
      <c r="T104" s="3"/>
      <c r="U104" s="3"/>
      <c r="V104" s="3"/>
      <c r="W104" s="3">
        <f>VLOOKUP(Table1[[#This Row],[Status]],Auxiliar!$B$16:$D$23,3,0)*Table1[[#This Row],[Estimação (horas)]]</f>
        <v>0.05</v>
      </c>
      <c r="X104" s="3"/>
    </row>
    <row r="105" spans="1:24" ht="17.399999999999999" hidden="1">
      <c r="B105" s="14" t="s">
        <v>32</v>
      </c>
      <c r="C105" s="14" t="s">
        <v>32</v>
      </c>
      <c r="D105" s="3" t="s">
        <v>1168</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1159</v>
      </c>
      <c r="L105" s="22" t="s">
        <v>1161</v>
      </c>
      <c r="M105" s="22" t="s">
        <v>1153</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c r="B106" s="14" t="s">
        <v>32</v>
      </c>
      <c r="C106" s="14" t="s">
        <v>32</v>
      </c>
      <c r="D106" s="3" t="s">
        <v>1168</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1155</v>
      </c>
      <c r="L106" s="22" t="s">
        <v>1161</v>
      </c>
      <c r="M106" s="22" t="s">
        <v>1162</v>
      </c>
      <c r="N106" s="57">
        <v>45485</v>
      </c>
      <c r="O106" s="140">
        <v>0.1</v>
      </c>
      <c r="P106" s="3" t="s">
        <v>1175</v>
      </c>
      <c r="Q106" s="3"/>
      <c r="R106" s="48">
        <v>45261</v>
      </c>
      <c r="S106" s="3"/>
      <c r="T106" s="3"/>
      <c r="U106" s="3"/>
      <c r="V106" s="3"/>
      <c r="W106" s="3">
        <f>VLOOKUP(Table1[[#This Row],[Status]],Auxiliar!$B$16:$D$23,3,0)*Table1[[#This Row],[Estimação (horas)]]</f>
        <v>0.05</v>
      </c>
      <c r="X106" s="3"/>
    </row>
    <row r="107" spans="1:24" ht="17.399999999999999" hidden="1">
      <c r="A107" t="s">
        <v>1174</v>
      </c>
      <c r="B107" s="14" t="s">
        <v>32</v>
      </c>
      <c r="C107" s="14" t="s">
        <v>32</v>
      </c>
      <c r="D107" s="2" t="s">
        <v>1168</v>
      </c>
      <c r="E107" s="3" t="s">
        <v>38</v>
      </c>
      <c r="F107" s="3" t="s">
        <v>439</v>
      </c>
      <c r="G107" s="2" t="s">
        <v>408</v>
      </c>
      <c r="H107" s="71" t="str">
        <f>Table1[[#This Row],[Tabela]]&amp;Table1[[#This Row],[Campo]]</f>
        <v>lt002_insrmntgrss_intrst_incm</v>
      </c>
      <c r="I107" s="3" t="s">
        <v>177</v>
      </c>
      <c r="J107" s="50">
        <f>VLOOKUP(Table1[[#This Row],[Status]],Auxiliar!$B$16:$C$23,2,0)</f>
        <v>2</v>
      </c>
      <c r="K107" s="22" t="s">
        <v>1154</v>
      </c>
      <c r="L107" s="22" t="s">
        <v>1161</v>
      </c>
      <c r="M107" s="22" t="s">
        <v>1153</v>
      </c>
      <c r="N107" s="57">
        <v>45485</v>
      </c>
      <c r="O107" s="140">
        <v>4</v>
      </c>
      <c r="P107" s="3" t="s">
        <v>1176</v>
      </c>
      <c r="Q107" s="3"/>
      <c r="R107" s="48">
        <v>45261</v>
      </c>
      <c r="S107" s="3"/>
      <c r="T107" s="3"/>
      <c r="U107" s="3"/>
      <c r="V107" s="3"/>
      <c r="W107" s="3">
        <f>VLOOKUP(Table1[[#This Row],[Status]],Auxiliar!$B$16:$D$23,3,0)*Table1[[#This Row],[Estimação (horas)]]</f>
        <v>2</v>
      </c>
      <c r="X107" s="3"/>
    </row>
    <row r="108" spans="1:24" ht="17.399999999999999" hidden="1">
      <c r="A108" t="s">
        <v>1174</v>
      </c>
      <c r="B108" s="14" t="s">
        <v>32</v>
      </c>
      <c r="C108" s="14" t="s">
        <v>32</v>
      </c>
      <c r="D108" s="3" t="s">
        <v>1168</v>
      </c>
      <c r="E108" s="3" t="s">
        <v>38</v>
      </c>
      <c r="F108" s="3" t="s">
        <v>439</v>
      </c>
      <c r="G108" s="3" t="s">
        <v>408</v>
      </c>
      <c r="H108" s="70" t="str">
        <f>Table1[[#This Row],[Tabela]]&amp;Table1[[#This Row],[Campo]]</f>
        <v>lt002_insrmntgrss_intrst_incm</v>
      </c>
      <c r="I108" s="3" t="s">
        <v>177</v>
      </c>
      <c r="J108" s="50">
        <f>VLOOKUP(Table1[[#This Row],[Status]],Auxiliar!$B$16:$C$23,2,0)</f>
        <v>2</v>
      </c>
      <c r="K108" s="22" t="s">
        <v>1155</v>
      </c>
      <c r="L108" s="22" t="s">
        <v>1161</v>
      </c>
      <c r="M108" s="22" t="s">
        <v>1153</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c r="B109" s="14" t="s">
        <v>32</v>
      </c>
      <c r="C109" s="14" t="s">
        <v>32</v>
      </c>
      <c r="D109" s="3" t="s">
        <v>1168</v>
      </c>
      <c r="E109" s="3" t="s">
        <v>38</v>
      </c>
      <c r="F109" s="3" t="s">
        <v>439</v>
      </c>
      <c r="G109" s="3" t="s">
        <v>408</v>
      </c>
      <c r="H109" s="70" t="str">
        <f>Table1[[#This Row],[Tabela]]&amp;Table1[[#This Row],[Campo]]</f>
        <v>lt002_insrmntgrss_intrst_incm</v>
      </c>
      <c r="I109" s="3" t="s">
        <v>177</v>
      </c>
      <c r="J109" s="50">
        <f>VLOOKUP(Table1[[#This Row],[Status]],Auxiliar!$B$16:$C$23,2,0)</f>
        <v>2</v>
      </c>
      <c r="K109" s="22" t="s">
        <v>1156</v>
      </c>
      <c r="L109" s="22" t="s">
        <v>1161</v>
      </c>
      <c r="M109" s="22" t="s">
        <v>1153</v>
      </c>
      <c r="N109" s="57">
        <v>45485</v>
      </c>
      <c r="O109" s="140">
        <v>1</v>
      </c>
      <c r="P109" s="3" t="s">
        <v>1177</v>
      </c>
      <c r="Q109" s="3"/>
      <c r="R109" s="48">
        <v>45261</v>
      </c>
      <c r="S109" s="3"/>
      <c r="T109" s="3"/>
      <c r="U109" s="3"/>
      <c r="V109" s="3"/>
      <c r="W109" s="3">
        <f>VLOOKUP(Table1[[#This Row],[Status]],Auxiliar!$B$16:$D$23,3,0)*Table1[[#This Row],[Estimação (horas)]]</f>
        <v>0.5</v>
      </c>
      <c r="X109" s="3"/>
    </row>
    <row r="110" spans="1:24" ht="17.399999999999999" hidden="1">
      <c r="B110" s="14" t="s">
        <v>32</v>
      </c>
      <c r="C110" s="14" t="s">
        <v>32</v>
      </c>
      <c r="D110" s="3" t="s">
        <v>1168</v>
      </c>
      <c r="E110" s="3" t="s">
        <v>38</v>
      </c>
      <c r="F110" s="3" t="s">
        <v>439</v>
      </c>
      <c r="G110" s="3" t="s">
        <v>408</v>
      </c>
      <c r="H110" s="70" t="str">
        <f>Table1[[#This Row],[Tabela]]&amp;Table1[[#This Row],[Campo]]</f>
        <v>lt002_insrmntgrss_intrst_incm</v>
      </c>
      <c r="I110" s="3" t="s">
        <v>177</v>
      </c>
      <c r="J110" s="50">
        <f>VLOOKUP(Table1[[#This Row],[Status]],Auxiliar!$B$16:$C$23,2,0)</f>
        <v>2</v>
      </c>
      <c r="K110" s="22" t="s">
        <v>1158</v>
      </c>
      <c r="L110" s="22" t="s">
        <v>1161</v>
      </c>
      <c r="M110" s="22" t="s">
        <v>1153</v>
      </c>
      <c r="N110" s="57">
        <v>45485</v>
      </c>
      <c r="O110" s="140">
        <v>0.1</v>
      </c>
      <c r="P110" s="3" t="s">
        <v>1178</v>
      </c>
      <c r="Q110" s="3"/>
      <c r="R110" s="48">
        <v>45261</v>
      </c>
      <c r="S110" s="3"/>
      <c r="T110" s="3"/>
      <c r="U110" s="3"/>
      <c r="V110" s="3"/>
      <c r="W110" s="3">
        <f>VLOOKUP(Table1[[#This Row],[Status]],Auxiliar!$B$16:$D$23,3,0)*Table1[[#This Row],[Estimação (horas)]]</f>
        <v>0.05</v>
      </c>
      <c r="X110" s="3"/>
    </row>
    <row r="111" spans="1:24" ht="17.399999999999999" hidden="1">
      <c r="B111" s="14" t="s">
        <v>32</v>
      </c>
      <c r="C111" s="14" t="s">
        <v>32</v>
      </c>
      <c r="D111" s="3" t="s">
        <v>1168</v>
      </c>
      <c r="E111" s="3" t="s">
        <v>38</v>
      </c>
      <c r="F111" s="3" t="s">
        <v>439</v>
      </c>
      <c r="G111" s="3" t="s">
        <v>408</v>
      </c>
      <c r="H111" s="70" t="str">
        <f>Table1[[#This Row],[Tabela]]&amp;Table1[[#This Row],[Campo]]</f>
        <v>lt002_insrmntgrss_intrst_incm</v>
      </c>
      <c r="I111" s="3" t="s">
        <v>177</v>
      </c>
      <c r="J111" s="50">
        <f>VLOOKUP(Table1[[#This Row],[Status]],Auxiliar!$B$16:$C$23,2,0)</f>
        <v>2</v>
      </c>
      <c r="K111" s="22" t="s">
        <v>1159</v>
      </c>
      <c r="L111" s="22" t="s">
        <v>1161</v>
      </c>
      <c r="M111" s="22" t="s">
        <v>1153</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c r="B112" s="14" t="s">
        <v>32</v>
      </c>
      <c r="C112" s="14" t="s">
        <v>32</v>
      </c>
      <c r="D112" s="2" t="s">
        <v>1168</v>
      </c>
      <c r="E112" s="3" t="s">
        <v>38</v>
      </c>
      <c r="F112" s="3" t="s">
        <v>439</v>
      </c>
      <c r="G112" s="2" t="s">
        <v>409</v>
      </c>
      <c r="H112" s="71" t="str">
        <f>Table1[[#This Row],[Tabela]]&amp;Table1[[#This Row],[Campo]]</f>
        <v>lt002_insrmntgrss_cmmssn_incm</v>
      </c>
      <c r="I112" s="3" t="s">
        <v>177</v>
      </c>
      <c r="J112" s="50">
        <f>VLOOKUP(Table1[[#This Row],[Status]],Auxiliar!$B$16:$C$23,2,0)</f>
        <v>2</v>
      </c>
      <c r="K112" s="22" t="s">
        <v>1154</v>
      </c>
      <c r="L112" s="22" t="s">
        <v>1161</v>
      </c>
      <c r="M112" s="22" t="s">
        <v>1153</v>
      </c>
      <c r="N112" s="57">
        <v>45485</v>
      </c>
      <c r="O112" s="140">
        <v>4</v>
      </c>
      <c r="P112" s="3" t="s">
        <v>1176</v>
      </c>
      <c r="Q112" s="3"/>
      <c r="R112" s="48">
        <v>45261</v>
      </c>
      <c r="S112" s="3"/>
      <c r="T112" s="3"/>
      <c r="U112" s="3"/>
      <c r="V112" s="3"/>
      <c r="W112" s="3">
        <f>VLOOKUP(Table1[[#This Row],[Status]],Auxiliar!$B$16:$D$23,3,0)*Table1[[#This Row],[Estimação (horas)]]</f>
        <v>2</v>
      </c>
      <c r="X112" s="3"/>
    </row>
    <row r="113" spans="1:24" ht="17.399999999999999" hidden="1">
      <c r="A113" t="s">
        <v>1174</v>
      </c>
      <c r="B113" s="14" t="s">
        <v>32</v>
      </c>
      <c r="C113" s="14" t="s">
        <v>32</v>
      </c>
      <c r="D113" s="3" t="s">
        <v>1168</v>
      </c>
      <c r="E113" s="3" t="s">
        <v>38</v>
      </c>
      <c r="F113" s="3" t="s">
        <v>439</v>
      </c>
      <c r="G113" s="3" t="s">
        <v>409</v>
      </c>
      <c r="H113" s="70" t="str">
        <f>Table1[[#This Row],[Tabela]]&amp;Table1[[#This Row],[Campo]]</f>
        <v>lt002_insrmntgrss_cmmssn_incm</v>
      </c>
      <c r="I113" s="3" t="s">
        <v>177</v>
      </c>
      <c r="J113" s="50">
        <f>VLOOKUP(Table1[[#This Row],[Status]],Auxiliar!$B$16:$C$23,2,0)</f>
        <v>2</v>
      </c>
      <c r="K113" s="22" t="s">
        <v>1155</v>
      </c>
      <c r="L113" s="22" t="s">
        <v>1161</v>
      </c>
      <c r="M113" s="22" t="s">
        <v>1153</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c r="B114" s="14" t="s">
        <v>32</v>
      </c>
      <c r="C114" s="14" t="s">
        <v>32</v>
      </c>
      <c r="D114" s="3" t="s">
        <v>1168</v>
      </c>
      <c r="E114" s="3" t="s">
        <v>38</v>
      </c>
      <c r="F114" s="3" t="s">
        <v>439</v>
      </c>
      <c r="G114" s="3" t="s">
        <v>409</v>
      </c>
      <c r="H114" s="70" t="str">
        <f>Table1[[#This Row],[Tabela]]&amp;Table1[[#This Row],[Campo]]</f>
        <v>lt002_insrmntgrss_cmmssn_incm</v>
      </c>
      <c r="I114" s="3" t="s">
        <v>177</v>
      </c>
      <c r="J114" s="50">
        <f>VLOOKUP(Table1[[#This Row],[Status]],Auxiliar!$B$16:$C$23,2,0)</f>
        <v>2</v>
      </c>
      <c r="K114" s="22" t="s">
        <v>1156</v>
      </c>
      <c r="L114" s="22" t="s">
        <v>1161</v>
      </c>
      <c r="M114" s="22" t="s">
        <v>1153</v>
      </c>
      <c r="N114" s="57">
        <v>45485</v>
      </c>
      <c r="O114" s="140">
        <v>1</v>
      </c>
      <c r="P114" s="3" t="s">
        <v>1177</v>
      </c>
      <c r="Q114" s="3"/>
      <c r="R114" s="48">
        <v>45261</v>
      </c>
      <c r="S114" s="3"/>
      <c r="T114" s="3"/>
      <c r="U114" s="3"/>
      <c r="V114" s="3"/>
      <c r="W114" s="3">
        <f>VLOOKUP(Table1[[#This Row],[Status]],Auxiliar!$B$16:$D$23,3,0)*Table1[[#This Row],[Estimação (horas)]]</f>
        <v>0.5</v>
      </c>
      <c r="X114" s="3"/>
    </row>
    <row r="115" spans="1:24" ht="17.399999999999999" hidden="1">
      <c r="B115" s="14" t="s">
        <v>32</v>
      </c>
      <c r="C115" s="14" t="s">
        <v>32</v>
      </c>
      <c r="D115" s="3" t="s">
        <v>1168</v>
      </c>
      <c r="E115" s="3" t="s">
        <v>38</v>
      </c>
      <c r="F115" s="3" t="s">
        <v>439</v>
      </c>
      <c r="G115" s="3" t="s">
        <v>409</v>
      </c>
      <c r="H115" s="70" t="str">
        <f>Table1[[#This Row],[Tabela]]&amp;Table1[[#This Row],[Campo]]</f>
        <v>lt002_insrmntgrss_cmmssn_incm</v>
      </c>
      <c r="I115" s="3" t="s">
        <v>177</v>
      </c>
      <c r="J115" s="50">
        <f>VLOOKUP(Table1[[#This Row],[Status]],Auxiliar!$B$16:$C$23,2,0)</f>
        <v>2</v>
      </c>
      <c r="K115" s="22" t="s">
        <v>1158</v>
      </c>
      <c r="L115" s="22" t="s">
        <v>1161</v>
      </c>
      <c r="M115" s="22" t="s">
        <v>1153</v>
      </c>
      <c r="N115" s="57">
        <v>45485</v>
      </c>
      <c r="O115" s="140">
        <v>0.1</v>
      </c>
      <c r="P115" s="3" t="s">
        <v>1178</v>
      </c>
      <c r="Q115" s="3"/>
      <c r="R115" s="48">
        <v>45261</v>
      </c>
      <c r="S115" s="3"/>
      <c r="T115" s="3"/>
      <c r="U115" s="3"/>
      <c r="V115" s="3"/>
      <c r="W115" s="3">
        <f>VLOOKUP(Table1[[#This Row],[Status]],Auxiliar!$B$16:$D$23,3,0)*Table1[[#This Row],[Estimação (horas)]]</f>
        <v>0.05</v>
      </c>
      <c r="X115" s="3"/>
    </row>
    <row r="116" spans="1:24" ht="17.399999999999999" hidden="1">
      <c r="B116" s="14" t="s">
        <v>32</v>
      </c>
      <c r="C116" s="14" t="s">
        <v>32</v>
      </c>
      <c r="D116" s="3" t="s">
        <v>1168</v>
      </c>
      <c r="E116" s="3" t="s">
        <v>38</v>
      </c>
      <c r="F116" s="3" t="s">
        <v>439</v>
      </c>
      <c r="G116" s="3" t="s">
        <v>409</v>
      </c>
      <c r="H116" s="70" t="str">
        <f>Table1[[#This Row],[Tabela]]&amp;Table1[[#This Row],[Campo]]</f>
        <v>lt002_insrmntgrss_cmmssn_incm</v>
      </c>
      <c r="I116" s="3" t="s">
        <v>177</v>
      </c>
      <c r="J116" s="50">
        <f>VLOOKUP(Table1[[#This Row],[Status]],Auxiliar!$B$16:$C$23,2,0)</f>
        <v>2</v>
      </c>
      <c r="K116" s="22" t="s">
        <v>1159</v>
      </c>
      <c r="L116" s="22" t="s">
        <v>1161</v>
      </c>
      <c r="M116" s="22" t="s">
        <v>1153</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c r="B117" s="14" t="s">
        <v>32</v>
      </c>
      <c r="C117" s="14" t="s">
        <v>32</v>
      </c>
      <c r="D117" s="3" t="s">
        <v>1168</v>
      </c>
      <c r="E117" s="3" t="s">
        <v>38</v>
      </c>
      <c r="F117" s="3" t="s">
        <v>439</v>
      </c>
      <c r="G117" s="3" t="s">
        <v>462</v>
      </c>
      <c r="H117" s="70" t="str">
        <f>Table1[[#This Row],[Tabela]]&amp;Table1[[#This Row],[Campo]]</f>
        <v>lt002_insrmntgrss_cmmssn_incm_ccrr</v>
      </c>
      <c r="I117" s="3" t="s">
        <v>177</v>
      </c>
      <c r="J117" s="50">
        <f>VLOOKUP(Table1[[#This Row],[Status]],Auxiliar!$B$16:$C$23,2,0)</f>
        <v>2</v>
      </c>
      <c r="K117" s="22" t="s">
        <v>1155</v>
      </c>
      <c r="L117" s="22" t="s">
        <v>1161</v>
      </c>
      <c r="M117" s="22" t="s">
        <v>1162</v>
      </c>
      <c r="N117" s="57">
        <v>45485</v>
      </c>
      <c r="O117" s="140">
        <v>0.1</v>
      </c>
      <c r="P117" s="3" t="s">
        <v>1175</v>
      </c>
      <c r="Q117" s="3"/>
      <c r="R117" s="48">
        <v>45261</v>
      </c>
      <c r="S117" s="3"/>
      <c r="T117" s="3"/>
      <c r="U117" s="3"/>
      <c r="V117" s="3"/>
      <c r="W117" s="3">
        <f>VLOOKUP(Table1[[#This Row],[Status]],Auxiliar!$B$16:$D$23,3,0)*Table1[[#This Row],[Estimação (horas)]]</f>
        <v>0.05</v>
      </c>
      <c r="X117" s="3"/>
    </row>
    <row r="118" spans="1:24" ht="17.399999999999999" hidden="1">
      <c r="B118" s="14" t="s">
        <v>32</v>
      </c>
      <c r="C118" s="14" t="s">
        <v>32</v>
      </c>
      <c r="D118" s="3" t="s">
        <v>1168</v>
      </c>
      <c r="E118" s="3" t="s">
        <v>38</v>
      </c>
      <c r="F118" s="3" t="s">
        <v>439</v>
      </c>
      <c r="G118" s="3" t="s">
        <v>463</v>
      </c>
      <c r="H118" s="70" t="str">
        <f>Table1[[#This Row],[Tabela]]&amp;Table1[[#This Row],[Campo]]</f>
        <v>lt002_insrmntintrnl_trnsfr_rt</v>
      </c>
      <c r="I118" s="3" t="s">
        <v>177</v>
      </c>
      <c r="J118" s="50">
        <f>VLOOKUP(Table1[[#This Row],[Status]],Auxiliar!$B$16:$C$23,2,0)</f>
        <v>2</v>
      </c>
      <c r="K118" s="22" t="s">
        <v>1154</v>
      </c>
      <c r="L118" s="22" t="s">
        <v>1161</v>
      </c>
      <c r="M118" s="22" t="s">
        <v>1153</v>
      </c>
      <c r="N118" s="57">
        <v>45485</v>
      </c>
      <c r="O118" s="140">
        <v>4</v>
      </c>
      <c r="P118" s="3" t="s">
        <v>1176</v>
      </c>
      <c r="Q118" s="3"/>
      <c r="R118" s="48">
        <v>45261</v>
      </c>
      <c r="S118" s="3"/>
      <c r="T118" s="3"/>
      <c r="U118" s="3"/>
      <c r="V118" s="3"/>
      <c r="W118" s="3">
        <f>VLOOKUP(Table1[[#This Row],[Status]],Auxiliar!$B$16:$D$23,3,0)*Table1[[#This Row],[Estimação (horas)]]</f>
        <v>2</v>
      </c>
      <c r="X118" s="3"/>
    </row>
    <row r="119" spans="1:24" ht="17.399999999999999" hidden="1">
      <c r="B119" s="14" t="s">
        <v>32</v>
      </c>
      <c r="C119" s="14" t="s">
        <v>32</v>
      </c>
      <c r="D119" s="3" t="s">
        <v>1168</v>
      </c>
      <c r="E119" s="3" t="s">
        <v>38</v>
      </c>
      <c r="F119" s="3" t="s">
        <v>439</v>
      </c>
      <c r="G119" s="3" t="s">
        <v>463</v>
      </c>
      <c r="H119" s="70" t="str">
        <f>Table1[[#This Row],[Tabela]]&amp;Table1[[#This Row],[Campo]]</f>
        <v>lt002_insrmntintrnl_trnsfr_rt</v>
      </c>
      <c r="I119" s="3" t="s">
        <v>177</v>
      </c>
      <c r="J119" s="50">
        <f>VLOOKUP(Table1[[#This Row],[Status]],Auxiliar!$B$16:$C$23,2,0)</f>
        <v>2</v>
      </c>
      <c r="K119" s="22" t="s">
        <v>1155</v>
      </c>
      <c r="L119" s="22" t="s">
        <v>1161</v>
      </c>
      <c r="M119" s="22" t="s">
        <v>1153</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c r="B120" s="14" t="s">
        <v>32</v>
      </c>
      <c r="C120" s="14" t="s">
        <v>32</v>
      </c>
      <c r="D120" s="3" t="s">
        <v>1168</v>
      </c>
      <c r="E120" s="3" t="s">
        <v>38</v>
      </c>
      <c r="F120" s="3" t="s">
        <v>439</v>
      </c>
      <c r="G120" s="3" t="s">
        <v>463</v>
      </c>
      <c r="H120" s="70" t="str">
        <f>Table1[[#This Row],[Tabela]]&amp;Table1[[#This Row],[Campo]]</f>
        <v>lt002_insrmntintrnl_trnsfr_rt</v>
      </c>
      <c r="I120" s="3" t="s">
        <v>177</v>
      </c>
      <c r="J120" s="50">
        <f>VLOOKUP(Table1[[#This Row],[Status]],Auxiliar!$B$16:$C$23,2,0)</f>
        <v>2</v>
      </c>
      <c r="K120" s="22" t="s">
        <v>1156</v>
      </c>
      <c r="L120" s="22" t="s">
        <v>1161</v>
      </c>
      <c r="M120" s="22" t="s">
        <v>1153</v>
      </c>
      <c r="N120" s="57">
        <v>45485</v>
      </c>
      <c r="O120" s="140">
        <v>1</v>
      </c>
      <c r="P120" s="3" t="s">
        <v>1177</v>
      </c>
      <c r="Q120" s="3"/>
      <c r="R120" s="48">
        <v>45261</v>
      </c>
      <c r="S120" s="3"/>
      <c r="T120" s="3"/>
      <c r="U120" s="3"/>
      <c r="V120" s="3"/>
      <c r="W120" s="3">
        <f>VLOOKUP(Table1[[#This Row],[Status]],Auxiliar!$B$16:$D$23,3,0)*Table1[[#This Row],[Estimação (horas)]]</f>
        <v>0.5</v>
      </c>
      <c r="X120" s="3"/>
    </row>
    <row r="121" spans="1:24" ht="17.399999999999999" hidden="1">
      <c r="B121" s="14" t="s">
        <v>32</v>
      </c>
      <c r="C121" s="14" t="s">
        <v>32</v>
      </c>
      <c r="D121" s="3" t="s">
        <v>1168</v>
      </c>
      <c r="E121" s="3" t="s">
        <v>38</v>
      </c>
      <c r="F121" s="3" t="s">
        <v>439</v>
      </c>
      <c r="G121" s="3" t="s">
        <v>463</v>
      </c>
      <c r="H121" s="70" t="str">
        <f>Table1[[#This Row],[Tabela]]&amp;Table1[[#This Row],[Campo]]</f>
        <v>lt002_insrmntintrnl_trnsfr_rt</v>
      </c>
      <c r="I121" s="3" t="s">
        <v>177</v>
      </c>
      <c r="J121" s="50">
        <f>VLOOKUP(Table1[[#This Row],[Status]],Auxiliar!$B$16:$C$23,2,0)</f>
        <v>2</v>
      </c>
      <c r="K121" s="22" t="s">
        <v>1158</v>
      </c>
      <c r="L121" s="22" t="s">
        <v>1161</v>
      </c>
      <c r="M121" s="22" t="s">
        <v>1153</v>
      </c>
      <c r="N121" s="57">
        <v>45485</v>
      </c>
      <c r="O121" s="140">
        <v>0.1</v>
      </c>
      <c r="P121" s="3" t="s">
        <v>1178</v>
      </c>
      <c r="Q121" s="3"/>
      <c r="R121" s="48">
        <v>45261</v>
      </c>
      <c r="S121" s="3"/>
      <c r="T121" s="3"/>
      <c r="U121" s="3"/>
      <c r="V121" s="3"/>
      <c r="W121" s="3">
        <f>VLOOKUP(Table1[[#This Row],[Status]],Auxiliar!$B$16:$D$23,3,0)*Table1[[#This Row],[Estimação (horas)]]</f>
        <v>0.05</v>
      </c>
      <c r="X121" s="3"/>
    </row>
    <row r="122" spans="1:24" ht="17.399999999999999" hidden="1">
      <c r="B122" s="14" t="s">
        <v>32</v>
      </c>
      <c r="C122" s="14" t="s">
        <v>32</v>
      </c>
      <c r="D122" s="3" t="s">
        <v>1168</v>
      </c>
      <c r="E122" s="3" t="s">
        <v>38</v>
      </c>
      <c r="F122" s="3" t="s">
        <v>439</v>
      </c>
      <c r="G122" s="3" t="s">
        <v>463</v>
      </c>
      <c r="H122" s="70" t="str">
        <f>Table1[[#This Row],[Tabela]]&amp;Table1[[#This Row],[Campo]]</f>
        <v>lt002_insrmntintrnl_trnsfr_rt</v>
      </c>
      <c r="I122" s="3" t="s">
        <v>177</v>
      </c>
      <c r="J122" s="50">
        <f>VLOOKUP(Table1[[#This Row],[Status]],Auxiliar!$B$16:$C$23,2,0)</f>
        <v>2</v>
      </c>
      <c r="K122" s="22" t="s">
        <v>1159</v>
      </c>
      <c r="L122" s="22" t="s">
        <v>1161</v>
      </c>
      <c r="M122" s="22" t="s">
        <v>1153</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c r="B123" s="14" t="s">
        <v>32</v>
      </c>
      <c r="C123" s="14" t="s">
        <v>32</v>
      </c>
      <c r="D123" s="3" t="s">
        <v>1168</v>
      </c>
      <c r="E123" s="3" t="s">
        <v>38</v>
      </c>
      <c r="F123" s="3" t="s">
        <v>439</v>
      </c>
      <c r="G123" s="45" t="s">
        <v>464</v>
      </c>
      <c r="H123" s="70" t="str">
        <f>Table1[[#This Row],[Tabela]]&amp;Table1[[#This Row],[Campo]]</f>
        <v>lt002_insrmntgrss_cmmssn_expns</v>
      </c>
      <c r="I123" s="3" t="s">
        <v>177</v>
      </c>
      <c r="J123" s="50">
        <f>VLOOKUP(Table1[[#This Row],[Status]],Auxiliar!$B$16:$C$23,2,0)</f>
        <v>2</v>
      </c>
      <c r="K123" s="22" t="s">
        <v>1154</v>
      </c>
      <c r="L123" s="22" t="s">
        <v>1161</v>
      </c>
      <c r="M123" s="22" t="s">
        <v>1153</v>
      </c>
      <c r="N123" s="57">
        <v>45485</v>
      </c>
      <c r="O123" s="140">
        <v>4</v>
      </c>
      <c r="P123" s="3" t="s">
        <v>1176</v>
      </c>
      <c r="Q123" s="3"/>
      <c r="R123" s="48">
        <v>45261</v>
      </c>
      <c r="S123" s="3"/>
      <c r="T123" s="3"/>
      <c r="U123" s="3"/>
      <c r="V123" s="3"/>
      <c r="W123" s="3">
        <f>VLOOKUP(Table1[[#This Row],[Status]],Auxiliar!$B$16:$D$23,3,0)*Table1[[#This Row],[Estimação (horas)]]</f>
        <v>2</v>
      </c>
      <c r="X123" s="3"/>
    </row>
    <row r="124" spans="1:24" ht="17.399999999999999" hidden="1">
      <c r="B124" s="14" t="s">
        <v>32</v>
      </c>
      <c r="C124" s="14" t="s">
        <v>32</v>
      </c>
      <c r="D124" s="3" t="s">
        <v>1168</v>
      </c>
      <c r="E124" s="3" t="s">
        <v>38</v>
      </c>
      <c r="F124" s="3" t="s">
        <v>439</v>
      </c>
      <c r="G124" s="3" t="s">
        <v>464</v>
      </c>
      <c r="H124" s="70" t="str">
        <f>Table1[[#This Row],[Tabela]]&amp;Table1[[#This Row],[Campo]]</f>
        <v>lt002_insrmntgrss_cmmssn_expns</v>
      </c>
      <c r="I124" s="3" t="s">
        <v>177</v>
      </c>
      <c r="J124" s="50">
        <f>VLOOKUP(Table1[[#This Row],[Status]],Auxiliar!$B$16:$C$23,2,0)</f>
        <v>2</v>
      </c>
      <c r="K124" s="22" t="s">
        <v>1155</v>
      </c>
      <c r="L124" s="22" t="s">
        <v>1161</v>
      </c>
      <c r="M124" s="22" t="s">
        <v>1153</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c r="B125" s="14" t="s">
        <v>32</v>
      </c>
      <c r="C125" s="14" t="s">
        <v>32</v>
      </c>
      <c r="D125" s="3" t="s">
        <v>1168</v>
      </c>
      <c r="E125" s="3" t="s">
        <v>38</v>
      </c>
      <c r="F125" s="3" t="s">
        <v>439</v>
      </c>
      <c r="G125" s="3" t="s">
        <v>464</v>
      </c>
      <c r="H125" s="70" t="str">
        <f>Table1[[#This Row],[Tabela]]&amp;Table1[[#This Row],[Campo]]</f>
        <v>lt002_insrmntgrss_cmmssn_expns</v>
      </c>
      <c r="I125" s="3" t="s">
        <v>177</v>
      </c>
      <c r="J125" s="50">
        <f>VLOOKUP(Table1[[#This Row],[Status]],Auxiliar!$B$16:$C$23,2,0)</f>
        <v>2</v>
      </c>
      <c r="K125" s="22" t="s">
        <v>1156</v>
      </c>
      <c r="L125" s="22" t="s">
        <v>1161</v>
      </c>
      <c r="M125" s="22" t="s">
        <v>1153</v>
      </c>
      <c r="N125" s="57">
        <v>45485</v>
      </c>
      <c r="O125" s="140">
        <v>1</v>
      </c>
      <c r="P125" s="3" t="s">
        <v>1177</v>
      </c>
      <c r="Q125" s="3"/>
      <c r="R125" s="48">
        <v>45261</v>
      </c>
      <c r="S125" s="3"/>
      <c r="T125" s="3"/>
      <c r="U125" s="3"/>
      <c r="V125" s="3"/>
      <c r="W125" s="3">
        <f>VLOOKUP(Table1[[#This Row],[Status]],Auxiliar!$B$16:$D$23,3,0)*Table1[[#This Row],[Estimação (horas)]]</f>
        <v>0.5</v>
      </c>
      <c r="X125" s="3"/>
    </row>
    <row r="126" spans="1:24" ht="17.399999999999999" hidden="1">
      <c r="B126" s="14" t="s">
        <v>32</v>
      </c>
      <c r="C126" s="14" t="s">
        <v>32</v>
      </c>
      <c r="D126" s="3" t="s">
        <v>1168</v>
      </c>
      <c r="E126" s="3" t="s">
        <v>38</v>
      </c>
      <c r="F126" s="3" t="s">
        <v>439</v>
      </c>
      <c r="G126" s="3" t="s">
        <v>464</v>
      </c>
      <c r="H126" s="70" t="str">
        <f>Table1[[#This Row],[Tabela]]&amp;Table1[[#This Row],[Campo]]</f>
        <v>lt002_insrmntgrss_cmmssn_expns</v>
      </c>
      <c r="I126" s="3" t="s">
        <v>177</v>
      </c>
      <c r="J126" s="50">
        <f>VLOOKUP(Table1[[#This Row],[Status]],Auxiliar!$B$16:$C$23,2,0)</f>
        <v>2</v>
      </c>
      <c r="K126" s="22" t="s">
        <v>1158</v>
      </c>
      <c r="L126" s="22" t="s">
        <v>1161</v>
      </c>
      <c r="M126" s="22" t="s">
        <v>1153</v>
      </c>
      <c r="N126" s="57">
        <v>45485</v>
      </c>
      <c r="O126" s="140">
        <v>0.1</v>
      </c>
      <c r="P126" s="3" t="s">
        <v>1178</v>
      </c>
      <c r="Q126" s="3"/>
      <c r="R126" s="48">
        <v>45261</v>
      </c>
      <c r="S126" s="3"/>
      <c r="T126" s="3"/>
      <c r="U126" s="3"/>
      <c r="V126" s="3"/>
      <c r="W126" s="3">
        <f>VLOOKUP(Table1[[#This Row],[Status]],Auxiliar!$B$16:$D$23,3,0)*Table1[[#This Row],[Estimação (horas)]]</f>
        <v>0.05</v>
      </c>
      <c r="X126" s="3"/>
    </row>
    <row r="127" spans="1:24" ht="17.399999999999999" hidden="1">
      <c r="B127" s="14" t="s">
        <v>32</v>
      </c>
      <c r="C127" s="14" t="s">
        <v>32</v>
      </c>
      <c r="D127" s="3" t="s">
        <v>1168</v>
      </c>
      <c r="E127" s="3" t="s">
        <v>38</v>
      </c>
      <c r="F127" s="3" t="s">
        <v>439</v>
      </c>
      <c r="G127" s="3" t="s">
        <v>464</v>
      </c>
      <c r="H127" s="70" t="str">
        <f>Table1[[#This Row],[Tabela]]&amp;Table1[[#This Row],[Campo]]</f>
        <v>lt002_insrmntgrss_cmmssn_expns</v>
      </c>
      <c r="I127" s="3" t="s">
        <v>177</v>
      </c>
      <c r="J127" s="50">
        <f>VLOOKUP(Table1[[#This Row],[Status]],Auxiliar!$B$16:$C$23,2,0)</f>
        <v>2</v>
      </c>
      <c r="K127" s="22" t="s">
        <v>1159</v>
      </c>
      <c r="L127" s="22" t="s">
        <v>1161</v>
      </c>
      <c r="M127" s="22" t="s">
        <v>1153</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c r="B128" s="14" t="s">
        <v>32</v>
      </c>
      <c r="C128" s="14" t="s">
        <v>32</v>
      </c>
      <c r="D128" s="3" t="s">
        <v>1168</v>
      </c>
      <c r="E128" s="3" t="s">
        <v>38</v>
      </c>
      <c r="F128" s="3" t="s">
        <v>439</v>
      </c>
      <c r="G128" s="3" t="s">
        <v>465</v>
      </c>
      <c r="H128" s="70" t="str">
        <f>Table1[[#This Row],[Tabela]]&amp;Table1[[#This Row],[Campo]]</f>
        <v>lt002_insrmntgrss_cmmssn_expns_ccrr</v>
      </c>
      <c r="I128" s="3" t="s">
        <v>177</v>
      </c>
      <c r="J128" s="50">
        <f>VLOOKUP(Table1[[#This Row],[Status]],Auxiliar!$B$16:$C$23,2,0)</f>
        <v>2</v>
      </c>
      <c r="K128" s="22" t="s">
        <v>1155</v>
      </c>
      <c r="L128" s="22" t="s">
        <v>1161</v>
      </c>
      <c r="M128" s="22" t="s">
        <v>1162</v>
      </c>
      <c r="N128" s="57">
        <v>45485</v>
      </c>
      <c r="O128" s="140">
        <v>0.1</v>
      </c>
      <c r="P128" s="3" t="s">
        <v>1175</v>
      </c>
      <c r="Q128" s="3"/>
      <c r="R128" s="48">
        <v>45261</v>
      </c>
      <c r="S128" s="3"/>
      <c r="T128" s="3"/>
      <c r="U128" s="3"/>
      <c r="V128" s="3"/>
      <c r="W128" s="3">
        <f>VLOOKUP(Table1[[#This Row],[Status]],Auxiliar!$B$16:$D$23,3,0)*Table1[[#This Row],[Estimação (horas)]]</f>
        <v>0.05</v>
      </c>
      <c r="X128" s="3"/>
    </row>
    <row r="129" spans="2:24" ht="17.399999999999999" hidden="1">
      <c r="B129" s="14" t="s">
        <v>32</v>
      </c>
      <c r="C129" s="14" t="s">
        <v>32</v>
      </c>
      <c r="D129" s="3" t="s">
        <v>1168</v>
      </c>
      <c r="E129" s="3" t="s">
        <v>38</v>
      </c>
      <c r="F129" s="3" t="s">
        <v>439</v>
      </c>
      <c r="G129" s="3" t="s">
        <v>466</v>
      </c>
      <c r="H129" s="70" t="str">
        <f>Table1[[#This Row],[Tabela]]&amp;Table1[[#This Row],[Campo]]</f>
        <v>lt002_insrmntgrss_intrst_expns</v>
      </c>
      <c r="I129" s="3" t="s">
        <v>177</v>
      </c>
      <c r="J129" s="50">
        <f>VLOOKUP(Table1[[#This Row],[Status]],Auxiliar!$B$16:$C$23,2,0)</f>
        <v>2</v>
      </c>
      <c r="K129" s="22" t="s">
        <v>1154</v>
      </c>
      <c r="L129" s="22" t="s">
        <v>1161</v>
      </c>
      <c r="M129" s="22" t="s">
        <v>1153</v>
      </c>
      <c r="N129" s="57">
        <v>45485</v>
      </c>
      <c r="O129" s="140">
        <v>4</v>
      </c>
      <c r="P129" s="3" t="s">
        <v>1176</v>
      </c>
      <c r="Q129" s="3"/>
      <c r="R129" s="48">
        <v>45261</v>
      </c>
      <c r="S129" s="3"/>
      <c r="T129" s="3"/>
      <c r="U129" s="3"/>
      <c r="V129" s="3"/>
      <c r="W129" s="3">
        <f>VLOOKUP(Table1[[#This Row],[Status]],Auxiliar!$B$16:$D$23,3,0)*Table1[[#This Row],[Estimação (horas)]]</f>
        <v>2</v>
      </c>
      <c r="X129" s="3"/>
    </row>
    <row r="130" spans="2:24" ht="17.399999999999999" hidden="1">
      <c r="B130" s="14" t="s">
        <v>32</v>
      </c>
      <c r="C130" s="14" t="s">
        <v>32</v>
      </c>
      <c r="D130" s="3" t="s">
        <v>1168</v>
      </c>
      <c r="E130" s="3" t="s">
        <v>38</v>
      </c>
      <c r="F130" s="3" t="s">
        <v>439</v>
      </c>
      <c r="G130" s="3" t="s">
        <v>466</v>
      </c>
      <c r="H130" s="70" t="str">
        <f>Table1[[#This Row],[Tabela]]&amp;Table1[[#This Row],[Campo]]</f>
        <v>lt002_insrmntgrss_intrst_expns</v>
      </c>
      <c r="I130" s="3" t="s">
        <v>177</v>
      </c>
      <c r="J130" s="50">
        <f>VLOOKUP(Table1[[#This Row],[Status]],Auxiliar!$B$16:$C$23,2,0)</f>
        <v>2</v>
      </c>
      <c r="K130" s="22" t="s">
        <v>1155</v>
      </c>
      <c r="L130" s="22" t="s">
        <v>1161</v>
      </c>
      <c r="M130" s="22" t="s">
        <v>1153</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c r="B131" s="14" t="s">
        <v>32</v>
      </c>
      <c r="C131" s="14" t="s">
        <v>32</v>
      </c>
      <c r="D131" s="3" t="s">
        <v>1168</v>
      </c>
      <c r="E131" s="3" t="s">
        <v>38</v>
      </c>
      <c r="F131" s="3" t="s">
        <v>439</v>
      </c>
      <c r="G131" s="3" t="s">
        <v>466</v>
      </c>
      <c r="H131" s="70" t="str">
        <f>Table1[[#This Row],[Tabela]]&amp;Table1[[#This Row],[Campo]]</f>
        <v>lt002_insrmntgrss_intrst_expns</v>
      </c>
      <c r="I131" s="3" t="s">
        <v>177</v>
      </c>
      <c r="J131" s="50">
        <f>VLOOKUP(Table1[[#This Row],[Status]],Auxiliar!$B$16:$C$23,2,0)</f>
        <v>2</v>
      </c>
      <c r="K131" s="22" t="s">
        <v>1156</v>
      </c>
      <c r="L131" s="22" t="s">
        <v>1161</v>
      </c>
      <c r="M131" s="22" t="s">
        <v>1153</v>
      </c>
      <c r="N131" s="57">
        <v>45485</v>
      </c>
      <c r="O131" s="140">
        <v>1</v>
      </c>
      <c r="P131" s="3" t="s">
        <v>1177</v>
      </c>
      <c r="Q131" s="3"/>
      <c r="R131" s="48">
        <v>45261</v>
      </c>
      <c r="S131" s="3"/>
      <c r="T131" s="3"/>
      <c r="U131" s="3"/>
      <c r="V131" s="3"/>
      <c r="W131" s="3">
        <f>VLOOKUP(Table1[[#This Row],[Status]],Auxiliar!$B$16:$D$23,3,0)*Table1[[#This Row],[Estimação (horas)]]</f>
        <v>0.5</v>
      </c>
      <c r="X131" s="3"/>
    </row>
    <row r="132" spans="2:24" ht="17.399999999999999" hidden="1">
      <c r="B132" s="14" t="s">
        <v>32</v>
      </c>
      <c r="C132" s="14" t="s">
        <v>32</v>
      </c>
      <c r="D132" s="3" t="s">
        <v>1168</v>
      </c>
      <c r="E132" s="3" t="s">
        <v>38</v>
      </c>
      <c r="F132" s="3" t="s">
        <v>439</v>
      </c>
      <c r="G132" s="3" t="s">
        <v>466</v>
      </c>
      <c r="H132" s="70" t="str">
        <f>Table1[[#This Row],[Tabela]]&amp;Table1[[#This Row],[Campo]]</f>
        <v>lt002_insrmntgrss_intrst_expns</v>
      </c>
      <c r="I132" s="3" t="s">
        <v>177</v>
      </c>
      <c r="J132" s="50">
        <f>VLOOKUP(Table1[[#This Row],[Status]],Auxiliar!$B$16:$C$23,2,0)</f>
        <v>2</v>
      </c>
      <c r="K132" s="22" t="s">
        <v>1158</v>
      </c>
      <c r="L132" s="22" t="s">
        <v>1161</v>
      </c>
      <c r="M132" s="22" t="s">
        <v>1153</v>
      </c>
      <c r="N132" s="57">
        <v>45485</v>
      </c>
      <c r="O132" s="140">
        <v>0.1</v>
      </c>
      <c r="P132" s="3" t="s">
        <v>1178</v>
      </c>
      <c r="Q132" s="3"/>
      <c r="R132" s="48">
        <v>45261</v>
      </c>
      <c r="S132" s="3"/>
      <c r="T132" s="3"/>
      <c r="U132" s="3"/>
      <c r="V132" s="3"/>
      <c r="W132" s="3">
        <f>VLOOKUP(Table1[[#This Row],[Status]],Auxiliar!$B$16:$D$23,3,0)*Table1[[#This Row],[Estimação (horas)]]</f>
        <v>0.05</v>
      </c>
      <c r="X132" s="3"/>
    </row>
    <row r="133" spans="2:24" ht="17.399999999999999" hidden="1">
      <c r="B133" s="14" t="s">
        <v>32</v>
      </c>
      <c r="C133" s="14" t="s">
        <v>32</v>
      </c>
      <c r="D133" s="3" t="s">
        <v>1168</v>
      </c>
      <c r="E133" s="3" t="s">
        <v>38</v>
      </c>
      <c r="F133" s="3" t="s">
        <v>439</v>
      </c>
      <c r="G133" s="3" t="s">
        <v>466</v>
      </c>
      <c r="H133" s="70" t="str">
        <f>Table1[[#This Row],[Tabela]]&amp;Table1[[#This Row],[Campo]]</f>
        <v>lt002_insrmntgrss_intrst_expns</v>
      </c>
      <c r="I133" s="3" t="s">
        <v>177</v>
      </c>
      <c r="J133" s="50">
        <f>VLOOKUP(Table1[[#This Row],[Status]],Auxiliar!$B$16:$C$23,2,0)</f>
        <v>2</v>
      </c>
      <c r="K133" s="22" t="s">
        <v>1159</v>
      </c>
      <c r="L133" s="22" t="s">
        <v>1161</v>
      </c>
      <c r="M133" s="22" t="s">
        <v>1153</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c r="B134" s="14" t="s">
        <v>32</v>
      </c>
      <c r="C134" s="14" t="s">
        <v>32</v>
      </c>
      <c r="D134" s="3" t="s">
        <v>1168</v>
      </c>
      <c r="E134" s="3" t="s">
        <v>38</v>
      </c>
      <c r="F134" s="3" t="s">
        <v>439</v>
      </c>
      <c r="G134" s="3" t="s">
        <v>467</v>
      </c>
      <c r="H134" s="70" t="str">
        <f>Table1[[#This Row],[Tabela]]&amp;Table1[[#This Row],[Campo]]</f>
        <v>lt002_insrmntgrss_intrst_expns_ccrr</v>
      </c>
      <c r="I134" s="3" t="s">
        <v>177</v>
      </c>
      <c r="J134" s="50">
        <f>VLOOKUP(Table1[[#This Row],[Status]],Auxiliar!$B$16:$C$23,2,0)</f>
        <v>2</v>
      </c>
      <c r="K134" s="22" t="s">
        <v>1155</v>
      </c>
      <c r="L134" s="22" t="s">
        <v>1161</v>
      </c>
      <c r="M134" s="22" t="s">
        <v>1162</v>
      </c>
      <c r="N134" s="57">
        <v>45485</v>
      </c>
      <c r="O134" s="140">
        <v>0.1</v>
      </c>
      <c r="P134" s="3" t="s">
        <v>1175</v>
      </c>
      <c r="Q134" s="3"/>
      <c r="R134" s="48">
        <v>45261</v>
      </c>
      <c r="S134" s="3"/>
      <c r="T134" s="3"/>
      <c r="U134" s="3"/>
      <c r="V134" s="3"/>
      <c r="W134" s="3">
        <f>VLOOKUP(Table1[[#This Row],[Status]],Auxiliar!$B$16:$D$23,3,0)*Table1[[#This Row],[Estimação (horas)]]</f>
        <v>0.05</v>
      </c>
      <c r="X134" s="3"/>
    </row>
    <row r="135" spans="2:24" ht="17.399999999999999" hidden="1">
      <c r="B135" s="14" t="s">
        <v>32</v>
      </c>
      <c r="C135" s="14" t="s">
        <v>32</v>
      </c>
      <c r="D135" s="3" t="s">
        <v>1168</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1154</v>
      </c>
      <c r="L135" s="22" t="s">
        <v>1161</v>
      </c>
      <c r="M135" s="22" t="s">
        <v>1153</v>
      </c>
      <c r="N135" s="57">
        <v>45485</v>
      </c>
      <c r="O135" s="140">
        <v>4</v>
      </c>
      <c r="P135" s="3" t="s">
        <v>1176</v>
      </c>
      <c r="Q135" s="3"/>
      <c r="R135" s="48">
        <v>45261</v>
      </c>
      <c r="S135" s="3"/>
      <c r="T135" s="3"/>
      <c r="U135" s="3"/>
      <c r="V135" s="3"/>
      <c r="W135" s="3">
        <f>VLOOKUP(Table1[[#This Row],[Status]],Auxiliar!$B$16:$D$23,3,0)*Table1[[#This Row],[Estimação (horas)]]</f>
        <v>2</v>
      </c>
      <c r="X135" s="3"/>
    </row>
    <row r="136" spans="2:24" ht="17.399999999999999" hidden="1">
      <c r="B136" s="14" t="s">
        <v>32</v>
      </c>
      <c r="C136" s="14" t="s">
        <v>32</v>
      </c>
      <c r="D136" s="3" t="s">
        <v>1168</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1155</v>
      </c>
      <c r="L136" s="22" t="s">
        <v>1161</v>
      </c>
      <c r="M136" s="22" t="s">
        <v>1153</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c r="B137" s="14" t="s">
        <v>32</v>
      </c>
      <c r="C137" s="14" t="s">
        <v>32</v>
      </c>
      <c r="D137" s="3" t="s">
        <v>1168</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1156</v>
      </c>
      <c r="L137" s="22" t="s">
        <v>1161</v>
      </c>
      <c r="M137" s="22" t="s">
        <v>1153</v>
      </c>
      <c r="N137" s="57">
        <v>45485</v>
      </c>
      <c r="O137" s="140">
        <v>1</v>
      </c>
      <c r="P137" s="3" t="s">
        <v>1177</v>
      </c>
      <c r="Q137" s="3"/>
      <c r="R137" s="48">
        <v>45261</v>
      </c>
      <c r="S137" s="3"/>
      <c r="T137" s="3"/>
      <c r="U137" s="3"/>
      <c r="V137" s="3"/>
      <c r="W137" s="3">
        <f>VLOOKUP(Table1[[#This Row],[Status]],Auxiliar!$B$16:$D$23,3,0)*Table1[[#This Row],[Estimação (horas)]]</f>
        <v>0.5</v>
      </c>
      <c r="X137" s="3"/>
    </row>
    <row r="138" spans="2:24" ht="17.399999999999999" hidden="1">
      <c r="B138" s="14" t="s">
        <v>32</v>
      </c>
      <c r="C138" s="14" t="s">
        <v>32</v>
      </c>
      <c r="D138" s="3" t="s">
        <v>1168</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1158</v>
      </c>
      <c r="L138" s="22" t="s">
        <v>1161</v>
      </c>
      <c r="M138" s="22" t="s">
        <v>1153</v>
      </c>
      <c r="N138" s="57">
        <v>45485</v>
      </c>
      <c r="O138" s="140">
        <v>0.1</v>
      </c>
      <c r="P138" s="3" t="s">
        <v>1178</v>
      </c>
      <c r="Q138" s="3"/>
      <c r="R138" s="48">
        <v>45261</v>
      </c>
      <c r="S138" s="3"/>
      <c r="T138" s="3"/>
      <c r="U138" s="3"/>
      <c r="V138" s="3"/>
      <c r="W138" s="3">
        <f>VLOOKUP(Table1[[#This Row],[Status]],Auxiliar!$B$16:$D$23,3,0)*Table1[[#This Row],[Estimação (horas)]]</f>
        <v>0.05</v>
      </c>
      <c r="X138" s="3"/>
    </row>
    <row r="139" spans="2:24" ht="17.399999999999999" hidden="1">
      <c r="B139" s="14" t="s">
        <v>32</v>
      </c>
      <c r="C139" s="14" t="s">
        <v>32</v>
      </c>
      <c r="D139" s="3" t="s">
        <v>1168</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1159</v>
      </c>
      <c r="L139" s="22" t="s">
        <v>1161</v>
      </c>
      <c r="M139" s="22" t="s">
        <v>1153</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c r="B140" s="14" t="s">
        <v>32</v>
      </c>
      <c r="C140" s="14" t="s">
        <v>32</v>
      </c>
      <c r="D140" s="3" t="s">
        <v>1168</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1155</v>
      </c>
      <c r="L140" s="22" t="s">
        <v>1161</v>
      </c>
      <c r="M140" s="22" t="s">
        <v>1162</v>
      </c>
      <c r="N140" s="57">
        <v>45485</v>
      </c>
      <c r="O140" s="140">
        <v>0.1</v>
      </c>
      <c r="P140" s="3" t="s">
        <v>1175</v>
      </c>
      <c r="Q140" s="3"/>
      <c r="R140" s="48">
        <v>45261</v>
      </c>
      <c r="S140" s="3"/>
      <c r="T140" s="3"/>
      <c r="U140" s="3"/>
      <c r="V140" s="3"/>
      <c r="W140" s="3">
        <f>VLOOKUP(Table1[[#This Row],[Status]],Auxiliar!$B$16:$D$23,3,0)*Table1[[#This Row],[Estimação (horas)]]</f>
        <v>0.05</v>
      </c>
      <c r="X140" s="3"/>
    </row>
    <row r="141" spans="2:24" ht="17.399999999999999" hidden="1">
      <c r="B141" s="14" t="s">
        <v>32</v>
      </c>
      <c r="C141" s="14" t="s">
        <v>32</v>
      </c>
      <c r="D141" s="3" t="s">
        <v>1168</v>
      </c>
      <c r="E141" s="3" t="s">
        <v>38</v>
      </c>
      <c r="F141" s="3" t="s">
        <v>439</v>
      </c>
      <c r="G141" s="3" t="s">
        <v>470</v>
      </c>
      <c r="H141" s="70" t="str">
        <f>Table1[[#This Row],[Tabela]]&amp;Table1[[#This Row],[Campo]]</f>
        <v>lt002_insrmntcnclld_instrmnt_stts</v>
      </c>
      <c r="I141" s="3" t="s">
        <v>177</v>
      </c>
      <c r="J141" s="50">
        <f>VLOOKUP(Table1[[#This Row],[Status]],Auxiliar!$B$16:$C$23,2,0)</f>
        <v>2</v>
      </c>
      <c r="K141" s="22" t="s">
        <v>1154</v>
      </c>
      <c r="L141" s="22" t="s">
        <v>1152</v>
      </c>
      <c r="M141" s="22" t="s">
        <v>1153</v>
      </c>
      <c r="N141" s="57">
        <v>45499</v>
      </c>
      <c r="O141" s="22">
        <f>INDEX(Auxiliar!$D$5:$F$13,MATCH(Table1[[#This Row],[Tipologia_Testes]],Auxiliar!$B$5:$B$13,0),MATCH(Table1[[#This Row],[Complexidade]],Auxiliar!$D$4:$F$4,0))</f>
        <v>8</v>
      </c>
      <c r="P141" s="3" t="s">
        <v>1179</v>
      </c>
      <c r="Q141" s="3"/>
      <c r="R141" s="48">
        <v>45261</v>
      </c>
      <c r="S141" s="3"/>
      <c r="T141" s="48">
        <v>45471</v>
      </c>
      <c r="U141" s="48">
        <v>45481</v>
      </c>
      <c r="V141" s="48">
        <v>45481</v>
      </c>
      <c r="W141" s="3">
        <f>VLOOKUP(Table1[[#This Row],[Status]],Auxiliar!$B$16:$D$23,3,0)*Table1[[#This Row],[Estimação (horas)]]</f>
        <v>4</v>
      </c>
      <c r="X141" s="3"/>
    </row>
    <row r="142" spans="2:24" ht="17.399999999999999" hidden="1">
      <c r="B142" s="14" t="s">
        <v>32</v>
      </c>
      <c r="C142" s="14" t="s">
        <v>32</v>
      </c>
      <c r="D142" s="3" t="s">
        <v>1168</v>
      </c>
      <c r="E142" s="3" t="s">
        <v>38</v>
      </c>
      <c r="F142" s="3" t="s">
        <v>439</v>
      </c>
      <c r="G142" s="3" t="s">
        <v>470</v>
      </c>
      <c r="H142" s="70" t="str">
        <f>Table1[[#This Row],[Tabela]]&amp;Table1[[#This Row],[Campo]]</f>
        <v>lt002_insrmntcnclld_instrmnt_stts</v>
      </c>
      <c r="I142" s="3" t="s">
        <v>177</v>
      </c>
      <c r="J142" s="50">
        <f>VLOOKUP(Table1[[#This Row],[Status]],Auxiliar!$B$16:$C$23,2,0)</f>
        <v>2</v>
      </c>
      <c r="K142" s="22" t="s">
        <v>1155</v>
      </c>
      <c r="L142" s="22" t="s">
        <v>1152</v>
      </c>
      <c r="M142" s="22" t="s">
        <v>1153</v>
      </c>
      <c r="N142" s="57">
        <v>45499</v>
      </c>
      <c r="O142" s="140">
        <v>2</v>
      </c>
      <c r="P142" s="3" t="s">
        <v>1179</v>
      </c>
      <c r="Q142" s="3"/>
      <c r="R142" s="48">
        <v>45261</v>
      </c>
      <c r="S142" s="3"/>
      <c r="T142" s="48">
        <v>45471</v>
      </c>
      <c r="U142" s="48">
        <v>45481</v>
      </c>
      <c r="V142" s="48">
        <v>45481</v>
      </c>
      <c r="W142" s="3">
        <f>VLOOKUP(Table1[[#This Row],[Status]],Auxiliar!$B$16:$D$23,3,0)*Table1[[#This Row],[Estimação (horas)]]</f>
        <v>1</v>
      </c>
      <c r="X142" s="3"/>
    </row>
    <row r="143" spans="2:24" ht="17.399999999999999" hidden="1">
      <c r="B143" s="14" t="s">
        <v>32</v>
      </c>
      <c r="C143" s="14" t="s">
        <v>32</v>
      </c>
      <c r="D143" s="3" t="s">
        <v>1168</v>
      </c>
      <c r="E143" s="3" t="s">
        <v>38</v>
      </c>
      <c r="F143" s="3" t="s">
        <v>439</v>
      </c>
      <c r="G143" s="3" t="s">
        <v>470</v>
      </c>
      <c r="H143" s="70" t="str">
        <f>Table1[[#This Row],[Tabela]]&amp;Table1[[#This Row],[Campo]]</f>
        <v>lt002_insrmntcnclld_instrmnt_stts</v>
      </c>
      <c r="I143" s="3" t="s">
        <v>177</v>
      </c>
      <c r="J143" s="50">
        <f>VLOOKUP(Table1[[#This Row],[Status]],Auxiliar!$B$16:$C$23,2,0)</f>
        <v>2</v>
      </c>
      <c r="K143" s="22" t="s">
        <v>1158</v>
      </c>
      <c r="L143" s="22" t="s">
        <v>1152</v>
      </c>
      <c r="M143" s="22" t="s">
        <v>1153</v>
      </c>
      <c r="N143" s="57">
        <v>45499</v>
      </c>
      <c r="O143" s="22">
        <f>INDEX(Auxiliar!$D$5:$F$13,MATCH(Table1[[#This Row],[Tipologia_Testes]],Auxiliar!$B$5:$B$13,0),MATCH(Table1[[#This Row],[Complexidade]],Auxiliar!$D$4:$F$4,0))</f>
        <v>0.1</v>
      </c>
      <c r="P143" s="3" t="s">
        <v>1179</v>
      </c>
      <c r="Q143" s="3"/>
      <c r="R143" s="48">
        <v>45261</v>
      </c>
      <c r="S143" s="3"/>
      <c r="T143" s="48">
        <v>45471</v>
      </c>
      <c r="U143" s="48">
        <v>45481</v>
      </c>
      <c r="V143" s="48">
        <v>45481</v>
      </c>
      <c r="W143" s="3">
        <f>VLOOKUP(Table1[[#This Row],[Status]],Auxiliar!$B$16:$D$23,3,0)*Table1[[#This Row],[Estimação (horas)]]</f>
        <v>0.05</v>
      </c>
      <c r="X143" s="3"/>
    </row>
    <row r="144" spans="2:24" ht="17.399999999999999" hidden="1">
      <c r="B144" s="14" t="s">
        <v>32</v>
      </c>
      <c r="C144" s="14" t="s">
        <v>32</v>
      </c>
      <c r="D144" s="3" t="s">
        <v>1168</v>
      </c>
      <c r="E144" s="3" t="s">
        <v>38</v>
      </c>
      <c r="F144" s="3" t="s">
        <v>439</v>
      </c>
      <c r="G144" s="3" t="s">
        <v>470</v>
      </c>
      <c r="H144" s="70" t="str">
        <f>Table1[[#This Row],[Tabela]]&amp;Table1[[#This Row],[Campo]]</f>
        <v>lt002_insrmntcnclld_instrmnt_stts</v>
      </c>
      <c r="I144" s="3" t="s">
        <v>177</v>
      </c>
      <c r="J144" s="50">
        <f>VLOOKUP(Table1[[#This Row],[Status]],Auxiliar!$B$16:$C$23,2,0)</f>
        <v>2</v>
      </c>
      <c r="K144" s="22" t="s">
        <v>1159</v>
      </c>
      <c r="L144" s="22" t="s">
        <v>1152</v>
      </c>
      <c r="M144" s="22" t="s">
        <v>1153</v>
      </c>
      <c r="N144" s="57">
        <v>45499</v>
      </c>
      <c r="O144" s="22">
        <f>INDEX(Auxiliar!$D$5:$F$13,MATCH(Table1[[#This Row],[Tipologia_Testes]],Auxiliar!$B$5:$B$13,0),MATCH(Table1[[#This Row],[Complexidade]],Auxiliar!$D$4:$F$4,0))</f>
        <v>2</v>
      </c>
      <c r="P144" s="3" t="s">
        <v>1179</v>
      </c>
      <c r="Q144" s="3"/>
      <c r="R144" s="48">
        <v>45261</v>
      </c>
      <c r="S144" s="3"/>
      <c r="T144" s="48">
        <v>45471</v>
      </c>
      <c r="U144" s="48">
        <v>45481</v>
      </c>
      <c r="V144" s="48">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1154</v>
      </c>
      <c r="L145" s="22" t="s">
        <v>1161</v>
      </c>
      <c r="M145" s="22" t="s">
        <v>1172</v>
      </c>
      <c r="N145" s="57">
        <v>45499</v>
      </c>
      <c r="O145" s="22">
        <f>INDEX(Auxiliar!$D$5:$F$13,MATCH(Table1[[#This Row],[Tipologia_Testes]],Auxiliar!$B$5:$B$13,0),MATCH(Table1[[#This Row],[Complexidade]],Auxiliar!$D$4:$F$4,0))</f>
        <v>4</v>
      </c>
      <c r="P145" s="3" t="s">
        <v>1179</v>
      </c>
      <c r="Q145" s="3"/>
      <c r="R145" s="48">
        <v>45261</v>
      </c>
      <c r="S145" s="3"/>
      <c r="T145" s="48">
        <v>45471</v>
      </c>
      <c r="U145" s="48">
        <v>45481</v>
      </c>
      <c r="V145" s="48">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1155</v>
      </c>
      <c r="L146" s="22" t="s">
        <v>1161</v>
      </c>
      <c r="M146" s="22" t="s">
        <v>1172</v>
      </c>
      <c r="N146" s="57">
        <v>45499</v>
      </c>
      <c r="O146" s="22">
        <f>INDEX(Auxiliar!$D$5:$F$13,MATCH(Table1[[#This Row],[Tipologia_Testes]],Auxiliar!$B$5:$B$13,0),MATCH(Table1[[#This Row],[Complexidade]],Auxiliar!$D$4:$F$4,0))</f>
        <v>4</v>
      </c>
      <c r="P146" s="3" t="s">
        <v>1179</v>
      </c>
      <c r="Q146" s="3"/>
      <c r="R146" s="48">
        <v>45261</v>
      </c>
      <c r="S146" s="3"/>
      <c r="T146" s="48">
        <v>45471</v>
      </c>
      <c r="U146" s="48">
        <v>45481</v>
      </c>
      <c r="V146" s="48">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1156</v>
      </c>
      <c r="L147" s="22" t="s">
        <v>1161</v>
      </c>
      <c r="M147" s="22" t="s">
        <v>1172</v>
      </c>
      <c r="N147" s="57">
        <v>45499</v>
      </c>
      <c r="O147" s="22">
        <f>INDEX(Auxiliar!$D$5:$F$13,MATCH(Table1[[#This Row],[Tipologia_Testes]],Auxiliar!$B$5:$B$13,0),MATCH(Table1[[#This Row],[Complexidade]],Auxiliar!$D$4:$F$4,0))</f>
        <v>4</v>
      </c>
      <c r="P147" s="3" t="s">
        <v>1179</v>
      </c>
      <c r="Q147" s="3"/>
      <c r="R147" s="48">
        <v>45261</v>
      </c>
      <c r="S147" s="3"/>
      <c r="T147" s="48">
        <v>45471</v>
      </c>
      <c r="U147" s="48">
        <v>45481</v>
      </c>
      <c r="V147" s="48">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1158</v>
      </c>
      <c r="L148" s="22" t="s">
        <v>1161</v>
      </c>
      <c r="M148" s="22" t="s">
        <v>1172</v>
      </c>
      <c r="N148" s="57">
        <v>45499</v>
      </c>
      <c r="O148" s="22">
        <f>INDEX(Auxiliar!$D$5:$F$13,MATCH(Table1[[#This Row],[Tipologia_Testes]],Auxiliar!$B$5:$B$13,0),MATCH(Table1[[#This Row],[Complexidade]],Auxiliar!$D$4:$F$4,0))</f>
        <v>0.1</v>
      </c>
      <c r="P148" s="3" t="s">
        <v>1179</v>
      </c>
      <c r="Q148" s="3"/>
      <c r="R148" s="48">
        <v>45261</v>
      </c>
      <c r="S148" s="3"/>
      <c r="T148" s="48">
        <v>45471</v>
      </c>
      <c r="U148" s="48">
        <v>45481</v>
      </c>
      <c r="V148" s="48">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1159</v>
      </c>
      <c r="L149" s="46" t="s">
        <v>1161</v>
      </c>
      <c r="M149" s="22" t="s">
        <v>1172</v>
      </c>
      <c r="N149" s="57">
        <v>45499</v>
      </c>
      <c r="O149" s="22">
        <f>INDEX(Auxiliar!$D$5:$F$13,MATCH(Table1[[#This Row],[Tipologia_Testes]],Auxiliar!$B$5:$B$13,0),MATCH(Table1[[#This Row],[Complexidade]],Auxiliar!$D$4:$F$4,0))</f>
        <v>2</v>
      </c>
      <c r="P149" s="3" t="s">
        <v>1179</v>
      </c>
      <c r="Q149" s="33"/>
      <c r="R149" s="56">
        <v>45261</v>
      </c>
      <c r="S149" s="33"/>
      <c r="T149" s="48">
        <v>45471</v>
      </c>
      <c r="U149" s="48">
        <v>45481</v>
      </c>
      <c r="V149" s="48">
        <v>45481</v>
      </c>
      <c r="W149" s="3">
        <f>VLOOKUP(Table1[[#This Row],[Status]],Auxiliar!$B$16:$D$23,3,0)*Table1[[#This Row],[Estimação (horas)]]</f>
        <v>1</v>
      </c>
      <c r="X149" s="33"/>
    </row>
    <row r="150" spans="2:30" ht="17.399999999999999" hidden="1">
      <c r="B150" s="3" t="s">
        <v>28</v>
      </c>
      <c r="C150" s="3" t="s">
        <v>35</v>
      </c>
      <c r="D150" s="3" t="s">
        <v>1180</v>
      </c>
      <c r="E150" s="3" t="s">
        <v>38</v>
      </c>
      <c r="F150" s="3" t="s">
        <v>37</v>
      </c>
      <c r="G150" s="3" t="s">
        <v>38</v>
      </c>
      <c r="H150" s="70" t="str">
        <f>Table1[[#This Row],[Tabela]]&amp;Table1[[#This Row],[Campo]]</f>
        <v>cd_imv_inp_certif_estimativan.a.</v>
      </c>
      <c r="I150" s="3" t="s">
        <v>479</v>
      </c>
      <c r="J150" s="45">
        <f>VLOOKUP(Table1[[#This Row],[Status]],Auxiliar!$B$16:$C$23,2,0)</f>
        <v>4</v>
      </c>
      <c r="K150" s="3" t="s">
        <v>1151</v>
      </c>
      <c r="L150" s="3" t="s">
        <v>1161</v>
      </c>
      <c r="M150" s="22" t="s">
        <v>1162</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c r="B151" s="3" t="s">
        <v>28</v>
      </c>
      <c r="C151" s="3" t="s">
        <v>35</v>
      </c>
      <c r="D151" s="3" t="s">
        <v>1180</v>
      </c>
      <c r="E151" s="3" t="s">
        <v>38</v>
      </c>
      <c r="F151" s="3" t="s">
        <v>37</v>
      </c>
      <c r="G151" s="3" t="s">
        <v>41</v>
      </c>
      <c r="H151" s="70" t="str">
        <f>Table1[[#This Row],[Tabela]]&amp;Table1[[#This Row],[Campo]]</f>
        <v>cd_imv_inp_certif_estimativacempbem</v>
      </c>
      <c r="I151" s="3" t="s">
        <v>479</v>
      </c>
      <c r="J151" s="45">
        <f>VLOOKUP(Table1[[#This Row],[Status]],Auxiliar!$B$16:$C$23,2,0)</f>
        <v>4</v>
      </c>
      <c r="K151" s="3" t="s">
        <v>1158</v>
      </c>
      <c r="L151" s="29" t="s">
        <v>1152</v>
      </c>
      <c r="M151" s="22" t="s">
        <v>1162</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c r="B152" s="3" t="s">
        <v>28</v>
      </c>
      <c r="C152" s="3" t="s">
        <v>35</v>
      </c>
      <c r="D152" s="3" t="s">
        <v>1180</v>
      </c>
      <c r="E152" s="3" t="s">
        <v>38</v>
      </c>
      <c r="F152" s="3" t="s">
        <v>37</v>
      </c>
      <c r="G152" s="3" t="s">
        <v>41</v>
      </c>
      <c r="H152" s="70" t="str">
        <f>Table1[[#This Row],[Tabela]]&amp;Table1[[#This Row],[Campo]]</f>
        <v>cd_imv_inp_certif_estimativacempbem</v>
      </c>
      <c r="I152" s="3" t="s">
        <v>479</v>
      </c>
      <c r="J152" s="45">
        <f>VLOOKUP(Table1[[#This Row],[Status]],Auxiliar!$B$16:$C$23,2,0)</f>
        <v>4</v>
      </c>
      <c r="K152" s="3" t="s">
        <v>1181</v>
      </c>
      <c r="L152" s="29" t="s">
        <v>1152</v>
      </c>
      <c r="M152" s="22" t="s">
        <v>1162</v>
      </c>
      <c r="N152" s="57">
        <v>45485</v>
      </c>
      <c r="O152" s="22">
        <f>INDEX(Auxiliar!$D$5:$F$13,MATCH(Table1[[#This Row],[Tipologia_Testes]],Auxiliar!$B$5:$B$13,0),MATCH(Table1[[#This Row],[Complexidade]],Auxiliar!$D$4:$F$4,0))</f>
        <v>0.5</v>
      </c>
      <c r="P152" s="3" t="s">
        <v>1182</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c r="B153" s="3" t="s">
        <v>28</v>
      </c>
      <c r="C153" s="3" t="s">
        <v>35</v>
      </c>
      <c r="D153" s="3" t="s">
        <v>1180</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1158</v>
      </c>
      <c r="L153" s="29" t="s">
        <v>1152</v>
      </c>
      <c r="M153" s="22" t="s">
        <v>1162</v>
      </c>
      <c r="N153" s="57">
        <v>45485</v>
      </c>
      <c r="O153" s="22">
        <f>INDEX(Auxiliar!$D$5:$F$13,MATCH(Table1[[#This Row],[Tipologia_Testes]],Auxiliar!$B$5:$B$13,0),MATCH(Table1[[#This Row],[Complexidade]],Auxiliar!$D$4:$F$4,0))</f>
        <v>0.1</v>
      </c>
      <c r="P153" s="58" t="s">
        <v>1183</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c r="B154" s="3" t="s">
        <v>28</v>
      </c>
      <c r="C154" s="3" t="s">
        <v>35</v>
      </c>
      <c r="D154" s="3" t="s">
        <v>1180</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1181</v>
      </c>
      <c r="L154" s="29" t="s">
        <v>1152</v>
      </c>
      <c r="M154" s="22" t="s">
        <v>1162</v>
      </c>
      <c r="N154" s="57">
        <v>45485</v>
      </c>
      <c r="O154" s="22">
        <f>INDEX(Auxiliar!$D$5:$F$13,MATCH(Table1[[#This Row],[Tipologia_Testes]],Auxiliar!$B$5:$B$13,0),MATCH(Table1[[#This Row],[Complexidade]],Auxiliar!$D$4:$F$4,0))</f>
        <v>0.5</v>
      </c>
      <c r="P154" s="58" t="s">
        <v>1183</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c r="B155" s="3" t="s">
        <v>28</v>
      </c>
      <c r="C155" s="3" t="s">
        <v>35</v>
      </c>
      <c r="D155" s="3" t="s">
        <v>1180</v>
      </c>
      <c r="E155" s="3" t="s">
        <v>38</v>
      </c>
      <c r="F155" s="3" t="s">
        <v>37</v>
      </c>
      <c r="G155" s="3" t="s">
        <v>43</v>
      </c>
      <c r="H155" s="70" t="str">
        <f>Table1[[#This Row],[Tabela]]&amp;Table1[[#This Row],[Campo]]</f>
        <v>cd_imv_inp_certif_estimativackbalbem</v>
      </c>
      <c r="I155" s="3" t="s">
        <v>479</v>
      </c>
      <c r="J155" s="45">
        <f>VLOOKUP(Table1[[#This Row],[Status]],Auxiliar!$B$16:$C$23,2,0)</f>
        <v>4</v>
      </c>
      <c r="K155" s="3" t="s">
        <v>1158</v>
      </c>
      <c r="L155" s="29" t="s">
        <v>1152</v>
      </c>
      <c r="M155" s="22" t="s">
        <v>1162</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c r="B156" s="3" t="s">
        <v>28</v>
      </c>
      <c r="C156" s="3" t="s">
        <v>35</v>
      </c>
      <c r="D156" s="3" t="s">
        <v>1180</v>
      </c>
      <c r="E156" s="3" t="s">
        <v>38</v>
      </c>
      <c r="F156" s="3" t="s">
        <v>37</v>
      </c>
      <c r="G156" s="3" t="s">
        <v>43</v>
      </c>
      <c r="H156" s="70" t="str">
        <f>Table1[[#This Row],[Tabela]]&amp;Table1[[#This Row],[Campo]]</f>
        <v>cd_imv_inp_certif_estimativackbalbem</v>
      </c>
      <c r="I156" s="3" t="s">
        <v>479</v>
      </c>
      <c r="J156" s="45">
        <f>VLOOKUP(Table1[[#This Row],[Status]],Auxiliar!$B$16:$C$23,2,0)</f>
        <v>4</v>
      </c>
      <c r="K156" s="3" t="s">
        <v>1181</v>
      </c>
      <c r="L156" s="29" t="s">
        <v>1152</v>
      </c>
      <c r="M156" s="22" t="s">
        <v>1162</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c r="B157" s="3" t="s">
        <v>28</v>
      </c>
      <c r="C157" s="3" t="s">
        <v>35</v>
      </c>
      <c r="D157" s="3" t="s">
        <v>1180</v>
      </c>
      <c r="E157" s="3" t="s">
        <v>38</v>
      </c>
      <c r="F157" s="3" t="s">
        <v>37</v>
      </c>
      <c r="G157" s="3" t="s">
        <v>44</v>
      </c>
      <c r="H157" s="70" t="str">
        <f>Table1[[#This Row],[Tabela]]&amp;Table1[[#This Row],[Campo]]</f>
        <v>cd_imv_inp_certif_estimativackctabem</v>
      </c>
      <c r="I157" s="3" t="s">
        <v>479</v>
      </c>
      <c r="J157" s="45">
        <f>VLOOKUP(Table1[[#This Row],[Status]],Auxiliar!$B$16:$C$23,2,0)</f>
        <v>4</v>
      </c>
      <c r="K157" s="3" t="s">
        <v>1158</v>
      </c>
      <c r="L157" s="29" t="s">
        <v>1152</v>
      </c>
      <c r="M157" s="22" t="s">
        <v>1162</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c r="B158" s="3" t="s">
        <v>28</v>
      </c>
      <c r="C158" s="3" t="s">
        <v>35</v>
      </c>
      <c r="D158" s="3" t="s">
        <v>1180</v>
      </c>
      <c r="E158" s="3" t="s">
        <v>38</v>
      </c>
      <c r="F158" s="3" t="s">
        <v>37</v>
      </c>
      <c r="G158" s="3" t="s">
        <v>44</v>
      </c>
      <c r="H158" s="70" t="str">
        <f>Table1[[#This Row],[Tabela]]&amp;Table1[[#This Row],[Campo]]</f>
        <v>cd_imv_inp_certif_estimativackctabem</v>
      </c>
      <c r="I158" s="3" t="s">
        <v>479</v>
      </c>
      <c r="J158" s="45">
        <f>VLOOKUP(Table1[[#This Row],[Status]],Auxiliar!$B$16:$C$23,2,0)</f>
        <v>4</v>
      </c>
      <c r="K158" s="3" t="s">
        <v>1181</v>
      </c>
      <c r="L158" s="29" t="s">
        <v>1152</v>
      </c>
      <c r="M158" s="22" t="s">
        <v>1162</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c r="B159" s="3" t="s">
        <v>28</v>
      </c>
      <c r="C159" s="3" t="s">
        <v>35</v>
      </c>
      <c r="D159" s="3" t="s">
        <v>1180</v>
      </c>
      <c r="E159" s="3" t="s">
        <v>38</v>
      </c>
      <c r="F159" s="3" t="s">
        <v>37</v>
      </c>
      <c r="G159" s="3" t="s">
        <v>45</v>
      </c>
      <c r="H159" s="70" t="str">
        <f>Table1[[#This Row],[Tabela]]&amp;Table1[[#This Row],[Campo]]</f>
        <v>cd_imv_inp_certif_estimativackrefbem</v>
      </c>
      <c r="I159" s="3" t="s">
        <v>479</v>
      </c>
      <c r="J159" s="45">
        <f>VLOOKUP(Table1[[#This Row],[Status]],Auxiliar!$B$16:$C$23,2,0)</f>
        <v>4</v>
      </c>
      <c r="K159" s="3" t="s">
        <v>1158</v>
      </c>
      <c r="L159" s="29" t="s">
        <v>1152</v>
      </c>
      <c r="M159" s="22" t="s">
        <v>1162</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c r="B160" s="3" t="s">
        <v>28</v>
      </c>
      <c r="C160" s="3" t="s">
        <v>35</v>
      </c>
      <c r="D160" s="3" t="s">
        <v>1180</v>
      </c>
      <c r="E160" s="3" t="s">
        <v>38</v>
      </c>
      <c r="F160" s="3" t="s">
        <v>37</v>
      </c>
      <c r="G160" s="3" t="s">
        <v>45</v>
      </c>
      <c r="H160" s="70" t="str">
        <f>Table1[[#This Row],[Tabela]]&amp;Table1[[#This Row],[Campo]]</f>
        <v>cd_imv_inp_certif_estimativackrefbem</v>
      </c>
      <c r="I160" s="3" t="s">
        <v>479</v>
      </c>
      <c r="J160" s="45">
        <f>VLOOKUP(Table1[[#This Row],[Status]],Auxiliar!$B$16:$C$23,2,0)</f>
        <v>4</v>
      </c>
      <c r="K160" s="3" t="s">
        <v>1181</v>
      </c>
      <c r="L160" s="29" t="s">
        <v>1152</v>
      </c>
      <c r="M160" s="22" t="s">
        <v>1162</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c r="B161" s="3" t="s">
        <v>28</v>
      </c>
      <c r="C161" s="3" t="s">
        <v>35</v>
      </c>
      <c r="D161" s="3" t="s">
        <v>1180</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1158</v>
      </c>
      <c r="L161" s="29" t="s">
        <v>1152</v>
      </c>
      <c r="M161" s="22" t="s">
        <v>1162</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c r="B162" s="3" t="s">
        <v>28</v>
      </c>
      <c r="C162" s="3" t="s">
        <v>35</v>
      </c>
      <c r="D162" s="3" t="s">
        <v>1180</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1181</v>
      </c>
      <c r="L162" s="29" t="s">
        <v>1152</v>
      </c>
      <c r="M162" s="22" t="s">
        <v>1162</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c r="B163" s="3" t="s">
        <v>28</v>
      </c>
      <c r="C163" s="3" t="s">
        <v>35</v>
      </c>
      <c r="D163" s="3" t="s">
        <v>1180</v>
      </c>
      <c r="E163" s="3" t="s">
        <v>38</v>
      </c>
      <c r="F163" s="3" t="s">
        <v>37</v>
      </c>
      <c r="G163" s="3" t="s">
        <v>47</v>
      </c>
      <c r="H163" s="70" t="str">
        <f>Table1[[#This Row],[Tabela]]&amp;Table1[[#This Row],[Campo]]</f>
        <v>cd_imv_inp_certif_estimativaepc</v>
      </c>
      <c r="I163" s="3" t="s">
        <v>479</v>
      </c>
      <c r="J163" s="45">
        <f>VLOOKUP(Table1[[#This Row],[Status]],Auxiliar!$B$16:$C$23,2,0)</f>
        <v>4</v>
      </c>
      <c r="K163" s="3" t="s">
        <v>1158</v>
      </c>
      <c r="L163" s="29" t="s">
        <v>1152</v>
      </c>
      <c r="M163" s="22" t="s">
        <v>1162</v>
      </c>
      <c r="N163" s="57">
        <v>45485</v>
      </c>
      <c r="O163" s="22">
        <f>INDEX(Auxiliar!$D$5:$F$13,MATCH(Table1[[#This Row],[Tipologia_Testes]],Auxiliar!$B$5:$B$13,0),MATCH(Table1[[#This Row],[Complexidade]],Auxiliar!$D$4:$F$4,0))</f>
        <v>0.1</v>
      </c>
      <c r="P163" s="3" t="s">
        <v>1184</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c r="B164" s="3" t="s">
        <v>28</v>
      </c>
      <c r="C164" s="3" t="s">
        <v>35</v>
      </c>
      <c r="D164" s="3" t="s">
        <v>1180</v>
      </c>
      <c r="E164" s="3" t="s">
        <v>38</v>
      </c>
      <c r="F164" s="3" t="s">
        <v>37</v>
      </c>
      <c r="G164" s="3" t="s">
        <v>47</v>
      </c>
      <c r="H164" s="70" t="str">
        <f>Table1[[#This Row],[Tabela]]&amp;Table1[[#This Row],[Campo]]</f>
        <v>cd_imv_inp_certif_estimativaepc</v>
      </c>
      <c r="I164" s="3" t="s">
        <v>479</v>
      </c>
      <c r="J164" s="45">
        <f>VLOOKUP(Table1[[#This Row],[Status]],Auxiliar!$B$16:$C$23,2,0)</f>
        <v>4</v>
      </c>
      <c r="K164" s="3" t="s">
        <v>1181</v>
      </c>
      <c r="L164" s="29" t="s">
        <v>1152</v>
      </c>
      <c r="M164" s="22" t="s">
        <v>1162</v>
      </c>
      <c r="N164" s="57">
        <v>45485</v>
      </c>
      <c r="O164" s="22">
        <f>INDEX(Auxiliar!$D$5:$F$13,MATCH(Table1[[#This Row],[Tipologia_Testes]],Auxiliar!$B$5:$B$13,0),MATCH(Table1[[#This Row],[Complexidade]],Auxiliar!$D$4:$F$4,0))</f>
        <v>0.5</v>
      </c>
      <c r="P164" s="3" t="s">
        <v>1184</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c r="B165" s="3" t="s">
        <v>28</v>
      </c>
      <c r="C165" s="3" t="s">
        <v>35</v>
      </c>
      <c r="D165" s="3" t="s">
        <v>1180</v>
      </c>
      <c r="E165" s="3" t="s">
        <v>38</v>
      </c>
      <c r="F165" s="3" t="s">
        <v>37</v>
      </c>
      <c r="G165" s="3" t="s">
        <v>48</v>
      </c>
      <c r="H165" s="70" t="str">
        <f>Table1[[#This Row],[Tabela]]&amp;Table1[[#This Row],[Campo]]</f>
        <v>cd_imv_inp_certif_estimativafornecedor</v>
      </c>
      <c r="I165" s="3" t="s">
        <v>479</v>
      </c>
      <c r="J165" s="45">
        <f>VLOOKUP(Table1[[#This Row],[Status]],Auxiliar!$B$16:$C$23,2,0)</f>
        <v>4</v>
      </c>
      <c r="K165" s="3" t="s">
        <v>1158</v>
      </c>
      <c r="L165" s="29" t="s">
        <v>1152</v>
      </c>
      <c r="M165" s="22" t="s">
        <v>1162</v>
      </c>
      <c r="N165" s="57">
        <v>45485</v>
      </c>
      <c r="O165" s="22">
        <f>INDEX(Auxiliar!$D$5:$F$13,MATCH(Table1[[#This Row],[Tipologia_Testes]],Auxiliar!$B$5:$B$13,0),MATCH(Table1[[#This Row],[Complexidade]],Auxiliar!$D$4:$F$4,0))</f>
        <v>0.1</v>
      </c>
      <c r="P165" s="58" t="s">
        <v>1185</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c r="B166" s="3" t="s">
        <v>28</v>
      </c>
      <c r="C166" s="3" t="s">
        <v>35</v>
      </c>
      <c r="D166" s="3" t="s">
        <v>1180</v>
      </c>
      <c r="E166" s="3" t="s">
        <v>38</v>
      </c>
      <c r="F166" s="3" t="s">
        <v>37</v>
      </c>
      <c r="G166" s="3" t="s">
        <v>48</v>
      </c>
      <c r="H166" s="70" t="str">
        <f>Table1[[#This Row],[Tabela]]&amp;Table1[[#This Row],[Campo]]</f>
        <v>cd_imv_inp_certif_estimativafornecedor</v>
      </c>
      <c r="I166" s="3" t="s">
        <v>479</v>
      </c>
      <c r="J166" s="45">
        <f>VLOOKUP(Table1[[#This Row],[Status]],Auxiliar!$B$16:$C$23,2,0)</f>
        <v>4</v>
      </c>
      <c r="K166" s="3" t="s">
        <v>1181</v>
      </c>
      <c r="L166" s="29" t="s">
        <v>1152</v>
      </c>
      <c r="M166" s="22" t="s">
        <v>1162</v>
      </c>
      <c r="N166" s="57">
        <v>45485</v>
      </c>
      <c r="O166" s="22">
        <f>INDEX(Auxiliar!$D$5:$F$13,MATCH(Table1[[#This Row],[Tipologia_Testes]],Auxiliar!$B$5:$B$13,0),MATCH(Table1[[#This Row],[Complexidade]],Auxiliar!$D$4:$F$4,0))</f>
        <v>0.5</v>
      </c>
      <c r="P166" s="58" t="s">
        <v>1185</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c r="B167" s="3" t="s">
        <v>28</v>
      </c>
      <c r="C167" s="3" t="s">
        <v>35</v>
      </c>
      <c r="D167" s="3" t="s">
        <v>1180</v>
      </c>
      <c r="E167" s="3" t="s">
        <v>38</v>
      </c>
      <c r="F167" s="3" t="s">
        <v>37</v>
      </c>
      <c r="G167" s="3" t="s">
        <v>49</v>
      </c>
      <c r="H167" s="70" t="str">
        <f>Table1[[#This Row],[Tabela]]&amp;Table1[[#This Row],[Campo]]</f>
        <v>cd_imv_inp_certif_estimativametodo_info</v>
      </c>
      <c r="I167" s="3" t="s">
        <v>479</v>
      </c>
      <c r="J167" s="45">
        <f>VLOOKUP(Table1[[#This Row],[Status]],Auxiliar!$B$16:$C$23,2,0)</f>
        <v>4</v>
      </c>
      <c r="K167" s="3" t="s">
        <v>1158</v>
      </c>
      <c r="L167" s="29" t="s">
        <v>1152</v>
      </c>
      <c r="M167" s="22" t="s">
        <v>1162</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c r="B168" s="3" t="s">
        <v>28</v>
      </c>
      <c r="C168" s="3" t="s">
        <v>35</v>
      </c>
      <c r="D168" s="3" t="s">
        <v>1180</v>
      </c>
      <c r="E168" s="3" t="s">
        <v>38</v>
      </c>
      <c r="F168" s="3" t="s">
        <v>37</v>
      </c>
      <c r="G168" s="3" t="s">
        <v>49</v>
      </c>
      <c r="H168" s="70" t="str">
        <f>Table1[[#This Row],[Tabela]]&amp;Table1[[#This Row],[Campo]]</f>
        <v>cd_imv_inp_certif_estimativametodo_info</v>
      </c>
      <c r="I168" s="3" t="s">
        <v>479</v>
      </c>
      <c r="J168" s="45">
        <f>VLOOKUP(Table1[[#This Row],[Status]],Auxiliar!$B$16:$C$23,2,0)</f>
        <v>4</v>
      </c>
      <c r="K168" s="3" t="s">
        <v>1181</v>
      </c>
      <c r="L168" s="29" t="s">
        <v>1152</v>
      </c>
      <c r="M168" s="22" t="s">
        <v>1162</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c r="B169" s="3" t="s">
        <v>28</v>
      </c>
      <c r="C169" s="3" t="s">
        <v>35</v>
      </c>
      <c r="D169" s="3" t="s">
        <v>1180</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1158</v>
      </c>
      <c r="L169" s="29" t="s">
        <v>1152</v>
      </c>
      <c r="M169" s="22" t="s">
        <v>1162</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c r="B170" s="3" t="s">
        <v>28</v>
      </c>
      <c r="C170" s="3" t="s">
        <v>35</v>
      </c>
      <c r="D170" s="3" t="s">
        <v>1180</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1181</v>
      </c>
      <c r="L170" s="29" t="s">
        <v>1152</v>
      </c>
      <c r="M170" s="22" t="s">
        <v>1162</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c r="B171" s="3" t="s">
        <v>28</v>
      </c>
      <c r="C171" s="3" t="s">
        <v>35</v>
      </c>
      <c r="D171" s="3" t="s">
        <v>1180</v>
      </c>
      <c r="E171" s="3" t="s">
        <v>38</v>
      </c>
      <c r="F171" s="3" t="s">
        <v>37</v>
      </c>
      <c r="G171" s="3" t="s">
        <v>51</v>
      </c>
      <c r="H171" s="70" t="str">
        <f>Table1[[#This Row],[Tabela]]&amp;Table1[[#This Row],[Campo]]</f>
        <v>cd_imv_inp_certif_estimativavlr_cnsm_ano</v>
      </c>
      <c r="I171" s="3" t="s">
        <v>479</v>
      </c>
      <c r="J171" s="45">
        <f>VLOOKUP(Table1[[#This Row],[Status]],Auxiliar!$B$16:$C$23,2,0)</f>
        <v>4</v>
      </c>
      <c r="K171" s="3" t="s">
        <v>1158</v>
      </c>
      <c r="L171" s="29" t="s">
        <v>1152</v>
      </c>
      <c r="M171" s="22" t="s">
        <v>1162</v>
      </c>
      <c r="N171" s="57">
        <v>45485</v>
      </c>
      <c r="O171" s="22">
        <f>INDEX(Auxiliar!$D$5:$F$13,MATCH(Table1[[#This Row],[Tipologia_Testes]],Auxiliar!$B$5:$B$13,0),MATCH(Table1[[#This Row],[Complexidade]],Auxiliar!$D$4:$F$4,0))</f>
        <v>0.1</v>
      </c>
      <c r="P171" s="3" t="s">
        <v>1184</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c r="B172" s="3" t="s">
        <v>28</v>
      </c>
      <c r="C172" s="3" t="s">
        <v>35</v>
      </c>
      <c r="D172" s="3" t="s">
        <v>1180</v>
      </c>
      <c r="E172" s="3" t="s">
        <v>38</v>
      </c>
      <c r="F172" s="3" t="s">
        <v>37</v>
      </c>
      <c r="G172" s="3" t="s">
        <v>51</v>
      </c>
      <c r="H172" s="70" t="str">
        <f>Table1[[#This Row],[Tabela]]&amp;Table1[[#This Row],[Campo]]</f>
        <v>cd_imv_inp_certif_estimativavlr_cnsm_ano</v>
      </c>
      <c r="I172" s="3" t="s">
        <v>479</v>
      </c>
      <c r="J172" s="45">
        <f>VLOOKUP(Table1[[#This Row],[Status]],Auxiliar!$B$16:$C$23,2,0)</f>
        <v>4</v>
      </c>
      <c r="K172" s="3" t="s">
        <v>1181</v>
      </c>
      <c r="L172" s="29" t="s">
        <v>1152</v>
      </c>
      <c r="M172" s="22" t="s">
        <v>1162</v>
      </c>
      <c r="N172" s="57">
        <v>45485</v>
      </c>
      <c r="O172" s="22">
        <f>INDEX(Auxiliar!$D$5:$F$13,MATCH(Table1[[#This Row],[Tipologia_Testes]],Auxiliar!$B$5:$B$13,0),MATCH(Table1[[#This Row],[Complexidade]],Auxiliar!$D$4:$F$4,0))</f>
        <v>0.5</v>
      </c>
      <c r="P172" s="3" t="s">
        <v>1184</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c r="B173" s="3" t="s">
        <v>28</v>
      </c>
      <c r="C173" s="3" t="s">
        <v>35</v>
      </c>
      <c r="D173" s="3" t="s">
        <v>1180</v>
      </c>
      <c r="E173" s="3" t="s">
        <v>38</v>
      </c>
      <c r="F173" s="3" t="s">
        <v>37</v>
      </c>
      <c r="G173" s="3" t="s">
        <v>52</v>
      </c>
      <c r="H173" s="70" t="str">
        <f>Table1[[#This Row],[Tabela]]&amp;Table1[[#This Row],[Campo]]</f>
        <v>cd_imv_inp_certif_estimativavlr_emss_ano</v>
      </c>
      <c r="I173" s="3" t="s">
        <v>479</v>
      </c>
      <c r="J173" s="45">
        <f>VLOOKUP(Table1[[#This Row],[Status]],Auxiliar!$B$16:$C$23,2,0)</f>
        <v>4</v>
      </c>
      <c r="K173" s="3" t="s">
        <v>1158</v>
      </c>
      <c r="L173" s="29" t="s">
        <v>1152</v>
      </c>
      <c r="M173" s="22" t="s">
        <v>1162</v>
      </c>
      <c r="N173" s="57">
        <v>45485</v>
      </c>
      <c r="O173" s="22">
        <f>INDEX(Auxiliar!$D$5:$F$13,MATCH(Table1[[#This Row],[Tipologia_Testes]],Auxiliar!$B$5:$B$13,0),MATCH(Table1[[#This Row],[Complexidade]],Auxiliar!$D$4:$F$4,0))</f>
        <v>0.1</v>
      </c>
      <c r="P173" s="3" t="s">
        <v>1184</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c r="B174" s="3" t="s">
        <v>28</v>
      </c>
      <c r="C174" s="3" t="s">
        <v>35</v>
      </c>
      <c r="D174" s="3" t="s">
        <v>1180</v>
      </c>
      <c r="E174" s="3" t="s">
        <v>38</v>
      </c>
      <c r="F174" s="3" t="s">
        <v>37</v>
      </c>
      <c r="G174" s="3" t="s">
        <v>52</v>
      </c>
      <c r="H174" s="70" t="str">
        <f>Table1[[#This Row],[Tabela]]&amp;Table1[[#This Row],[Campo]]</f>
        <v>cd_imv_inp_certif_estimativavlr_emss_ano</v>
      </c>
      <c r="I174" s="3" t="s">
        <v>479</v>
      </c>
      <c r="J174" s="45">
        <f>VLOOKUP(Table1[[#This Row],[Status]],Auxiliar!$B$16:$C$23,2,0)</f>
        <v>4</v>
      </c>
      <c r="K174" s="3" t="s">
        <v>1181</v>
      </c>
      <c r="L174" s="29" t="s">
        <v>1152</v>
      </c>
      <c r="M174" s="22" t="s">
        <v>1162</v>
      </c>
      <c r="N174" s="57">
        <v>45485</v>
      </c>
      <c r="O174" s="22">
        <f>INDEX(Auxiliar!$D$5:$F$13,MATCH(Table1[[#This Row],[Tipologia_Testes]],Auxiliar!$B$5:$B$13,0),MATCH(Table1[[#This Row],[Complexidade]],Auxiliar!$D$4:$F$4,0))</f>
        <v>0.5</v>
      </c>
      <c r="P174" s="3" t="s">
        <v>1184</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1151</v>
      </c>
      <c r="L175" s="3" t="s">
        <v>1152</v>
      </c>
      <c r="M175" s="22" t="s">
        <v>1153</v>
      </c>
      <c r="N175" s="57">
        <v>45505</v>
      </c>
      <c r="O175" s="22">
        <f>INDEX(Auxiliar!$D$5:$F$13,MATCH(Table1[[#This Row],[Tipologia_Testes]],Auxiliar!$B$5:$B$13,0),MATCH(Table1[[#This Row],[Complexidade]],Auxiliar!$D$4:$F$4,0))</f>
        <v>8</v>
      </c>
      <c r="P175" s="24" t="s">
        <v>1186</v>
      </c>
      <c r="Q175" s="3" t="s">
        <v>1187</v>
      </c>
      <c r="R175" s="48">
        <v>45261</v>
      </c>
      <c r="S175" s="3"/>
      <c r="T175" s="3"/>
      <c r="U175" s="3"/>
      <c r="V175" s="3"/>
      <c r="W175" s="3">
        <f>VLOOKUP(Table1[[#This Row],[Status]],Auxiliar!$B$16:$D$23,3,0)*Table1[[#This Row],[Estimação (horas)]]</f>
        <v>8</v>
      </c>
      <c r="X175" s="3"/>
    </row>
    <row r="176" spans="2:30" ht="52.2" hidden="1">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1154</v>
      </c>
      <c r="L176" s="3" t="s">
        <v>1188</v>
      </c>
      <c r="M176" s="22" t="s">
        <v>1172</v>
      </c>
      <c r="N176" s="57">
        <v>45505</v>
      </c>
      <c r="O176" s="22">
        <f>INDEX(Auxiliar!$D$5:$F$13,MATCH(Table1[[#This Row],[Tipologia_Testes]],Auxiliar!$B$5:$B$13,0),MATCH(Table1[[#This Row],[Complexidade]],Auxiliar!$D$4:$F$4,0))</f>
        <v>4</v>
      </c>
      <c r="P176" s="24" t="s">
        <v>1189</v>
      </c>
      <c r="Q176" s="3" t="s">
        <v>1187</v>
      </c>
      <c r="R176" s="48">
        <v>45425</v>
      </c>
      <c r="S176" s="3"/>
      <c r="T176" s="3"/>
      <c r="U176" s="3"/>
      <c r="V176" s="3"/>
      <c r="W176" s="3">
        <f>VLOOKUP(Table1[[#This Row],[Status]],Auxiliar!$B$16:$D$23,3,0)*Table1[[#This Row],[Estimação (horas)]]</f>
        <v>1</v>
      </c>
      <c r="X176" s="3"/>
    </row>
    <row r="177" spans="2:27" ht="17.399999999999999" hidden="1">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1154</v>
      </c>
      <c r="L177" s="3" t="s">
        <v>1152</v>
      </c>
      <c r="M177" s="22" t="s">
        <v>1172</v>
      </c>
      <c r="N177" s="57">
        <v>45505</v>
      </c>
      <c r="O177" s="22">
        <f>INDEX(Auxiliar!$D$5:$F$13,MATCH(Table1[[#This Row],[Tipologia_Testes]],Auxiliar!$B$5:$B$13,0),MATCH(Table1[[#This Row],[Complexidade]],Auxiliar!$D$4:$F$4,0))</f>
        <v>4</v>
      </c>
      <c r="P177" s="3"/>
      <c r="Q177" s="3" t="s">
        <v>1187</v>
      </c>
      <c r="R177" s="48">
        <v>45261</v>
      </c>
      <c r="S177" s="3"/>
      <c r="T177" s="3"/>
      <c r="U177" s="3"/>
      <c r="V177" s="3"/>
      <c r="W177" s="3">
        <f>VLOOKUP(Table1[[#This Row],[Status]],Auxiliar!$B$16:$D$23,3,0)*Table1[[#This Row],[Estimação (horas)]]</f>
        <v>4</v>
      </c>
      <c r="X177" s="3"/>
    </row>
    <row r="178" spans="2:27" ht="17.399999999999999" hidden="1">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1155</v>
      </c>
      <c r="L178" s="3" t="s">
        <v>1152</v>
      </c>
      <c r="M178" s="22" t="s">
        <v>1172</v>
      </c>
      <c r="N178" s="57">
        <v>45505</v>
      </c>
      <c r="O178" s="22">
        <f>INDEX(Auxiliar!$D$5:$F$13,MATCH(Table1[[#This Row],[Tipologia_Testes]],Auxiliar!$B$5:$B$13,0),MATCH(Table1[[#This Row],[Complexidade]],Auxiliar!$D$4:$F$4,0))</f>
        <v>4</v>
      </c>
      <c r="P178" s="3"/>
      <c r="Q178" s="3" t="s">
        <v>1187</v>
      </c>
      <c r="R178" s="48">
        <v>45261</v>
      </c>
      <c r="S178" s="3"/>
      <c r="T178" s="3"/>
      <c r="U178" s="3"/>
      <c r="V178" s="3"/>
      <c r="W178" s="3">
        <f>VLOOKUP(Table1[[#This Row],[Status]],Auxiliar!$B$16:$D$23,3,0)*Table1[[#This Row],[Estimação (horas)]]</f>
        <v>4</v>
      </c>
      <c r="X178" s="3"/>
    </row>
    <row r="179" spans="2:27" ht="17.399999999999999" hidden="1">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1158</v>
      </c>
      <c r="L179" s="3" t="s">
        <v>1152</v>
      </c>
      <c r="M179" s="22" t="s">
        <v>1172</v>
      </c>
      <c r="N179" s="57">
        <v>45505</v>
      </c>
      <c r="O179" s="22">
        <f>INDEX(Auxiliar!$D$5:$F$13,MATCH(Table1[[#This Row],[Tipologia_Testes]],Auxiliar!$B$5:$B$13,0),MATCH(Table1[[#This Row],[Complexidade]],Auxiliar!$D$4:$F$4,0))</f>
        <v>0.1</v>
      </c>
      <c r="P179" s="3"/>
      <c r="Q179" s="3" t="s">
        <v>1187</v>
      </c>
      <c r="R179" s="48">
        <v>45261</v>
      </c>
      <c r="S179" s="3"/>
      <c r="T179" s="3"/>
      <c r="U179" s="3"/>
      <c r="V179" s="3"/>
      <c r="W179" s="3">
        <f>VLOOKUP(Table1[[#This Row],[Status]],Auxiliar!$B$16:$D$23,3,0)*Table1[[#This Row],[Estimação (horas)]]</f>
        <v>0.1</v>
      </c>
      <c r="X179" s="3"/>
    </row>
    <row r="180" spans="2:27" ht="17.399999999999999" hidden="1">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1154</v>
      </c>
      <c r="L180" s="3" t="s">
        <v>1161</v>
      </c>
      <c r="M180" s="22" t="s">
        <v>1162</v>
      </c>
      <c r="N180" s="57">
        <v>45485</v>
      </c>
      <c r="O180" s="22">
        <f>INDEX(Auxiliar!$D$5:$F$13,MATCH(Table1[[#This Row],[Tipologia_Testes]],Auxiliar!$B$5:$B$13,0),MATCH(Table1[[#This Row],[Complexidade]],Auxiliar!$D$4:$F$4,0))</f>
        <v>2</v>
      </c>
      <c r="P180" s="3" t="s">
        <v>1194</v>
      </c>
      <c r="Q180" s="3" t="s">
        <v>1187</v>
      </c>
      <c r="R180" s="48">
        <v>45261</v>
      </c>
      <c r="S180" s="3"/>
      <c r="T180" s="3"/>
      <c r="U180" s="3"/>
      <c r="V180" s="3"/>
      <c r="W180" s="3">
        <f>VLOOKUP(Table1[[#This Row],[Status]],Auxiliar!$B$16:$D$23,3,0)*Table1[[#This Row],[Estimação (horas)]]</f>
        <v>2</v>
      </c>
      <c r="X180" s="3"/>
    </row>
    <row r="181" spans="2:27" ht="17.399999999999999" hidden="1">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1155</v>
      </c>
      <c r="L181" s="3" t="s">
        <v>1161</v>
      </c>
      <c r="M181" s="22" t="s">
        <v>1162</v>
      </c>
      <c r="N181" s="57">
        <v>45485</v>
      </c>
      <c r="O181" s="22">
        <f>INDEX(Auxiliar!$D$5:$F$13,MATCH(Table1[[#This Row],[Tipologia_Testes]],Auxiliar!$B$5:$B$13,0),MATCH(Table1[[#This Row],[Complexidade]],Auxiliar!$D$4:$F$4,0))</f>
        <v>2</v>
      </c>
      <c r="P181" s="3" t="s">
        <v>1194</v>
      </c>
      <c r="Q181" s="3" t="s">
        <v>1187</v>
      </c>
      <c r="R181" s="48">
        <v>45261</v>
      </c>
      <c r="S181" s="3"/>
      <c r="T181" s="3"/>
      <c r="U181" s="3"/>
      <c r="V181" s="3"/>
      <c r="W181" s="3">
        <f>VLOOKUP(Table1[[#This Row],[Status]],Auxiliar!$B$16:$D$23,3,0)*Table1[[#This Row],[Estimação (horas)]]</f>
        <v>2</v>
      </c>
      <c r="X181" s="3"/>
    </row>
    <row r="182" spans="2:27" ht="17.399999999999999" hidden="1">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1158</v>
      </c>
      <c r="L182" s="3" t="s">
        <v>1161</v>
      </c>
      <c r="M182" s="22" t="s">
        <v>1162</v>
      </c>
      <c r="N182" s="57">
        <v>45485</v>
      </c>
      <c r="O182" s="22">
        <f>INDEX(Auxiliar!$D$5:$F$13,MATCH(Table1[[#This Row],[Tipologia_Testes]],Auxiliar!$B$5:$B$13,0),MATCH(Table1[[#This Row],[Complexidade]],Auxiliar!$D$4:$F$4,0))</f>
        <v>0.1</v>
      </c>
      <c r="P182" s="3" t="s">
        <v>1194</v>
      </c>
      <c r="Q182" s="3" t="s">
        <v>1187</v>
      </c>
      <c r="R182" s="48">
        <v>45261</v>
      </c>
      <c r="S182" s="3"/>
      <c r="T182" s="3"/>
      <c r="U182" s="3"/>
      <c r="V182" s="3"/>
      <c r="W182" s="3">
        <f>VLOOKUP(Table1[[#This Row],[Status]],Auxiliar!$B$16:$D$23,3,0)*Table1[[#This Row],[Estimação (horas)]]</f>
        <v>0.1</v>
      </c>
      <c r="X182" s="3"/>
    </row>
    <row r="183" spans="2:27" ht="17.399999999999999" hidden="1">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1154</v>
      </c>
      <c r="L183" s="3" t="s">
        <v>1161</v>
      </c>
      <c r="M183" s="22" t="s">
        <v>1162</v>
      </c>
      <c r="N183" s="57">
        <v>45485</v>
      </c>
      <c r="O183" s="22">
        <f>INDEX(Auxiliar!$D$5:$F$13,MATCH(Table1[[#This Row],[Tipologia_Testes]],Auxiliar!$B$5:$B$13,0),MATCH(Table1[[#This Row],[Complexidade]],Auxiliar!$D$4:$F$4,0))</f>
        <v>2</v>
      </c>
      <c r="P183" s="3" t="s">
        <v>1194</v>
      </c>
      <c r="Q183" s="3" t="s">
        <v>1187</v>
      </c>
      <c r="R183" s="48">
        <v>45261</v>
      </c>
      <c r="S183" s="3"/>
      <c r="T183" s="3"/>
      <c r="U183" s="3"/>
      <c r="V183" s="3"/>
      <c r="W183" s="3">
        <f>VLOOKUP(Table1[[#This Row],[Status]],Auxiliar!$B$16:$D$23,3,0)*Table1[[#This Row],[Estimação (horas)]]</f>
        <v>2</v>
      </c>
      <c r="X183" s="3"/>
    </row>
    <row r="184" spans="2:27" ht="17.399999999999999" hidden="1">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1155</v>
      </c>
      <c r="L184" s="3" t="s">
        <v>1161</v>
      </c>
      <c r="M184" s="22" t="s">
        <v>1162</v>
      </c>
      <c r="N184" s="57">
        <v>45485</v>
      </c>
      <c r="O184" s="22">
        <f>INDEX(Auxiliar!$D$5:$F$13,MATCH(Table1[[#This Row],[Tipologia_Testes]],Auxiliar!$B$5:$B$13,0),MATCH(Table1[[#This Row],[Complexidade]],Auxiliar!$D$4:$F$4,0))</f>
        <v>2</v>
      </c>
      <c r="P184" s="3" t="s">
        <v>1194</v>
      </c>
      <c r="Q184" s="3" t="s">
        <v>1187</v>
      </c>
      <c r="R184" s="48">
        <v>45261</v>
      </c>
      <c r="S184" s="3"/>
      <c r="T184" s="3"/>
      <c r="U184" s="3"/>
      <c r="V184" s="3"/>
      <c r="W184" s="3">
        <f>VLOOKUP(Table1[[#This Row],[Status]],Auxiliar!$B$16:$D$23,3,0)*Table1[[#This Row],[Estimação (horas)]]</f>
        <v>2</v>
      </c>
      <c r="X184" s="3"/>
      <c r="Y184" s="27"/>
      <c r="Z184" s="27"/>
      <c r="AA184" s="27"/>
    </row>
    <row r="185" spans="2:27" ht="17.399999999999999" hidden="1">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1158</v>
      </c>
      <c r="L185" s="3" t="s">
        <v>1161</v>
      </c>
      <c r="M185" s="22" t="s">
        <v>1162</v>
      </c>
      <c r="N185" s="57">
        <v>45485</v>
      </c>
      <c r="O185" s="22">
        <f>INDEX(Auxiliar!$D$5:$F$13,MATCH(Table1[[#This Row],[Tipologia_Testes]],Auxiliar!$B$5:$B$13,0),MATCH(Table1[[#This Row],[Complexidade]],Auxiliar!$D$4:$F$4,0))</f>
        <v>0.1</v>
      </c>
      <c r="P185" s="3" t="s">
        <v>1194</v>
      </c>
      <c r="Q185" s="3" t="s">
        <v>1187</v>
      </c>
      <c r="R185" s="48">
        <v>45261</v>
      </c>
      <c r="S185" s="3"/>
      <c r="T185" s="3"/>
      <c r="U185" s="3"/>
      <c r="V185" s="3"/>
      <c r="W185" s="3">
        <f>VLOOKUP(Table1[[#This Row],[Status]],Auxiliar!$B$16:$D$23,3,0)*Table1[[#This Row],[Estimação (horas)]]</f>
        <v>0.1</v>
      </c>
      <c r="X185" s="3"/>
    </row>
    <row r="186" spans="2:27" ht="17.399999999999999" hidden="1">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1154</v>
      </c>
      <c r="L186" s="3" t="s">
        <v>1161</v>
      </c>
      <c r="M186" s="22" t="s">
        <v>1162</v>
      </c>
      <c r="N186" s="57">
        <v>45485</v>
      </c>
      <c r="O186" s="22">
        <f>INDEX(Auxiliar!$D$5:$F$13,MATCH(Table1[[#This Row],[Tipologia_Testes]],Auxiliar!$B$5:$B$13,0),MATCH(Table1[[#This Row],[Complexidade]],Auxiliar!$D$4:$F$4,0))</f>
        <v>2</v>
      </c>
      <c r="P186" s="3" t="s">
        <v>1194</v>
      </c>
      <c r="Q186" s="3" t="s">
        <v>1187</v>
      </c>
      <c r="R186" s="48">
        <v>45261</v>
      </c>
      <c r="S186" s="3"/>
      <c r="T186" s="3"/>
      <c r="U186" s="3"/>
      <c r="V186" s="3"/>
      <c r="W186" s="3">
        <f>VLOOKUP(Table1[[#This Row],[Status]],Auxiliar!$B$16:$D$23,3,0)*Table1[[#This Row],[Estimação (horas)]]</f>
        <v>2</v>
      </c>
      <c r="X186" s="3"/>
    </row>
    <row r="187" spans="2:27" ht="17.399999999999999" hidden="1">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1155</v>
      </c>
      <c r="L187" s="3" t="s">
        <v>1161</v>
      </c>
      <c r="M187" s="22" t="s">
        <v>1162</v>
      </c>
      <c r="N187" s="57">
        <v>45485</v>
      </c>
      <c r="O187" s="22">
        <f>INDEX(Auxiliar!$D$5:$F$13,MATCH(Table1[[#This Row],[Tipologia_Testes]],Auxiliar!$B$5:$B$13,0),MATCH(Table1[[#This Row],[Complexidade]],Auxiliar!$D$4:$F$4,0))</f>
        <v>2</v>
      </c>
      <c r="P187" s="3" t="s">
        <v>1194</v>
      </c>
      <c r="Q187" s="3" t="s">
        <v>1187</v>
      </c>
      <c r="R187" s="48">
        <v>45261</v>
      </c>
      <c r="S187" s="3"/>
      <c r="T187" s="3"/>
      <c r="U187" s="3"/>
      <c r="V187" s="3"/>
      <c r="W187" s="3">
        <f>VLOOKUP(Table1[[#This Row],[Status]],Auxiliar!$B$16:$D$23,3,0)*Table1[[#This Row],[Estimação (horas)]]</f>
        <v>2</v>
      </c>
      <c r="X187" s="3"/>
    </row>
    <row r="188" spans="2:27" ht="17.399999999999999" hidden="1">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1158</v>
      </c>
      <c r="L188" s="3" t="s">
        <v>1161</v>
      </c>
      <c r="M188" s="22" t="s">
        <v>1162</v>
      </c>
      <c r="N188" s="57">
        <v>45485</v>
      </c>
      <c r="O188" s="22">
        <f>INDEX(Auxiliar!$D$5:$F$13,MATCH(Table1[[#This Row],[Tipologia_Testes]],Auxiliar!$B$5:$B$13,0),MATCH(Table1[[#This Row],[Complexidade]],Auxiliar!$D$4:$F$4,0))</f>
        <v>0.1</v>
      </c>
      <c r="P188" s="3" t="s">
        <v>1194</v>
      </c>
      <c r="Q188" s="3" t="s">
        <v>1187</v>
      </c>
      <c r="R188" s="48">
        <v>45261</v>
      </c>
      <c r="S188" s="3"/>
      <c r="T188" s="3"/>
      <c r="U188" s="3"/>
      <c r="V188" s="3"/>
      <c r="W188" s="3">
        <f>VLOOKUP(Table1[[#This Row],[Status]],Auxiliar!$B$16:$D$23,3,0)*Table1[[#This Row],[Estimação (horas)]]</f>
        <v>0.1</v>
      </c>
      <c r="X188" s="3"/>
    </row>
    <row r="189" spans="2:27" ht="17.399999999999999" hidden="1">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1154</v>
      </c>
      <c r="L189" s="3" t="s">
        <v>1161</v>
      </c>
      <c r="M189" s="22" t="s">
        <v>1162</v>
      </c>
      <c r="N189" s="57">
        <v>45485</v>
      </c>
      <c r="O189" s="22">
        <f>INDEX(Auxiliar!$D$5:$F$13,MATCH(Table1[[#This Row],[Tipologia_Testes]],Auxiliar!$B$5:$B$13,0),MATCH(Table1[[#This Row],[Complexidade]],Auxiliar!$D$4:$F$4,0))</f>
        <v>2</v>
      </c>
      <c r="P189" s="3" t="s">
        <v>1194</v>
      </c>
      <c r="Q189" s="3" t="s">
        <v>1187</v>
      </c>
      <c r="R189" s="48">
        <v>45261</v>
      </c>
      <c r="S189" s="3"/>
      <c r="T189" s="3"/>
      <c r="U189" s="3"/>
      <c r="V189" s="3"/>
      <c r="W189" s="3">
        <f>VLOOKUP(Table1[[#This Row],[Status]],Auxiliar!$B$16:$D$23,3,0)*Table1[[#This Row],[Estimação (horas)]]</f>
        <v>2</v>
      </c>
      <c r="X189" s="3"/>
    </row>
    <row r="190" spans="2:27" ht="17.399999999999999" hidden="1">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1155</v>
      </c>
      <c r="L190" s="3" t="s">
        <v>1161</v>
      </c>
      <c r="M190" s="22" t="s">
        <v>1162</v>
      </c>
      <c r="N190" s="57">
        <v>45485</v>
      </c>
      <c r="O190" s="22">
        <f>INDEX(Auxiliar!$D$5:$F$13,MATCH(Table1[[#This Row],[Tipologia_Testes]],Auxiliar!$B$5:$B$13,0),MATCH(Table1[[#This Row],[Complexidade]],Auxiliar!$D$4:$F$4,0))</f>
        <v>2</v>
      </c>
      <c r="P190" s="3" t="s">
        <v>1194</v>
      </c>
      <c r="Q190" s="3" t="s">
        <v>1187</v>
      </c>
      <c r="R190" s="48">
        <v>45261</v>
      </c>
      <c r="S190" s="3"/>
      <c r="T190" s="3"/>
      <c r="U190" s="3"/>
      <c r="V190" s="3"/>
      <c r="W190" s="3">
        <f>VLOOKUP(Table1[[#This Row],[Status]],Auxiliar!$B$16:$D$23,3,0)*Table1[[#This Row],[Estimação (horas)]]</f>
        <v>2</v>
      </c>
      <c r="X190" s="3"/>
    </row>
    <row r="191" spans="2:27" ht="17.399999999999999" hidden="1">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1158</v>
      </c>
      <c r="L191" s="3" t="s">
        <v>1161</v>
      </c>
      <c r="M191" s="22" t="s">
        <v>1162</v>
      </c>
      <c r="N191" s="57">
        <v>45485</v>
      </c>
      <c r="O191" s="22">
        <f>INDEX(Auxiliar!$D$5:$F$13,MATCH(Table1[[#This Row],[Tipologia_Testes]],Auxiliar!$B$5:$B$13,0),MATCH(Table1[[#This Row],[Complexidade]],Auxiliar!$D$4:$F$4,0))</f>
        <v>0.1</v>
      </c>
      <c r="P191" s="3" t="s">
        <v>1194</v>
      </c>
      <c r="Q191" s="3" t="s">
        <v>1187</v>
      </c>
      <c r="R191" s="48">
        <v>45261</v>
      </c>
      <c r="S191" s="3"/>
      <c r="T191" s="3"/>
      <c r="U191" s="3"/>
      <c r="V191" s="3"/>
      <c r="W191" s="3">
        <f>VLOOKUP(Table1[[#This Row],[Status]],Auxiliar!$B$16:$D$23,3,0)*Table1[[#This Row],[Estimação (horas)]]</f>
        <v>0.1</v>
      </c>
      <c r="X191" s="3"/>
    </row>
    <row r="192" spans="2:27" ht="17.399999999999999" hidden="1">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1154</v>
      </c>
      <c r="L192" s="3" t="s">
        <v>1161</v>
      </c>
      <c r="M192" s="22" t="s">
        <v>1162</v>
      </c>
      <c r="N192" s="57">
        <v>45505</v>
      </c>
      <c r="O192" s="22">
        <f>INDEX(Auxiliar!$D$5:$F$13,MATCH(Table1[[#This Row],[Tipologia_Testes]],Auxiliar!$B$5:$B$13,0),MATCH(Table1[[#This Row],[Complexidade]],Auxiliar!$D$4:$F$4,0))</f>
        <v>2</v>
      </c>
      <c r="P192" s="3"/>
      <c r="Q192" s="3" t="s">
        <v>1187</v>
      </c>
      <c r="R192" s="48">
        <v>45261</v>
      </c>
      <c r="S192" s="3"/>
      <c r="T192" s="3"/>
      <c r="U192" s="3"/>
      <c r="V192" s="3"/>
      <c r="W192" s="3">
        <f>VLOOKUP(Table1[[#This Row],[Status]],Auxiliar!$B$16:$D$23,3,0)*Table1[[#This Row],[Estimação (horas)]]</f>
        <v>0.5</v>
      </c>
      <c r="X192" s="3"/>
    </row>
    <row r="193" spans="2:24" ht="17.399999999999999" hidden="1">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1155</v>
      </c>
      <c r="L193" s="3" t="s">
        <v>1161</v>
      </c>
      <c r="M193" s="22" t="s">
        <v>1162</v>
      </c>
      <c r="N193" s="57">
        <v>45505</v>
      </c>
      <c r="O193" s="22">
        <f>INDEX(Auxiliar!$D$5:$F$13,MATCH(Table1[[#This Row],[Tipologia_Testes]],Auxiliar!$B$5:$B$13,0),MATCH(Table1[[#This Row],[Complexidade]],Auxiliar!$D$4:$F$4,0))</f>
        <v>2</v>
      </c>
      <c r="P193" s="3"/>
      <c r="Q193" s="3" t="s">
        <v>1187</v>
      </c>
      <c r="R193" s="48">
        <v>45261</v>
      </c>
      <c r="S193" s="3"/>
      <c r="T193" s="3"/>
      <c r="U193" s="3"/>
      <c r="V193" s="3"/>
      <c r="W193" s="3">
        <f>VLOOKUP(Table1[[#This Row],[Status]],Auxiliar!$B$16:$D$23,3,0)*Table1[[#This Row],[Estimação (horas)]]</f>
        <v>0.5</v>
      </c>
      <c r="X193" s="3"/>
    </row>
    <row r="194" spans="2:24" ht="17.399999999999999" hidden="1">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1158</v>
      </c>
      <c r="L194" s="3" t="s">
        <v>1161</v>
      </c>
      <c r="M194" s="22" t="s">
        <v>1162</v>
      </c>
      <c r="N194" s="57">
        <v>45505</v>
      </c>
      <c r="O194" s="22">
        <f>INDEX(Auxiliar!$D$5:$F$13,MATCH(Table1[[#This Row],[Tipologia_Testes]],Auxiliar!$B$5:$B$13,0),MATCH(Table1[[#This Row],[Complexidade]],Auxiliar!$D$4:$F$4,0))</f>
        <v>0.1</v>
      </c>
      <c r="P194" s="3"/>
      <c r="Q194" s="3" t="s">
        <v>1187</v>
      </c>
      <c r="R194" s="48">
        <v>45261</v>
      </c>
      <c r="S194" s="3"/>
      <c r="T194" s="3"/>
      <c r="U194" s="3"/>
      <c r="V194" s="3"/>
      <c r="W194" s="3">
        <f>VLOOKUP(Table1[[#This Row],[Status]],Auxiliar!$B$16:$D$23,3,0)*Table1[[#This Row],[Estimação (horas)]]</f>
        <v>2.5000000000000001E-2</v>
      </c>
      <c r="X194" s="3"/>
    </row>
    <row r="195" spans="2:24" ht="17.399999999999999" hidden="1">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1154</v>
      </c>
      <c r="L195" s="3" t="s">
        <v>1161</v>
      </c>
      <c r="M195" s="22" t="s">
        <v>1162</v>
      </c>
      <c r="N195" s="57">
        <v>45485</v>
      </c>
      <c r="O195" s="22">
        <f>INDEX(Auxiliar!$D$5:$F$13,MATCH(Table1[[#This Row],[Tipologia_Testes]],Auxiliar!$B$5:$B$13,0),MATCH(Table1[[#This Row],[Complexidade]],Auxiliar!$D$4:$F$4,0))</f>
        <v>2</v>
      </c>
      <c r="P195" s="3"/>
      <c r="Q195" s="3" t="s">
        <v>1187</v>
      </c>
      <c r="R195" s="48">
        <v>45261</v>
      </c>
      <c r="S195" s="3"/>
      <c r="T195" s="3"/>
      <c r="U195" s="3"/>
      <c r="V195" s="3"/>
      <c r="W195" s="3">
        <f>VLOOKUP(Table1[[#This Row],[Status]],Auxiliar!$B$16:$D$23,3,0)*Table1[[#This Row],[Estimação (horas)]]</f>
        <v>2</v>
      </c>
      <c r="X195" s="3"/>
    </row>
    <row r="196" spans="2:24" ht="17.399999999999999" hidden="1">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1155</v>
      </c>
      <c r="L196" s="3" t="s">
        <v>1161</v>
      </c>
      <c r="M196" s="22" t="s">
        <v>1162</v>
      </c>
      <c r="N196" s="57">
        <v>45485</v>
      </c>
      <c r="O196" s="22">
        <f>INDEX(Auxiliar!$D$5:$F$13,MATCH(Table1[[#This Row],[Tipologia_Testes]],Auxiliar!$B$5:$B$13,0),MATCH(Table1[[#This Row],[Complexidade]],Auxiliar!$D$4:$F$4,0))</f>
        <v>2</v>
      </c>
      <c r="P196" s="3"/>
      <c r="Q196" s="3" t="s">
        <v>1187</v>
      </c>
      <c r="R196" s="48">
        <v>45261</v>
      </c>
      <c r="S196" s="3"/>
      <c r="T196" s="3"/>
      <c r="U196" s="3"/>
      <c r="V196" s="3"/>
      <c r="W196" s="3">
        <f>VLOOKUP(Table1[[#This Row],[Status]],Auxiliar!$B$16:$D$23,3,0)*Table1[[#This Row],[Estimação (horas)]]</f>
        <v>2</v>
      </c>
      <c r="X196" s="3"/>
    </row>
    <row r="197" spans="2:24" ht="17.399999999999999" hidden="1">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1158</v>
      </c>
      <c r="L197" s="3" t="s">
        <v>1161</v>
      </c>
      <c r="M197" s="22" t="s">
        <v>1162</v>
      </c>
      <c r="N197" s="57">
        <v>45485</v>
      </c>
      <c r="O197" s="22">
        <f>INDEX(Auxiliar!$D$5:$F$13,MATCH(Table1[[#This Row],[Tipologia_Testes]],Auxiliar!$B$5:$B$13,0),MATCH(Table1[[#This Row],[Complexidade]],Auxiliar!$D$4:$F$4,0))</f>
        <v>0.1</v>
      </c>
      <c r="P197" s="3"/>
      <c r="Q197" s="3" t="s">
        <v>1187</v>
      </c>
      <c r="R197" s="48">
        <v>45261</v>
      </c>
      <c r="S197" s="3"/>
      <c r="T197" s="3"/>
      <c r="U197" s="3"/>
      <c r="V197" s="3"/>
      <c r="W197" s="3">
        <f>VLOOKUP(Table1[[#This Row],[Status]],Auxiliar!$B$16:$D$23,3,0)*Table1[[#This Row],[Estimação (horas)]]</f>
        <v>0.1</v>
      </c>
      <c r="X197" s="3"/>
    </row>
    <row r="198" spans="2:24" ht="34.799999999999997" hidden="1">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1154</v>
      </c>
      <c r="L198" s="3" t="s">
        <v>1188</v>
      </c>
      <c r="M198" s="22" t="s">
        <v>1172</v>
      </c>
      <c r="N198" s="57">
        <v>45485</v>
      </c>
      <c r="O198" s="22">
        <f>INDEX(Auxiliar!$D$5:$F$13,MATCH(Table1[[#This Row],[Tipologia_Testes]],Auxiliar!$B$5:$B$13,0),MATCH(Table1[[#This Row],[Complexidade]],Auxiliar!$D$4:$F$4,0))</f>
        <v>4</v>
      </c>
      <c r="P198" s="24" t="s">
        <v>1190</v>
      </c>
      <c r="Q198" s="3" t="s">
        <v>1187</v>
      </c>
      <c r="R198" s="48">
        <v>45425</v>
      </c>
      <c r="S198" s="3"/>
      <c r="T198" s="3"/>
      <c r="U198" s="3"/>
      <c r="V198" s="3"/>
      <c r="W198" s="3">
        <f>VLOOKUP(Table1[[#This Row],[Status]],Auxiliar!$B$16:$D$23,3,0)*Table1[[#This Row],[Estimação (horas)]]</f>
        <v>0</v>
      </c>
      <c r="X198" s="3"/>
    </row>
    <row r="199" spans="2:24" ht="17.399999999999999" hidden="1">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1154</v>
      </c>
      <c r="L199" s="3" t="s">
        <v>1161</v>
      </c>
      <c r="M199" s="22" t="s">
        <v>1162</v>
      </c>
      <c r="N199" s="57">
        <v>45505</v>
      </c>
      <c r="O199" s="22">
        <f>INDEX(Auxiliar!$D$5:$F$13,MATCH(Table1[[#This Row],[Tipologia_Testes]],Auxiliar!$B$5:$B$13,0),MATCH(Table1[[#This Row],[Complexidade]],Auxiliar!$D$4:$F$4,0))</f>
        <v>2</v>
      </c>
      <c r="P199" s="3"/>
      <c r="Q199" s="3" t="s">
        <v>1187</v>
      </c>
      <c r="R199" s="48">
        <v>45261</v>
      </c>
      <c r="S199" s="3"/>
      <c r="T199" s="3"/>
      <c r="U199" s="3"/>
      <c r="V199" s="3"/>
      <c r="W199" s="3">
        <f>VLOOKUP(Table1[[#This Row],[Status]],Auxiliar!$B$16:$D$23,3,0)*Table1[[#This Row],[Estimação (horas)]]</f>
        <v>0.5</v>
      </c>
      <c r="X199" s="3"/>
    </row>
    <row r="200" spans="2:24" ht="17.399999999999999" hidden="1">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1155</v>
      </c>
      <c r="L200" s="3" t="s">
        <v>1161</v>
      </c>
      <c r="M200" s="22" t="s">
        <v>1162</v>
      </c>
      <c r="N200" s="57">
        <v>45505</v>
      </c>
      <c r="O200" s="22">
        <f>INDEX(Auxiliar!$D$5:$F$13,MATCH(Table1[[#This Row],[Tipologia_Testes]],Auxiliar!$B$5:$B$13,0),MATCH(Table1[[#This Row],[Complexidade]],Auxiliar!$D$4:$F$4,0))</f>
        <v>2</v>
      </c>
      <c r="P200" s="3"/>
      <c r="Q200" s="3" t="s">
        <v>1187</v>
      </c>
      <c r="R200" s="48">
        <v>45261</v>
      </c>
      <c r="S200" s="3"/>
      <c r="T200" s="3"/>
      <c r="U200" s="3"/>
      <c r="V200" s="3"/>
      <c r="W200" s="3">
        <f>VLOOKUP(Table1[[#This Row],[Status]],Auxiliar!$B$16:$D$23,3,0)*Table1[[#This Row],[Estimação (horas)]]</f>
        <v>0.5</v>
      </c>
      <c r="X200" s="3"/>
    </row>
    <row r="201" spans="2:24" ht="17.399999999999999" hidden="1">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1158</v>
      </c>
      <c r="L201" s="3" t="s">
        <v>1161</v>
      </c>
      <c r="M201" s="22" t="s">
        <v>1162</v>
      </c>
      <c r="N201" s="57">
        <v>45505</v>
      </c>
      <c r="O201" s="22">
        <f>INDEX(Auxiliar!$D$5:$F$13,MATCH(Table1[[#This Row],[Tipologia_Testes]],Auxiliar!$B$5:$B$13,0),MATCH(Table1[[#This Row],[Complexidade]],Auxiliar!$D$4:$F$4,0))</f>
        <v>0.1</v>
      </c>
      <c r="P201" s="3"/>
      <c r="Q201" s="3" t="s">
        <v>1187</v>
      </c>
      <c r="R201" s="48">
        <v>45261</v>
      </c>
      <c r="S201" s="3"/>
      <c r="T201" s="3"/>
      <c r="U201" s="3"/>
      <c r="V201" s="3"/>
      <c r="W201" s="3">
        <f>VLOOKUP(Table1[[#This Row],[Status]],Auxiliar!$B$16:$D$23,3,0)*Table1[[#This Row],[Estimação (horas)]]</f>
        <v>2.5000000000000001E-2</v>
      </c>
      <c r="X201" s="3"/>
    </row>
    <row r="202" spans="2:24" ht="17.399999999999999" hidden="1">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1154</v>
      </c>
      <c r="L202" s="3" t="s">
        <v>1161</v>
      </c>
      <c r="M202" s="22" t="s">
        <v>1162</v>
      </c>
      <c r="N202" s="57">
        <v>45505</v>
      </c>
      <c r="O202" s="22">
        <f>INDEX(Auxiliar!$D$5:$F$13,MATCH(Table1[[#This Row],[Tipologia_Testes]],Auxiliar!$B$5:$B$13,0),MATCH(Table1[[#This Row],[Complexidade]],Auxiliar!$D$4:$F$4,0))</f>
        <v>2</v>
      </c>
      <c r="P202" s="3"/>
      <c r="Q202" s="3" t="s">
        <v>1187</v>
      </c>
      <c r="R202" s="48">
        <v>45261</v>
      </c>
      <c r="S202" s="3"/>
      <c r="T202" s="3"/>
      <c r="U202" s="3"/>
      <c r="V202" s="3"/>
      <c r="W202" s="3">
        <f>VLOOKUP(Table1[[#This Row],[Status]],Auxiliar!$B$16:$D$23,3,0)*Table1[[#This Row],[Estimação (horas)]]</f>
        <v>0.5</v>
      </c>
      <c r="X202" s="3"/>
    </row>
    <row r="203" spans="2:24" ht="17.399999999999999" hidden="1">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1155</v>
      </c>
      <c r="L203" s="3" t="s">
        <v>1161</v>
      </c>
      <c r="M203" s="22" t="s">
        <v>1162</v>
      </c>
      <c r="N203" s="57">
        <v>45505</v>
      </c>
      <c r="O203" s="22">
        <f>INDEX(Auxiliar!$D$5:$F$13,MATCH(Table1[[#This Row],[Tipologia_Testes]],Auxiliar!$B$5:$B$13,0),MATCH(Table1[[#This Row],[Complexidade]],Auxiliar!$D$4:$F$4,0))</f>
        <v>2</v>
      </c>
      <c r="P203" s="3"/>
      <c r="Q203" s="3" t="s">
        <v>1187</v>
      </c>
      <c r="R203" s="48">
        <v>45261</v>
      </c>
      <c r="S203" s="3"/>
      <c r="T203" s="3"/>
      <c r="U203" s="3"/>
      <c r="V203" s="3"/>
      <c r="W203" s="3">
        <f>VLOOKUP(Table1[[#This Row],[Status]],Auxiliar!$B$16:$D$23,3,0)*Table1[[#This Row],[Estimação (horas)]]</f>
        <v>0.5</v>
      </c>
      <c r="X203" s="3"/>
    </row>
    <row r="204" spans="2:24" ht="17.399999999999999" hidden="1">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1158</v>
      </c>
      <c r="L204" s="3" t="s">
        <v>1161</v>
      </c>
      <c r="M204" s="22" t="s">
        <v>1162</v>
      </c>
      <c r="N204" s="57">
        <v>45505</v>
      </c>
      <c r="O204" s="22">
        <f>INDEX(Auxiliar!$D$5:$F$13,MATCH(Table1[[#This Row],[Tipologia_Testes]],Auxiliar!$B$5:$B$13,0),MATCH(Table1[[#This Row],[Complexidade]],Auxiliar!$D$4:$F$4,0))</f>
        <v>0.1</v>
      </c>
      <c r="P204" s="3"/>
      <c r="Q204" s="3" t="s">
        <v>1187</v>
      </c>
      <c r="R204" s="48">
        <v>45261</v>
      </c>
      <c r="S204" s="3"/>
      <c r="T204" s="3"/>
      <c r="U204" s="3"/>
      <c r="V204" s="3"/>
      <c r="W204" s="3">
        <f>VLOOKUP(Table1[[#This Row],[Status]],Auxiliar!$B$16:$D$23,3,0)*Table1[[#This Row],[Estimação (horas)]]</f>
        <v>2.5000000000000001E-2</v>
      </c>
      <c r="X204" s="3"/>
    </row>
    <row r="205" spans="2:24" ht="17.399999999999999" hidden="1">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1154</v>
      </c>
      <c r="L205" s="3" t="s">
        <v>1161</v>
      </c>
      <c r="M205" s="22" t="s">
        <v>1162</v>
      </c>
      <c r="N205" s="57">
        <v>45490</v>
      </c>
      <c r="O205" s="22">
        <f>INDEX(Auxiliar!$D$5:$F$13,MATCH(Table1[[#This Row],[Tipologia_Testes]],Auxiliar!$B$5:$B$13,0),MATCH(Table1[[#This Row],[Complexidade]],Auxiliar!$D$4:$F$4,0))</f>
        <v>2</v>
      </c>
      <c r="P205" s="3"/>
      <c r="Q205" s="3" t="s">
        <v>1187</v>
      </c>
      <c r="R205" s="48">
        <v>45261</v>
      </c>
      <c r="S205" s="3"/>
      <c r="T205" s="3"/>
      <c r="U205" s="3"/>
      <c r="V205" s="3"/>
      <c r="W205" s="3">
        <f>VLOOKUP(Table1[[#This Row],[Status]],Auxiliar!$B$16:$D$23,3,0)*Table1[[#This Row],[Estimação (horas)]]</f>
        <v>2</v>
      </c>
      <c r="X205" s="3"/>
    </row>
    <row r="206" spans="2:24" ht="17.399999999999999" hidden="1">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1155</v>
      </c>
      <c r="L206" s="3" t="s">
        <v>1161</v>
      </c>
      <c r="M206" s="22" t="s">
        <v>1162</v>
      </c>
      <c r="N206" s="57">
        <v>45490</v>
      </c>
      <c r="O206" s="22">
        <f>INDEX(Auxiliar!$D$5:$F$13,MATCH(Table1[[#This Row],[Tipologia_Testes]],Auxiliar!$B$5:$B$13,0),MATCH(Table1[[#This Row],[Complexidade]],Auxiliar!$D$4:$F$4,0))</f>
        <v>2</v>
      </c>
      <c r="P206" s="3"/>
      <c r="Q206" s="3" t="s">
        <v>1187</v>
      </c>
      <c r="R206" s="48">
        <v>45261</v>
      </c>
      <c r="S206" s="3"/>
      <c r="T206" s="3"/>
      <c r="U206" s="3"/>
      <c r="V206" s="3"/>
      <c r="W206" s="3">
        <f>VLOOKUP(Table1[[#This Row],[Status]],Auxiliar!$B$16:$D$23,3,0)*Table1[[#This Row],[Estimação (horas)]]</f>
        <v>2</v>
      </c>
      <c r="X206" s="3"/>
    </row>
    <row r="207" spans="2:24" ht="17.399999999999999" hidden="1">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1158</v>
      </c>
      <c r="L207" s="3" t="s">
        <v>1161</v>
      </c>
      <c r="M207" s="22" t="s">
        <v>1162</v>
      </c>
      <c r="N207" s="57">
        <v>45490</v>
      </c>
      <c r="O207" s="22">
        <f>INDEX(Auxiliar!$D$5:$F$13,MATCH(Table1[[#This Row],[Tipologia_Testes]],Auxiliar!$B$5:$B$13,0),MATCH(Table1[[#This Row],[Complexidade]],Auxiliar!$D$4:$F$4,0))</f>
        <v>0.1</v>
      </c>
      <c r="P207" s="3"/>
      <c r="Q207" s="3" t="s">
        <v>1187</v>
      </c>
      <c r="R207" s="48">
        <v>45261</v>
      </c>
      <c r="S207" s="3"/>
      <c r="T207" s="3"/>
      <c r="U207" s="3"/>
      <c r="V207" s="3"/>
      <c r="W207" s="3">
        <f>VLOOKUP(Table1[[#This Row],[Status]],Auxiliar!$B$16:$D$23,3,0)*Table1[[#This Row],[Estimação (horas)]]</f>
        <v>0.1</v>
      </c>
      <c r="X207" s="3"/>
    </row>
    <row r="208" spans="2:24" ht="17.399999999999999" hidden="1">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1154</v>
      </c>
      <c r="L208" s="3" t="s">
        <v>1161</v>
      </c>
      <c r="M208" s="22" t="s">
        <v>1162</v>
      </c>
      <c r="N208" s="57">
        <v>45485</v>
      </c>
      <c r="O208" s="22">
        <f>INDEX(Auxiliar!$D$5:$F$13,MATCH(Table1[[#This Row],[Tipologia_Testes]],Auxiliar!$B$5:$B$13,0),MATCH(Table1[[#This Row],[Complexidade]],Auxiliar!$D$4:$F$4,0))</f>
        <v>2</v>
      </c>
      <c r="P208" s="3"/>
      <c r="Q208" s="3" t="s">
        <v>1187</v>
      </c>
      <c r="R208" s="48">
        <v>45261</v>
      </c>
      <c r="S208" s="3"/>
      <c r="T208" s="3"/>
      <c r="U208" s="3"/>
      <c r="V208" s="3"/>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1155</v>
      </c>
      <c r="L209" s="3" t="s">
        <v>1161</v>
      </c>
      <c r="M209" s="22" t="s">
        <v>1162</v>
      </c>
      <c r="N209" s="57">
        <v>45485</v>
      </c>
      <c r="O209" s="22">
        <f>INDEX(Auxiliar!$D$5:$F$13,MATCH(Table1[[#This Row],[Tipologia_Testes]],Auxiliar!$B$5:$B$13,0),MATCH(Table1[[#This Row],[Complexidade]],Auxiliar!$D$4:$F$4,0))</f>
        <v>2</v>
      </c>
      <c r="P209" s="3"/>
      <c r="Q209" s="3" t="s">
        <v>1187</v>
      </c>
      <c r="R209" s="48">
        <v>45261</v>
      </c>
      <c r="S209" s="3"/>
      <c r="T209" s="3"/>
      <c r="U209" s="3"/>
      <c r="V209" s="3"/>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1158</v>
      </c>
      <c r="L210" s="3" t="s">
        <v>1161</v>
      </c>
      <c r="M210" s="22" t="s">
        <v>1162</v>
      </c>
      <c r="N210" s="57">
        <v>45485</v>
      </c>
      <c r="O210" s="22">
        <f>INDEX(Auxiliar!$D$5:$F$13,MATCH(Table1[[#This Row],[Tipologia_Testes]],Auxiliar!$B$5:$B$13,0),MATCH(Table1[[#This Row],[Complexidade]],Auxiliar!$D$4:$F$4,0))</f>
        <v>0.1</v>
      </c>
      <c r="P210" s="3"/>
      <c r="Q210" s="3" t="s">
        <v>1187</v>
      </c>
      <c r="R210" s="48">
        <v>45261</v>
      </c>
      <c r="S210" s="3"/>
      <c r="T210" s="3"/>
      <c r="U210" s="3"/>
      <c r="V210" s="3"/>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1154</v>
      </c>
      <c r="L211" s="3" t="s">
        <v>1161</v>
      </c>
      <c r="M211" s="22" t="s">
        <v>1162</v>
      </c>
      <c r="N211" s="57">
        <v>45485</v>
      </c>
      <c r="O211" s="22">
        <f>INDEX(Auxiliar!$D$5:$F$13,MATCH(Table1[[#This Row],[Tipologia_Testes]],Auxiliar!$B$5:$B$13,0),MATCH(Table1[[#This Row],[Complexidade]],Auxiliar!$D$4:$F$4,0))</f>
        <v>2</v>
      </c>
      <c r="P211" s="3"/>
      <c r="Q211" s="3" t="s">
        <v>1187</v>
      </c>
      <c r="R211" s="48">
        <v>45261</v>
      </c>
      <c r="S211" s="3"/>
      <c r="T211" s="3"/>
      <c r="U211" s="3"/>
      <c r="V211" s="3"/>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1155</v>
      </c>
      <c r="L212" s="3" t="s">
        <v>1161</v>
      </c>
      <c r="M212" s="22" t="s">
        <v>1162</v>
      </c>
      <c r="N212" s="57">
        <v>45485</v>
      </c>
      <c r="O212" s="22">
        <f>INDEX(Auxiliar!$D$5:$F$13,MATCH(Table1[[#This Row],[Tipologia_Testes]],Auxiliar!$B$5:$B$13,0),MATCH(Table1[[#This Row],[Complexidade]],Auxiliar!$D$4:$F$4,0))</f>
        <v>2</v>
      </c>
      <c r="P212" s="3"/>
      <c r="Q212" s="3" t="s">
        <v>1187</v>
      </c>
      <c r="R212" s="48">
        <v>45261</v>
      </c>
      <c r="S212" s="3"/>
      <c r="T212" s="3"/>
      <c r="U212" s="3"/>
      <c r="V212" s="3"/>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1158</v>
      </c>
      <c r="L213" s="3" t="s">
        <v>1161</v>
      </c>
      <c r="M213" s="22" t="s">
        <v>1162</v>
      </c>
      <c r="N213" s="57">
        <v>45485</v>
      </c>
      <c r="O213" s="22">
        <f>INDEX(Auxiliar!$D$5:$F$13,MATCH(Table1[[#This Row],[Tipologia_Testes]],Auxiliar!$B$5:$B$13,0),MATCH(Table1[[#This Row],[Complexidade]],Auxiliar!$D$4:$F$4,0))</f>
        <v>0.1</v>
      </c>
      <c r="P213" s="3"/>
      <c r="Q213" s="3" t="s">
        <v>1187</v>
      </c>
      <c r="R213" s="48">
        <v>45261</v>
      </c>
      <c r="S213" s="3"/>
      <c r="T213" s="3"/>
      <c r="U213" s="3"/>
      <c r="V213" s="3"/>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1154</v>
      </c>
      <c r="L214" s="3" t="s">
        <v>1161</v>
      </c>
      <c r="M214" s="22" t="s">
        <v>1162</v>
      </c>
      <c r="N214" s="57">
        <v>45505</v>
      </c>
      <c r="O214" s="22">
        <f>INDEX(Auxiliar!$D$5:$F$13,MATCH(Table1[[#This Row],[Tipologia_Testes]],Auxiliar!$B$5:$B$13,0),MATCH(Table1[[#This Row],[Complexidade]],Auxiliar!$D$4:$F$4,0))</f>
        <v>2</v>
      </c>
      <c r="P214" s="3"/>
      <c r="Q214" s="3" t="s">
        <v>1187</v>
      </c>
      <c r="R214" s="48">
        <v>45261</v>
      </c>
      <c r="S214" s="3"/>
      <c r="T214" s="3"/>
      <c r="U214" s="3"/>
      <c r="V214" s="3"/>
      <c r="W214" s="3">
        <f>VLOOKUP(Table1[[#This Row],[Status]],Auxiliar!$B$16:$D$23,3,0)*Table1[[#This Row],[Estimação (horas)]]</f>
        <v>0.5</v>
      </c>
      <c r="X214" s="3"/>
    </row>
    <row r="215" spans="2:24" ht="17.399999999999999" hidden="1">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1155</v>
      </c>
      <c r="L215" s="3" t="s">
        <v>1161</v>
      </c>
      <c r="M215" s="22" t="s">
        <v>1162</v>
      </c>
      <c r="N215" s="57">
        <v>45505</v>
      </c>
      <c r="O215" s="22">
        <f>INDEX(Auxiliar!$D$5:$F$13,MATCH(Table1[[#This Row],[Tipologia_Testes]],Auxiliar!$B$5:$B$13,0),MATCH(Table1[[#This Row],[Complexidade]],Auxiliar!$D$4:$F$4,0))</f>
        <v>2</v>
      </c>
      <c r="P215" s="3"/>
      <c r="Q215" s="3" t="s">
        <v>1187</v>
      </c>
      <c r="R215" s="48">
        <v>45261</v>
      </c>
      <c r="S215" s="3"/>
      <c r="T215" s="3"/>
      <c r="U215" s="3"/>
      <c r="V215" s="3"/>
      <c r="W215" s="3">
        <f>VLOOKUP(Table1[[#This Row],[Status]],Auxiliar!$B$16:$D$23,3,0)*Table1[[#This Row],[Estimação (horas)]]</f>
        <v>0.5</v>
      </c>
      <c r="X215" s="3"/>
    </row>
    <row r="216" spans="2:24" ht="17.399999999999999" hidden="1">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1158</v>
      </c>
      <c r="L216" s="3" t="s">
        <v>1161</v>
      </c>
      <c r="M216" s="22" t="s">
        <v>1162</v>
      </c>
      <c r="N216" s="57">
        <v>45505</v>
      </c>
      <c r="O216" s="22">
        <f>INDEX(Auxiliar!$D$5:$F$13,MATCH(Table1[[#This Row],[Tipologia_Testes]],Auxiliar!$B$5:$B$13,0),MATCH(Table1[[#This Row],[Complexidade]],Auxiliar!$D$4:$F$4,0))</f>
        <v>0.1</v>
      </c>
      <c r="P216" s="3"/>
      <c r="Q216" s="3" t="s">
        <v>1187</v>
      </c>
      <c r="R216" s="48">
        <v>45261</v>
      </c>
      <c r="S216" s="3"/>
      <c r="T216" s="3"/>
      <c r="U216" s="3"/>
      <c r="V216" s="3"/>
      <c r="W216" s="3">
        <f>VLOOKUP(Table1[[#This Row],[Status]],Auxiliar!$B$16:$D$23,3,0)*Table1[[#This Row],[Estimação (horas)]]</f>
        <v>2.5000000000000001E-2</v>
      </c>
      <c r="X216" s="3"/>
    </row>
    <row r="217" spans="2:24" ht="17.399999999999999" hidden="1">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1154</v>
      </c>
      <c r="L217" s="3" t="s">
        <v>1161</v>
      </c>
      <c r="M217" s="22" t="s">
        <v>1162</v>
      </c>
      <c r="N217" s="57">
        <v>45505</v>
      </c>
      <c r="O217" s="22">
        <f>INDEX(Auxiliar!$D$5:$F$13,MATCH(Table1[[#This Row],[Tipologia_Testes]],Auxiliar!$B$5:$B$13,0),MATCH(Table1[[#This Row],[Complexidade]],Auxiliar!$D$4:$F$4,0))</f>
        <v>2</v>
      </c>
      <c r="P217" s="3"/>
      <c r="Q217" s="3" t="s">
        <v>1187</v>
      </c>
      <c r="R217" s="48">
        <v>45261</v>
      </c>
      <c r="S217" s="3"/>
      <c r="T217" s="3"/>
      <c r="U217" s="3"/>
      <c r="V217" s="3"/>
      <c r="W217" s="3">
        <f>VLOOKUP(Table1[[#This Row],[Status]],Auxiliar!$B$16:$D$23,3,0)*Table1[[#This Row],[Estimação (horas)]]</f>
        <v>0.5</v>
      </c>
      <c r="X217" s="3"/>
    </row>
    <row r="218" spans="2:24" ht="17.399999999999999" hidden="1">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1155</v>
      </c>
      <c r="L218" s="3" t="s">
        <v>1161</v>
      </c>
      <c r="M218" s="22" t="s">
        <v>1162</v>
      </c>
      <c r="N218" s="57">
        <v>45505</v>
      </c>
      <c r="O218" s="22">
        <f>INDEX(Auxiliar!$D$5:$F$13,MATCH(Table1[[#This Row],[Tipologia_Testes]],Auxiliar!$B$5:$B$13,0),MATCH(Table1[[#This Row],[Complexidade]],Auxiliar!$D$4:$F$4,0))</f>
        <v>2</v>
      </c>
      <c r="P218" s="3"/>
      <c r="Q218" s="3" t="s">
        <v>1187</v>
      </c>
      <c r="R218" s="48">
        <v>45261</v>
      </c>
      <c r="S218" s="3"/>
      <c r="T218" s="3"/>
      <c r="U218" s="3"/>
      <c r="V218" s="3"/>
      <c r="W218" s="3">
        <f>VLOOKUP(Table1[[#This Row],[Status]],Auxiliar!$B$16:$D$23,3,0)*Table1[[#This Row],[Estimação (horas)]]</f>
        <v>0.5</v>
      </c>
      <c r="X218" s="3"/>
    </row>
    <row r="219" spans="2:24" ht="17.399999999999999" hidden="1">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1158</v>
      </c>
      <c r="L219" s="3" t="s">
        <v>1161</v>
      </c>
      <c r="M219" s="22" t="s">
        <v>1162</v>
      </c>
      <c r="N219" s="57">
        <v>45505</v>
      </c>
      <c r="O219" s="22">
        <f>INDEX(Auxiliar!$D$5:$F$13,MATCH(Table1[[#This Row],[Tipologia_Testes]],Auxiliar!$B$5:$B$13,0),MATCH(Table1[[#This Row],[Complexidade]],Auxiliar!$D$4:$F$4,0))</f>
        <v>0.1</v>
      </c>
      <c r="P219" s="3"/>
      <c r="Q219" s="3" t="s">
        <v>1187</v>
      </c>
      <c r="R219" s="48">
        <v>45261</v>
      </c>
      <c r="S219" s="3"/>
      <c r="T219" s="3"/>
      <c r="U219" s="3"/>
      <c r="V219" s="3"/>
      <c r="W219" s="3">
        <f>VLOOKUP(Table1[[#This Row],[Status]],Auxiliar!$B$16:$D$23,3,0)*Table1[[#This Row],[Estimação (horas)]]</f>
        <v>2.5000000000000001E-2</v>
      </c>
      <c r="X219" s="3"/>
    </row>
    <row r="220" spans="2:24" ht="17.399999999999999" hidden="1">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1154</v>
      </c>
      <c r="L220" s="3" t="s">
        <v>1161</v>
      </c>
      <c r="M220" s="22" t="s">
        <v>1162</v>
      </c>
      <c r="N220" s="57">
        <v>45485</v>
      </c>
      <c r="O220" s="22">
        <f>INDEX(Auxiliar!$D$5:$F$13,MATCH(Table1[[#This Row],[Tipologia_Testes]],Auxiliar!$B$5:$B$13,0),MATCH(Table1[[#This Row],[Complexidade]],Auxiliar!$D$4:$F$4,0))</f>
        <v>2</v>
      </c>
      <c r="P220" s="3"/>
      <c r="Q220" s="3" t="s">
        <v>1187</v>
      </c>
      <c r="R220" s="48">
        <v>45261</v>
      </c>
      <c r="S220" s="3"/>
      <c r="T220" s="3"/>
      <c r="U220" s="3"/>
      <c r="V220" s="3"/>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1155</v>
      </c>
      <c r="L221" s="3" t="s">
        <v>1161</v>
      </c>
      <c r="M221" s="22" t="s">
        <v>1162</v>
      </c>
      <c r="N221" s="57">
        <v>45485</v>
      </c>
      <c r="O221" s="22">
        <f>INDEX(Auxiliar!$D$5:$F$13,MATCH(Table1[[#This Row],[Tipologia_Testes]],Auxiliar!$B$5:$B$13,0),MATCH(Table1[[#This Row],[Complexidade]],Auxiliar!$D$4:$F$4,0))</f>
        <v>2</v>
      </c>
      <c r="P221" s="3"/>
      <c r="Q221" s="3" t="s">
        <v>1187</v>
      </c>
      <c r="R221" s="48">
        <v>45261</v>
      </c>
      <c r="S221" s="3"/>
      <c r="T221" s="3"/>
      <c r="U221" s="3"/>
      <c r="V221" s="3"/>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1158</v>
      </c>
      <c r="L222" s="3" t="s">
        <v>1161</v>
      </c>
      <c r="M222" s="22" t="s">
        <v>1162</v>
      </c>
      <c r="N222" s="57">
        <v>45485</v>
      </c>
      <c r="O222" s="22">
        <f>INDEX(Auxiliar!$D$5:$F$13,MATCH(Table1[[#This Row],[Tipologia_Testes]],Auxiliar!$B$5:$B$13,0),MATCH(Table1[[#This Row],[Complexidade]],Auxiliar!$D$4:$F$4,0))</f>
        <v>0.1</v>
      </c>
      <c r="P222" s="3"/>
      <c r="Q222" s="3" t="s">
        <v>1187</v>
      </c>
      <c r="R222" s="48">
        <v>45261</v>
      </c>
      <c r="S222" s="3"/>
      <c r="T222" s="3"/>
      <c r="U222" s="3"/>
      <c r="V222" s="3"/>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1154</v>
      </c>
      <c r="L223" s="3" t="s">
        <v>1161</v>
      </c>
      <c r="M223" s="22" t="s">
        <v>1162</v>
      </c>
      <c r="N223" s="57">
        <v>45490</v>
      </c>
      <c r="O223" s="22">
        <f>INDEX(Auxiliar!$D$5:$F$13,MATCH(Table1[[#This Row],[Tipologia_Testes]],Auxiliar!$B$5:$B$13,0),MATCH(Table1[[#This Row],[Complexidade]],Auxiliar!$D$4:$F$4,0))</f>
        <v>2</v>
      </c>
      <c r="P223" s="3"/>
      <c r="Q223" s="3" t="s">
        <v>1187</v>
      </c>
      <c r="R223" s="48">
        <v>45261</v>
      </c>
      <c r="S223" s="3"/>
      <c r="T223" s="3"/>
      <c r="U223" s="3"/>
      <c r="V223" s="3"/>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1155</v>
      </c>
      <c r="L224" s="3" t="s">
        <v>1161</v>
      </c>
      <c r="M224" s="22" t="s">
        <v>1162</v>
      </c>
      <c r="N224" s="57">
        <v>45490</v>
      </c>
      <c r="O224" s="22">
        <f>INDEX(Auxiliar!$D$5:$F$13,MATCH(Table1[[#This Row],[Tipologia_Testes]],Auxiliar!$B$5:$B$13,0),MATCH(Table1[[#This Row],[Complexidade]],Auxiliar!$D$4:$F$4,0))</f>
        <v>2</v>
      </c>
      <c r="P224" s="3"/>
      <c r="Q224" s="3" t="s">
        <v>1187</v>
      </c>
      <c r="R224" s="48">
        <v>45261</v>
      </c>
      <c r="S224" s="3"/>
      <c r="T224" s="3"/>
      <c r="U224" s="3"/>
      <c r="V224" s="3"/>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1158</v>
      </c>
      <c r="L225" s="3" t="s">
        <v>1161</v>
      </c>
      <c r="M225" s="22" t="s">
        <v>1162</v>
      </c>
      <c r="N225" s="57">
        <v>45490</v>
      </c>
      <c r="O225" s="22">
        <f>INDEX(Auxiliar!$D$5:$F$13,MATCH(Table1[[#This Row],[Tipologia_Testes]],Auxiliar!$B$5:$B$13,0),MATCH(Table1[[#This Row],[Complexidade]],Auxiliar!$D$4:$F$4,0))</f>
        <v>0.1</v>
      </c>
      <c r="P225" s="3"/>
      <c r="Q225" s="3" t="s">
        <v>1187</v>
      </c>
      <c r="R225" s="48">
        <v>45261</v>
      </c>
      <c r="S225" s="3"/>
      <c r="T225" s="3"/>
      <c r="U225" s="3"/>
      <c r="V225" s="3"/>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1154</v>
      </c>
      <c r="L226" s="3" t="s">
        <v>1161</v>
      </c>
      <c r="M226" s="22" t="s">
        <v>1162</v>
      </c>
      <c r="N226" s="57">
        <v>45485</v>
      </c>
      <c r="O226" s="22">
        <f>INDEX(Auxiliar!$D$5:$F$13,MATCH(Table1[[#This Row],[Tipologia_Testes]],Auxiliar!$B$5:$B$13,0),MATCH(Table1[[#This Row],[Complexidade]],Auxiliar!$D$4:$F$4,0))</f>
        <v>2</v>
      </c>
      <c r="P226" s="3"/>
      <c r="Q226" s="3" t="s">
        <v>1187</v>
      </c>
      <c r="R226" s="48">
        <v>45261</v>
      </c>
      <c r="S226" s="3"/>
      <c r="T226" s="3"/>
      <c r="U226" s="3"/>
      <c r="V226" s="3"/>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1155</v>
      </c>
      <c r="L227" s="3" t="s">
        <v>1161</v>
      </c>
      <c r="M227" s="22" t="s">
        <v>1162</v>
      </c>
      <c r="N227" s="57">
        <v>45485</v>
      </c>
      <c r="O227" s="22">
        <f>INDEX(Auxiliar!$D$5:$F$13,MATCH(Table1[[#This Row],[Tipologia_Testes]],Auxiliar!$B$5:$B$13,0),MATCH(Table1[[#This Row],[Complexidade]],Auxiliar!$D$4:$F$4,0))</f>
        <v>2</v>
      </c>
      <c r="P227" s="3"/>
      <c r="Q227" s="3" t="s">
        <v>1187</v>
      </c>
      <c r="R227" s="48">
        <v>45261</v>
      </c>
      <c r="S227" s="3"/>
      <c r="T227" s="3"/>
      <c r="U227" s="3"/>
      <c r="V227" s="3"/>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1158</v>
      </c>
      <c r="L228" s="3" t="s">
        <v>1161</v>
      </c>
      <c r="M228" s="22" t="s">
        <v>1162</v>
      </c>
      <c r="N228" s="57">
        <v>45485</v>
      </c>
      <c r="O228" s="22">
        <f>INDEX(Auxiliar!$D$5:$F$13,MATCH(Table1[[#This Row],[Tipologia_Testes]],Auxiliar!$B$5:$B$13,0),MATCH(Table1[[#This Row],[Complexidade]],Auxiliar!$D$4:$F$4,0))</f>
        <v>0.1</v>
      </c>
      <c r="P228" s="3"/>
      <c r="Q228" s="3" t="s">
        <v>1187</v>
      </c>
      <c r="R228" s="48">
        <v>45261</v>
      </c>
      <c r="S228" s="3"/>
      <c r="T228" s="3"/>
      <c r="U228" s="3"/>
      <c r="V228" s="3"/>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1154</v>
      </c>
      <c r="L229" s="3" t="s">
        <v>1161</v>
      </c>
      <c r="M229" s="22" t="s">
        <v>1162</v>
      </c>
      <c r="N229" s="57">
        <v>45490</v>
      </c>
      <c r="O229" s="22">
        <f>INDEX(Auxiliar!$D$5:$F$13,MATCH(Table1[[#This Row],[Tipologia_Testes]],Auxiliar!$B$5:$B$13,0),MATCH(Table1[[#This Row],[Complexidade]],Auxiliar!$D$4:$F$4,0))</f>
        <v>2</v>
      </c>
      <c r="P229" s="3"/>
      <c r="Q229" s="3" t="s">
        <v>1187</v>
      </c>
      <c r="R229" s="48">
        <v>45261</v>
      </c>
      <c r="S229" s="3"/>
      <c r="T229" s="3"/>
      <c r="U229" s="3"/>
      <c r="V229" s="3"/>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1155</v>
      </c>
      <c r="L230" s="3" t="s">
        <v>1161</v>
      </c>
      <c r="M230" s="22" t="s">
        <v>1162</v>
      </c>
      <c r="N230" s="57">
        <v>45490</v>
      </c>
      <c r="O230" s="22">
        <f>INDEX(Auxiliar!$D$5:$F$13,MATCH(Table1[[#This Row],[Tipologia_Testes]],Auxiliar!$B$5:$B$13,0),MATCH(Table1[[#This Row],[Complexidade]],Auxiliar!$D$4:$F$4,0))</f>
        <v>2</v>
      </c>
      <c r="P230" s="3"/>
      <c r="Q230" s="3" t="s">
        <v>1187</v>
      </c>
      <c r="R230" s="48">
        <v>45261</v>
      </c>
      <c r="S230" s="3"/>
      <c r="T230" s="3"/>
      <c r="U230" s="3"/>
      <c r="V230" s="3"/>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1158</v>
      </c>
      <c r="L231" s="3" t="s">
        <v>1161</v>
      </c>
      <c r="M231" s="22" t="s">
        <v>1162</v>
      </c>
      <c r="N231" s="57">
        <v>45490</v>
      </c>
      <c r="O231" s="22">
        <f>INDEX(Auxiliar!$D$5:$F$13,MATCH(Table1[[#This Row],[Tipologia_Testes]],Auxiliar!$B$5:$B$13,0),MATCH(Table1[[#This Row],[Complexidade]],Auxiliar!$D$4:$F$4,0))</f>
        <v>0.1</v>
      </c>
      <c r="P231" s="3"/>
      <c r="Q231" s="3" t="s">
        <v>1187</v>
      </c>
      <c r="R231" s="48">
        <v>45261</v>
      </c>
      <c r="S231" s="3"/>
      <c r="T231" s="3"/>
      <c r="U231" s="3"/>
      <c r="V231" s="3"/>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1154</v>
      </c>
      <c r="L232" s="3" t="s">
        <v>1161</v>
      </c>
      <c r="M232" s="22" t="s">
        <v>1162</v>
      </c>
      <c r="N232" s="57">
        <v>45490</v>
      </c>
      <c r="O232" s="22">
        <f>INDEX(Auxiliar!$D$5:$F$13,MATCH(Table1[[#This Row],[Tipologia_Testes]],Auxiliar!$B$5:$B$13,0),MATCH(Table1[[#This Row],[Complexidade]],Auxiliar!$D$4:$F$4,0))</f>
        <v>2</v>
      </c>
      <c r="P232" s="3"/>
      <c r="Q232" s="3" t="s">
        <v>1187</v>
      </c>
      <c r="R232" s="48">
        <v>45261</v>
      </c>
      <c r="S232" s="3"/>
      <c r="T232" s="3"/>
      <c r="U232" s="3"/>
      <c r="V232" s="3"/>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1155</v>
      </c>
      <c r="L233" s="3" t="s">
        <v>1161</v>
      </c>
      <c r="M233" s="22" t="s">
        <v>1162</v>
      </c>
      <c r="N233" s="57">
        <v>45490</v>
      </c>
      <c r="O233" s="22">
        <f>INDEX(Auxiliar!$D$5:$F$13,MATCH(Table1[[#This Row],[Tipologia_Testes]],Auxiliar!$B$5:$B$13,0),MATCH(Table1[[#This Row],[Complexidade]],Auxiliar!$D$4:$F$4,0))</f>
        <v>2</v>
      </c>
      <c r="P233" s="3"/>
      <c r="Q233" s="3" t="s">
        <v>1187</v>
      </c>
      <c r="R233" s="48">
        <v>45261</v>
      </c>
      <c r="S233" s="3"/>
      <c r="T233" s="3"/>
      <c r="U233" s="3"/>
      <c r="V233" s="3"/>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1158</v>
      </c>
      <c r="L234" s="3" t="s">
        <v>1161</v>
      </c>
      <c r="M234" s="22" t="s">
        <v>1162</v>
      </c>
      <c r="N234" s="57">
        <v>45490</v>
      </c>
      <c r="O234" s="22">
        <f>INDEX(Auxiliar!$D$5:$F$13,MATCH(Table1[[#This Row],[Tipologia_Testes]],Auxiliar!$B$5:$B$13,0),MATCH(Table1[[#This Row],[Complexidade]],Auxiliar!$D$4:$F$4,0))</f>
        <v>0.1</v>
      </c>
      <c r="P234" s="3"/>
      <c r="Q234" s="3" t="s">
        <v>1187</v>
      </c>
      <c r="R234" s="48">
        <v>45261</v>
      </c>
      <c r="S234" s="3"/>
      <c r="T234" s="3"/>
      <c r="U234" s="3"/>
      <c r="V234" s="3"/>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1154</v>
      </c>
      <c r="L235" s="3" t="s">
        <v>1161</v>
      </c>
      <c r="M235" s="22" t="s">
        <v>1162</v>
      </c>
      <c r="N235" s="57">
        <v>45490</v>
      </c>
      <c r="O235" s="22">
        <f>INDEX(Auxiliar!$D$5:$F$13,MATCH(Table1[[#This Row],[Tipologia_Testes]],Auxiliar!$B$5:$B$13,0),MATCH(Table1[[#This Row],[Complexidade]],Auxiliar!$D$4:$F$4,0))</f>
        <v>2</v>
      </c>
      <c r="P235" s="3"/>
      <c r="Q235" s="3" t="s">
        <v>1187</v>
      </c>
      <c r="R235" s="48">
        <v>45261</v>
      </c>
      <c r="S235" s="3"/>
      <c r="T235" s="3"/>
      <c r="U235" s="3"/>
      <c r="V235" s="3"/>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1155</v>
      </c>
      <c r="L236" s="3" t="s">
        <v>1161</v>
      </c>
      <c r="M236" s="22" t="s">
        <v>1162</v>
      </c>
      <c r="N236" s="57">
        <v>45490</v>
      </c>
      <c r="O236" s="22">
        <f>INDEX(Auxiliar!$D$5:$F$13,MATCH(Table1[[#This Row],[Tipologia_Testes]],Auxiliar!$B$5:$B$13,0),MATCH(Table1[[#This Row],[Complexidade]],Auxiliar!$D$4:$F$4,0))</f>
        <v>2</v>
      </c>
      <c r="P236" s="3"/>
      <c r="Q236" s="3" t="s">
        <v>1187</v>
      </c>
      <c r="R236" s="48">
        <v>45261</v>
      </c>
      <c r="S236" s="3"/>
      <c r="T236" s="3"/>
      <c r="U236" s="3"/>
      <c r="V236" s="3"/>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1158</v>
      </c>
      <c r="L237" s="3" t="s">
        <v>1161</v>
      </c>
      <c r="M237" s="22" t="s">
        <v>1162</v>
      </c>
      <c r="N237" s="57">
        <v>45490</v>
      </c>
      <c r="O237" s="22">
        <f>INDEX(Auxiliar!$D$5:$F$13,MATCH(Table1[[#This Row],[Tipologia_Testes]],Auxiliar!$B$5:$B$13,0),MATCH(Table1[[#This Row],[Complexidade]],Auxiliar!$D$4:$F$4,0))</f>
        <v>0.1</v>
      </c>
      <c r="P237" s="3"/>
      <c r="Q237" s="3" t="s">
        <v>1187</v>
      </c>
      <c r="R237" s="48">
        <v>45261</v>
      </c>
      <c r="S237" s="3"/>
      <c r="T237" s="3"/>
      <c r="U237" s="3"/>
      <c r="V237" s="3"/>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1154</v>
      </c>
      <c r="L238" s="3" t="s">
        <v>1161</v>
      </c>
      <c r="M238" s="22" t="s">
        <v>1162</v>
      </c>
      <c r="N238" s="57">
        <v>45485</v>
      </c>
      <c r="O238" s="22">
        <f>INDEX(Auxiliar!$D$5:$F$13,MATCH(Table1[[#This Row],[Tipologia_Testes]],Auxiliar!$B$5:$B$13,0),MATCH(Table1[[#This Row],[Complexidade]],Auxiliar!$D$4:$F$4,0))</f>
        <v>2</v>
      </c>
      <c r="P238" s="3"/>
      <c r="Q238" s="3" t="s">
        <v>1187</v>
      </c>
      <c r="R238" s="48">
        <v>45261</v>
      </c>
      <c r="S238" s="3"/>
      <c r="T238" s="3"/>
      <c r="U238" s="3"/>
      <c r="V238" s="3"/>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1155</v>
      </c>
      <c r="L239" s="3" t="s">
        <v>1161</v>
      </c>
      <c r="M239" s="22" t="s">
        <v>1162</v>
      </c>
      <c r="N239" s="57">
        <v>45485</v>
      </c>
      <c r="O239" s="22">
        <f>INDEX(Auxiliar!$D$5:$F$13,MATCH(Table1[[#This Row],[Tipologia_Testes]],Auxiliar!$B$5:$B$13,0),MATCH(Table1[[#This Row],[Complexidade]],Auxiliar!$D$4:$F$4,0))</f>
        <v>2</v>
      </c>
      <c r="P239" s="3"/>
      <c r="Q239" s="3" t="s">
        <v>1187</v>
      </c>
      <c r="R239" s="48">
        <v>45261</v>
      </c>
      <c r="S239" s="3"/>
      <c r="T239" s="3"/>
      <c r="U239" s="3"/>
      <c r="V239" s="3"/>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1158</v>
      </c>
      <c r="L240" s="3" t="s">
        <v>1161</v>
      </c>
      <c r="M240" s="22" t="s">
        <v>1162</v>
      </c>
      <c r="N240" s="57">
        <v>45485</v>
      </c>
      <c r="O240" s="22">
        <f>INDEX(Auxiliar!$D$5:$F$13,MATCH(Table1[[#This Row],[Tipologia_Testes]],Auxiliar!$B$5:$B$13,0),MATCH(Table1[[#This Row],[Complexidade]],Auxiliar!$D$4:$F$4,0))</f>
        <v>0.1</v>
      </c>
      <c r="P240" s="3"/>
      <c r="Q240" s="3" t="s">
        <v>1187</v>
      </c>
      <c r="R240" s="48">
        <v>45261</v>
      </c>
      <c r="S240" s="3"/>
      <c r="T240" s="3"/>
      <c r="U240" s="3"/>
      <c r="V240" s="3"/>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1154</v>
      </c>
      <c r="L241" s="3" t="s">
        <v>1161</v>
      </c>
      <c r="M241" s="22" t="s">
        <v>1162</v>
      </c>
      <c r="N241" s="57">
        <v>45485</v>
      </c>
      <c r="O241" s="22">
        <f>INDEX(Auxiliar!$D$5:$F$13,MATCH(Table1[[#This Row],[Tipologia_Testes]],Auxiliar!$B$5:$B$13,0),MATCH(Table1[[#This Row],[Complexidade]],Auxiliar!$D$4:$F$4,0))</f>
        <v>2</v>
      </c>
      <c r="P241" s="3"/>
      <c r="Q241" s="3" t="s">
        <v>1187</v>
      </c>
      <c r="R241" s="48">
        <v>45261</v>
      </c>
      <c r="S241" s="3"/>
      <c r="T241" s="3"/>
      <c r="U241" s="3"/>
      <c r="V241" s="3"/>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1155</v>
      </c>
      <c r="L242" s="3" t="s">
        <v>1161</v>
      </c>
      <c r="M242" s="22" t="s">
        <v>1162</v>
      </c>
      <c r="N242" s="57">
        <v>45485</v>
      </c>
      <c r="O242" s="22">
        <f>INDEX(Auxiliar!$D$5:$F$13,MATCH(Table1[[#This Row],[Tipologia_Testes]],Auxiliar!$B$5:$B$13,0),MATCH(Table1[[#This Row],[Complexidade]],Auxiliar!$D$4:$F$4,0))</f>
        <v>2</v>
      </c>
      <c r="P242" s="3"/>
      <c r="Q242" s="3" t="s">
        <v>1187</v>
      </c>
      <c r="R242" s="48">
        <v>45261</v>
      </c>
      <c r="S242" s="3"/>
      <c r="T242" s="3"/>
      <c r="U242" s="3"/>
      <c r="V242" s="3"/>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1158</v>
      </c>
      <c r="L243" s="3" t="s">
        <v>1161</v>
      </c>
      <c r="M243" s="22" t="s">
        <v>1162</v>
      </c>
      <c r="N243" s="57">
        <v>45485</v>
      </c>
      <c r="O243" s="22">
        <f>INDEX(Auxiliar!$D$5:$F$13,MATCH(Table1[[#This Row],[Tipologia_Testes]],Auxiliar!$B$5:$B$13,0),MATCH(Table1[[#This Row],[Complexidade]],Auxiliar!$D$4:$F$4,0))</f>
        <v>0.1</v>
      </c>
      <c r="P243" s="3"/>
      <c r="Q243" s="3" t="s">
        <v>1187</v>
      </c>
      <c r="R243" s="48">
        <v>45261</v>
      </c>
      <c r="S243" s="3"/>
      <c r="T243" s="3"/>
      <c r="U243" s="3"/>
      <c r="V243" s="3"/>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1154</v>
      </c>
      <c r="L244" s="3" t="s">
        <v>1161</v>
      </c>
      <c r="M244" s="22" t="s">
        <v>1162</v>
      </c>
      <c r="N244" s="57">
        <v>45485</v>
      </c>
      <c r="O244" s="22">
        <f>INDEX(Auxiliar!$D$5:$F$13,MATCH(Table1[[#This Row],[Tipologia_Testes]],Auxiliar!$B$5:$B$13,0),MATCH(Table1[[#This Row],[Complexidade]],Auxiliar!$D$4:$F$4,0))</f>
        <v>2</v>
      </c>
      <c r="P244" s="3"/>
      <c r="Q244" s="3" t="s">
        <v>1187</v>
      </c>
      <c r="R244" s="48">
        <v>45261</v>
      </c>
      <c r="S244" s="3"/>
      <c r="T244" s="3"/>
      <c r="U244" s="3"/>
      <c r="V244" s="3"/>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1155</v>
      </c>
      <c r="L245" s="3" t="s">
        <v>1161</v>
      </c>
      <c r="M245" s="22" t="s">
        <v>1162</v>
      </c>
      <c r="N245" s="57">
        <v>45485</v>
      </c>
      <c r="O245" s="22">
        <f>INDEX(Auxiliar!$D$5:$F$13,MATCH(Table1[[#This Row],[Tipologia_Testes]],Auxiliar!$B$5:$B$13,0),MATCH(Table1[[#This Row],[Complexidade]],Auxiliar!$D$4:$F$4,0))</f>
        <v>2</v>
      </c>
      <c r="P245" s="3"/>
      <c r="Q245" s="3" t="s">
        <v>1187</v>
      </c>
      <c r="R245" s="48">
        <v>45261</v>
      </c>
      <c r="S245" s="3"/>
      <c r="T245" s="3"/>
      <c r="U245" s="3"/>
      <c r="V245" s="3"/>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1158</v>
      </c>
      <c r="L246" s="3" t="s">
        <v>1161</v>
      </c>
      <c r="M246" s="22" t="s">
        <v>1162</v>
      </c>
      <c r="N246" s="57">
        <v>45485</v>
      </c>
      <c r="O246" s="22">
        <f>INDEX(Auxiliar!$D$5:$F$13,MATCH(Table1[[#This Row],[Tipologia_Testes]],Auxiliar!$B$5:$B$13,0),MATCH(Table1[[#This Row],[Complexidade]],Auxiliar!$D$4:$F$4,0))</f>
        <v>0.1</v>
      </c>
      <c r="P246" s="3"/>
      <c r="Q246" s="3" t="s">
        <v>1187</v>
      </c>
      <c r="R246" s="48">
        <v>45261</v>
      </c>
      <c r="S246" s="3"/>
      <c r="T246" s="3"/>
      <c r="U246" s="3"/>
      <c r="V246" s="3"/>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1154</v>
      </c>
      <c r="L247" s="3" t="s">
        <v>1161</v>
      </c>
      <c r="M247" s="22" t="s">
        <v>1162</v>
      </c>
      <c r="N247" s="57">
        <v>45485</v>
      </c>
      <c r="O247" s="22">
        <f>INDEX(Auxiliar!$D$5:$F$13,MATCH(Table1[[#This Row],[Tipologia_Testes]],Auxiliar!$B$5:$B$13,0),MATCH(Table1[[#This Row],[Complexidade]],Auxiliar!$D$4:$F$4,0))</f>
        <v>2</v>
      </c>
      <c r="P247" s="3"/>
      <c r="Q247" s="3" t="s">
        <v>1187</v>
      </c>
      <c r="R247" s="48">
        <v>45261</v>
      </c>
      <c r="S247" s="3"/>
      <c r="T247" s="3"/>
      <c r="U247" s="3"/>
      <c r="V247" s="3"/>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1155</v>
      </c>
      <c r="L248" s="3" t="s">
        <v>1161</v>
      </c>
      <c r="M248" s="22" t="s">
        <v>1162</v>
      </c>
      <c r="N248" s="57">
        <v>45485</v>
      </c>
      <c r="O248" s="22">
        <f>INDEX(Auxiliar!$D$5:$F$13,MATCH(Table1[[#This Row],[Tipologia_Testes]],Auxiliar!$B$5:$B$13,0),MATCH(Table1[[#This Row],[Complexidade]],Auxiliar!$D$4:$F$4,0))</f>
        <v>2</v>
      </c>
      <c r="P248" s="3"/>
      <c r="Q248" s="3" t="s">
        <v>1187</v>
      </c>
      <c r="R248" s="48">
        <v>45261</v>
      </c>
      <c r="S248" s="3"/>
      <c r="T248" s="3"/>
      <c r="U248" s="3"/>
      <c r="V248" s="3"/>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1158</v>
      </c>
      <c r="L249" s="3" t="s">
        <v>1161</v>
      </c>
      <c r="M249" s="22" t="s">
        <v>1162</v>
      </c>
      <c r="N249" s="57">
        <v>45485</v>
      </c>
      <c r="O249" s="22">
        <f>INDEX(Auxiliar!$D$5:$F$13,MATCH(Table1[[#This Row],[Tipologia_Testes]],Auxiliar!$B$5:$B$13,0),MATCH(Table1[[#This Row],[Complexidade]],Auxiliar!$D$4:$F$4,0))</f>
        <v>0.1</v>
      </c>
      <c r="P249" s="3"/>
      <c r="Q249" s="3" t="s">
        <v>1187</v>
      </c>
      <c r="R249" s="48">
        <v>45261</v>
      </c>
      <c r="S249" s="3"/>
      <c r="T249" s="3"/>
      <c r="U249" s="3"/>
      <c r="V249" s="3"/>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1154</v>
      </c>
      <c r="L250" s="3" t="s">
        <v>1161</v>
      </c>
      <c r="M250" s="22" t="s">
        <v>1162</v>
      </c>
      <c r="N250" s="57">
        <v>45490</v>
      </c>
      <c r="O250" s="22">
        <f>INDEX(Auxiliar!$D$5:$F$13,MATCH(Table1[[#This Row],[Tipologia_Testes]],Auxiliar!$B$5:$B$13,0),MATCH(Table1[[#This Row],[Complexidade]],Auxiliar!$D$4:$F$4,0))</f>
        <v>2</v>
      </c>
      <c r="P250" s="3"/>
      <c r="Q250" s="3" t="s">
        <v>1187</v>
      </c>
      <c r="R250" s="48">
        <v>45261</v>
      </c>
      <c r="S250" s="3"/>
      <c r="T250" s="3"/>
      <c r="U250" s="3"/>
      <c r="V250" s="3"/>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1155</v>
      </c>
      <c r="L251" s="3" t="s">
        <v>1161</v>
      </c>
      <c r="M251" s="22" t="s">
        <v>1162</v>
      </c>
      <c r="N251" s="57">
        <v>45490</v>
      </c>
      <c r="O251" s="22">
        <f>INDEX(Auxiliar!$D$5:$F$13,MATCH(Table1[[#This Row],[Tipologia_Testes]],Auxiliar!$B$5:$B$13,0),MATCH(Table1[[#This Row],[Complexidade]],Auxiliar!$D$4:$F$4,0))</f>
        <v>2</v>
      </c>
      <c r="P251" s="3"/>
      <c r="Q251" s="3" t="s">
        <v>1187</v>
      </c>
      <c r="R251" s="48">
        <v>45261</v>
      </c>
      <c r="S251" s="3"/>
      <c r="T251" s="3"/>
      <c r="U251" s="3"/>
      <c r="V251" s="3"/>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1158</v>
      </c>
      <c r="L252" s="3" t="s">
        <v>1161</v>
      </c>
      <c r="M252" s="22" t="s">
        <v>1162</v>
      </c>
      <c r="N252" s="57">
        <v>45490</v>
      </c>
      <c r="O252" s="22">
        <f>INDEX(Auxiliar!$D$5:$F$13,MATCH(Table1[[#This Row],[Tipologia_Testes]],Auxiliar!$B$5:$B$13,0),MATCH(Table1[[#This Row],[Complexidade]],Auxiliar!$D$4:$F$4,0))</f>
        <v>0.1</v>
      </c>
      <c r="P252" s="3"/>
      <c r="Q252" s="3" t="s">
        <v>1187</v>
      </c>
      <c r="R252" s="48">
        <v>45261</v>
      </c>
      <c r="S252" s="3"/>
      <c r="T252" s="3"/>
      <c r="U252" s="3"/>
      <c r="V252" s="3"/>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1154</v>
      </c>
      <c r="L253" s="3" t="s">
        <v>1161</v>
      </c>
      <c r="M253" s="22" t="s">
        <v>1162</v>
      </c>
      <c r="N253" s="57">
        <v>45512</v>
      </c>
      <c r="O253" s="22">
        <f>INDEX(Auxiliar!$D$5:$F$13,MATCH(Table1[[#This Row],[Tipologia_Testes]],Auxiliar!$B$5:$B$13,0),MATCH(Table1[[#This Row],[Complexidade]],Auxiliar!$D$4:$F$4,0))</f>
        <v>2</v>
      </c>
      <c r="P253" s="3"/>
      <c r="Q253" s="3" t="s">
        <v>1187</v>
      </c>
      <c r="R253" s="48">
        <v>45261</v>
      </c>
      <c r="S253" s="3"/>
      <c r="T253" s="3"/>
      <c r="U253" s="3"/>
      <c r="V253" s="3"/>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1155</v>
      </c>
      <c r="L254" s="3" t="s">
        <v>1161</v>
      </c>
      <c r="M254" s="22" t="s">
        <v>1162</v>
      </c>
      <c r="N254" s="57">
        <v>45512</v>
      </c>
      <c r="O254" s="22">
        <f>INDEX(Auxiliar!$D$5:$F$13,MATCH(Table1[[#This Row],[Tipologia_Testes]],Auxiliar!$B$5:$B$13,0),MATCH(Table1[[#This Row],[Complexidade]],Auxiliar!$D$4:$F$4,0))</f>
        <v>2</v>
      </c>
      <c r="P254" s="3"/>
      <c r="Q254" s="3" t="s">
        <v>1187</v>
      </c>
      <c r="R254" s="48">
        <v>45261</v>
      </c>
      <c r="S254" s="3"/>
      <c r="T254" s="3"/>
      <c r="U254" s="3"/>
      <c r="V254" s="3"/>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1158</v>
      </c>
      <c r="L255" s="3" t="s">
        <v>1161</v>
      </c>
      <c r="M255" s="22" t="s">
        <v>1162</v>
      </c>
      <c r="N255" s="57">
        <v>45512</v>
      </c>
      <c r="O255" s="22">
        <f>INDEX(Auxiliar!$D$5:$F$13,MATCH(Table1[[#This Row],[Tipologia_Testes]],Auxiliar!$B$5:$B$13,0),MATCH(Table1[[#This Row],[Complexidade]],Auxiliar!$D$4:$F$4,0))</f>
        <v>0.1</v>
      </c>
      <c r="P255" s="3"/>
      <c r="Q255" s="3" t="s">
        <v>1187</v>
      </c>
      <c r="R255" s="48">
        <v>45261</v>
      </c>
      <c r="S255" s="3"/>
      <c r="T255" s="3"/>
      <c r="U255" s="3"/>
      <c r="V255" s="3"/>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1154</v>
      </c>
      <c r="L256" s="3" t="s">
        <v>1152</v>
      </c>
      <c r="M256" s="22" t="s">
        <v>1172</v>
      </c>
      <c r="N256" s="57">
        <v>45505</v>
      </c>
      <c r="O256" s="22">
        <f>INDEX(Auxiliar!$D$5:$F$13,MATCH(Table1[[#This Row],[Tipologia_Testes]],Auxiliar!$B$5:$B$13,0),MATCH(Table1[[#This Row],[Complexidade]],Auxiliar!$D$4:$F$4,0))</f>
        <v>4</v>
      </c>
      <c r="P256" s="3" t="s">
        <v>1179</v>
      </c>
      <c r="Q256" s="3" t="s">
        <v>1187</v>
      </c>
      <c r="R256" s="48">
        <v>45261</v>
      </c>
      <c r="S256" s="3"/>
      <c r="T256" s="183">
        <v>45491</v>
      </c>
      <c r="U256" s="183">
        <v>45495</v>
      </c>
      <c r="V256" s="183">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1155</v>
      </c>
      <c r="L257" s="3" t="s">
        <v>1152</v>
      </c>
      <c r="M257" s="22" t="s">
        <v>1172</v>
      </c>
      <c r="N257" s="57">
        <v>45505</v>
      </c>
      <c r="O257" s="22">
        <f>INDEX(Auxiliar!$D$5:$F$13,MATCH(Table1[[#This Row],[Tipologia_Testes]],Auxiliar!$B$5:$B$13,0),MATCH(Table1[[#This Row],[Complexidade]],Auxiliar!$D$4:$F$4,0))</f>
        <v>4</v>
      </c>
      <c r="P257" s="3" t="s">
        <v>1179</v>
      </c>
      <c r="Q257" s="3" t="s">
        <v>1187</v>
      </c>
      <c r="R257" s="48">
        <v>45261</v>
      </c>
      <c r="S257" s="3"/>
      <c r="T257" s="183">
        <v>45491</v>
      </c>
      <c r="U257" s="183">
        <v>45495</v>
      </c>
      <c r="V257" s="183">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1158</v>
      </c>
      <c r="L258" s="3" t="s">
        <v>1152</v>
      </c>
      <c r="M258" s="22" t="s">
        <v>1172</v>
      </c>
      <c r="N258" s="57">
        <v>45505</v>
      </c>
      <c r="O258" s="22">
        <f>INDEX(Auxiliar!$D$5:$F$13,MATCH(Table1[[#This Row],[Tipologia_Testes]],Auxiliar!$B$5:$B$13,0),MATCH(Table1[[#This Row],[Complexidade]],Auxiliar!$D$4:$F$4,0))</f>
        <v>0.1</v>
      </c>
      <c r="P258" s="3" t="s">
        <v>1179</v>
      </c>
      <c r="Q258" s="3" t="s">
        <v>1187</v>
      </c>
      <c r="R258" s="48">
        <v>45261</v>
      </c>
      <c r="S258" s="3"/>
      <c r="T258" s="183">
        <v>45491</v>
      </c>
      <c r="U258" s="183">
        <v>45495</v>
      </c>
      <c r="V258" s="183">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1154</v>
      </c>
      <c r="L259" s="3" t="s">
        <v>1152</v>
      </c>
      <c r="M259" s="22" t="s">
        <v>1172</v>
      </c>
      <c r="N259" s="57">
        <v>45505</v>
      </c>
      <c r="O259" s="22">
        <f>INDEX(Auxiliar!$D$5:$F$13,MATCH(Table1[[#This Row],[Tipologia_Testes]],Auxiliar!$B$5:$B$13,0),MATCH(Table1[[#This Row],[Complexidade]],Auxiliar!$D$4:$F$4,0))</f>
        <v>4</v>
      </c>
      <c r="P259" s="3" t="s">
        <v>1179</v>
      </c>
      <c r="Q259" s="3" t="s">
        <v>1187</v>
      </c>
      <c r="R259" s="48">
        <v>45261</v>
      </c>
      <c r="S259" s="3"/>
      <c r="T259" s="183">
        <v>45491</v>
      </c>
      <c r="U259" s="183">
        <v>45495</v>
      </c>
      <c r="V259" s="183">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1155</v>
      </c>
      <c r="L260" s="3" t="s">
        <v>1152</v>
      </c>
      <c r="M260" s="22" t="s">
        <v>1172</v>
      </c>
      <c r="N260" s="57">
        <v>45505</v>
      </c>
      <c r="O260" s="22">
        <f>INDEX(Auxiliar!$D$5:$F$13,MATCH(Table1[[#This Row],[Tipologia_Testes]],Auxiliar!$B$5:$B$13,0),MATCH(Table1[[#This Row],[Complexidade]],Auxiliar!$D$4:$F$4,0))</f>
        <v>4</v>
      </c>
      <c r="P260" s="3" t="s">
        <v>1179</v>
      </c>
      <c r="Q260" s="3" t="s">
        <v>1187</v>
      </c>
      <c r="R260" s="48">
        <v>45261</v>
      </c>
      <c r="S260" s="3"/>
      <c r="T260" s="183">
        <v>45491</v>
      </c>
      <c r="U260" s="183">
        <v>45495</v>
      </c>
      <c r="V260" s="183">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1158</v>
      </c>
      <c r="L261" s="3" t="s">
        <v>1152</v>
      </c>
      <c r="M261" s="22" t="s">
        <v>1172</v>
      </c>
      <c r="N261" s="57">
        <v>45505</v>
      </c>
      <c r="O261" s="22">
        <f>INDEX(Auxiliar!$D$5:$F$13,MATCH(Table1[[#This Row],[Tipologia_Testes]],Auxiliar!$B$5:$B$13,0),MATCH(Table1[[#This Row],[Complexidade]],Auxiliar!$D$4:$F$4,0))</f>
        <v>0.1</v>
      </c>
      <c r="P261" s="3" t="s">
        <v>1179</v>
      </c>
      <c r="Q261" s="3" t="s">
        <v>1187</v>
      </c>
      <c r="R261" s="48">
        <v>45261</v>
      </c>
      <c r="S261" s="3"/>
      <c r="T261" s="183">
        <v>45491</v>
      </c>
      <c r="U261" s="183">
        <v>45495</v>
      </c>
      <c r="V261" s="183">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1154</v>
      </c>
      <c r="L262" s="3" t="s">
        <v>1161</v>
      </c>
      <c r="M262" s="22" t="s">
        <v>1162</v>
      </c>
      <c r="N262" s="57">
        <v>45485</v>
      </c>
      <c r="O262" s="22">
        <f>INDEX(Auxiliar!$D$5:$F$13,MATCH(Table1[[#This Row],[Tipologia_Testes]],Auxiliar!$B$5:$B$13,0),MATCH(Table1[[#This Row],[Complexidade]],Auxiliar!$D$4:$F$4,0))</f>
        <v>2</v>
      </c>
      <c r="P262" s="3"/>
      <c r="Q262" s="3" t="s">
        <v>1187</v>
      </c>
      <c r="R262" s="48">
        <v>45261</v>
      </c>
      <c r="S262" s="3"/>
      <c r="T262" s="3"/>
      <c r="U262" s="3"/>
      <c r="V262" s="3"/>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1155</v>
      </c>
      <c r="L263" s="3" t="s">
        <v>1161</v>
      </c>
      <c r="M263" s="22" t="s">
        <v>1162</v>
      </c>
      <c r="N263" s="57">
        <v>45485</v>
      </c>
      <c r="O263" s="22">
        <f>INDEX(Auxiliar!$D$5:$F$13,MATCH(Table1[[#This Row],[Tipologia_Testes]],Auxiliar!$B$5:$B$13,0),MATCH(Table1[[#This Row],[Complexidade]],Auxiliar!$D$4:$F$4,0))</f>
        <v>2</v>
      </c>
      <c r="P263" s="3"/>
      <c r="Q263" s="3" t="s">
        <v>1187</v>
      </c>
      <c r="R263" s="48">
        <v>45261</v>
      </c>
      <c r="S263" s="3"/>
      <c r="T263" s="3"/>
      <c r="U263" s="3"/>
      <c r="V263" s="3"/>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1158</v>
      </c>
      <c r="L264" s="3" t="s">
        <v>1161</v>
      </c>
      <c r="M264" s="22" t="s">
        <v>1162</v>
      </c>
      <c r="N264" s="57">
        <v>45485</v>
      </c>
      <c r="O264" s="22">
        <f>INDEX(Auxiliar!$D$5:$F$13,MATCH(Table1[[#This Row],[Tipologia_Testes]],Auxiliar!$B$5:$B$13,0),MATCH(Table1[[#This Row],[Complexidade]],Auxiliar!$D$4:$F$4,0))</f>
        <v>0.1</v>
      </c>
      <c r="P264" s="3"/>
      <c r="Q264" s="3" t="s">
        <v>1187</v>
      </c>
      <c r="R264" s="48">
        <v>45261</v>
      </c>
      <c r="S264" s="3"/>
      <c r="T264" s="3"/>
      <c r="U264" s="3"/>
      <c r="V264" s="3"/>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1154</v>
      </c>
      <c r="L265" s="3" t="s">
        <v>1161</v>
      </c>
      <c r="M265" s="22" t="s">
        <v>1162</v>
      </c>
      <c r="N265" s="57">
        <v>45490</v>
      </c>
      <c r="O265" s="22">
        <f>INDEX(Auxiliar!$D$5:$F$13,MATCH(Table1[[#This Row],[Tipologia_Testes]],Auxiliar!$B$5:$B$13,0),MATCH(Table1[[#This Row],[Complexidade]],Auxiliar!$D$4:$F$4,0))</f>
        <v>2</v>
      </c>
      <c r="P265" s="3"/>
      <c r="Q265" s="3" t="s">
        <v>1187</v>
      </c>
      <c r="R265" s="48">
        <v>45261</v>
      </c>
      <c r="S265" s="3"/>
      <c r="T265" s="3"/>
      <c r="U265" s="3"/>
      <c r="V265" s="3"/>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1155</v>
      </c>
      <c r="L266" s="3" t="s">
        <v>1161</v>
      </c>
      <c r="M266" s="22" t="s">
        <v>1162</v>
      </c>
      <c r="N266" s="57">
        <v>45490</v>
      </c>
      <c r="O266" s="22">
        <f>INDEX(Auxiliar!$D$5:$F$13,MATCH(Table1[[#This Row],[Tipologia_Testes]],Auxiliar!$B$5:$B$13,0),MATCH(Table1[[#This Row],[Complexidade]],Auxiliar!$D$4:$F$4,0))</f>
        <v>2</v>
      </c>
      <c r="P266" s="3"/>
      <c r="Q266" s="3" t="s">
        <v>1187</v>
      </c>
      <c r="R266" s="48">
        <v>45261</v>
      </c>
      <c r="S266" s="3"/>
      <c r="T266" s="3"/>
      <c r="U266" s="3"/>
      <c r="V266" s="3"/>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1158</v>
      </c>
      <c r="L267" s="3" t="s">
        <v>1161</v>
      </c>
      <c r="M267" s="22" t="s">
        <v>1162</v>
      </c>
      <c r="N267" s="57">
        <v>45490</v>
      </c>
      <c r="O267" s="22">
        <f>INDEX(Auxiliar!$D$5:$F$13,MATCH(Table1[[#This Row],[Tipologia_Testes]],Auxiliar!$B$5:$B$13,0),MATCH(Table1[[#This Row],[Complexidade]],Auxiliar!$D$4:$F$4,0))</f>
        <v>0.1</v>
      </c>
      <c r="P267" s="3"/>
      <c r="Q267" s="3" t="s">
        <v>1187</v>
      </c>
      <c r="R267" s="48">
        <v>45261</v>
      </c>
      <c r="S267" s="3"/>
      <c r="T267" s="3"/>
      <c r="U267" s="3"/>
      <c r="V267" s="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1151</v>
      </c>
      <c r="L268" s="30" t="s">
        <v>1152</v>
      </c>
      <c r="M268" s="22" t="s">
        <v>1162</v>
      </c>
      <c r="N268" s="57">
        <v>45485</v>
      </c>
      <c r="O268" s="22">
        <f>INDEX(Auxiliar!$D$5:$F$13,MATCH(Table1[[#This Row],[Tipologia_Testes]],Auxiliar!$B$5:$B$13,0),MATCH(Table1[[#This Row],[Complexidade]],Auxiliar!$D$4:$F$4,0))</f>
        <v>8</v>
      </c>
      <c r="P268" s="24" t="s">
        <v>1191</v>
      </c>
      <c r="Q268" s="3"/>
      <c r="R268" s="48">
        <v>45261</v>
      </c>
      <c r="S268" s="3"/>
      <c r="T268" s="3"/>
      <c r="U268" s="3"/>
      <c r="V268" s="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1154</v>
      </c>
      <c r="L269" s="30" t="s">
        <v>1152</v>
      </c>
      <c r="M269" s="22" t="s">
        <v>1162</v>
      </c>
      <c r="N269" s="57">
        <v>45485</v>
      </c>
      <c r="O269" s="22">
        <f>INDEX(Auxiliar!$D$5:$F$13,MATCH(Table1[[#This Row],[Tipologia_Testes]],Auxiliar!$B$5:$B$13,0),MATCH(Table1[[#This Row],[Complexidade]],Auxiliar!$D$4:$F$4,0))</f>
        <v>2</v>
      </c>
      <c r="P269" s="3" t="s">
        <v>1841</v>
      </c>
      <c r="Q269" s="3"/>
      <c r="R269" s="48">
        <v>45261</v>
      </c>
      <c r="S269" s="3"/>
      <c r="T269" s="3"/>
      <c r="U269" s="3"/>
      <c r="V269" s="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1155</v>
      </c>
      <c r="L270" s="30" t="s">
        <v>1152</v>
      </c>
      <c r="M270" s="22" t="s">
        <v>1162</v>
      </c>
      <c r="N270" s="57">
        <v>45485</v>
      </c>
      <c r="O270" s="22">
        <f>INDEX(Auxiliar!$D$5:$F$13,MATCH(Table1[[#This Row],[Tipologia_Testes]],Auxiliar!$B$5:$B$13,0),MATCH(Table1[[#This Row],[Complexidade]],Auxiliar!$D$4:$F$4,0))</f>
        <v>2</v>
      </c>
      <c r="P270" s="3" t="s">
        <v>1841</v>
      </c>
      <c r="Q270" s="3"/>
      <c r="R270" s="48">
        <v>45261</v>
      </c>
      <c r="S270" s="3"/>
      <c r="T270" s="3"/>
      <c r="U270" s="3"/>
      <c r="V270" s="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1158</v>
      </c>
      <c r="L271" s="30" t="s">
        <v>1152</v>
      </c>
      <c r="M271" s="22" t="s">
        <v>1162</v>
      </c>
      <c r="N271" s="57">
        <v>45485</v>
      </c>
      <c r="O271" s="22">
        <f>INDEX(Auxiliar!$D$5:$F$13,MATCH(Table1[[#This Row],[Tipologia_Testes]],Auxiliar!$B$5:$B$13,0),MATCH(Table1[[#This Row],[Complexidade]],Auxiliar!$D$4:$F$4,0))</f>
        <v>0.1</v>
      </c>
      <c r="P271" s="3" t="s">
        <v>1841</v>
      </c>
      <c r="Q271" s="3"/>
      <c r="R271" s="48">
        <v>45261</v>
      </c>
      <c r="S271" s="3"/>
      <c r="T271" s="3"/>
      <c r="U271" s="3"/>
      <c r="V271" s="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1154</v>
      </c>
      <c r="L272" s="30" t="s">
        <v>1152</v>
      </c>
      <c r="M272" s="22" t="s">
        <v>1162</v>
      </c>
      <c r="N272" s="57">
        <v>45485</v>
      </c>
      <c r="O272" s="22">
        <f>INDEX(Auxiliar!$D$5:$F$13,MATCH(Table1[[#This Row],[Tipologia_Testes]],Auxiliar!$B$5:$B$13,0),MATCH(Table1[[#This Row],[Complexidade]],Auxiliar!$D$4:$F$4,0))</f>
        <v>2</v>
      </c>
      <c r="P272" s="3" t="s">
        <v>1841</v>
      </c>
      <c r="Q272" s="3"/>
      <c r="R272" s="48">
        <v>45261</v>
      </c>
      <c r="S272" s="3"/>
      <c r="T272" s="3"/>
      <c r="U272" s="3"/>
      <c r="V272" s="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1155</v>
      </c>
      <c r="L273" s="30" t="s">
        <v>1152</v>
      </c>
      <c r="M273" s="22" t="s">
        <v>1162</v>
      </c>
      <c r="N273" s="57">
        <v>45485</v>
      </c>
      <c r="O273" s="22">
        <f>INDEX(Auxiliar!$D$5:$F$13,MATCH(Table1[[#This Row],[Tipologia_Testes]],Auxiliar!$B$5:$B$13,0),MATCH(Table1[[#This Row],[Complexidade]],Auxiliar!$D$4:$F$4,0))</f>
        <v>2</v>
      </c>
      <c r="P273" s="3" t="s">
        <v>1841</v>
      </c>
      <c r="Q273" s="3"/>
      <c r="R273" s="48">
        <v>45261</v>
      </c>
      <c r="S273" s="3"/>
      <c r="T273" s="3"/>
      <c r="U273" s="3"/>
      <c r="V273" s="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1158</v>
      </c>
      <c r="L274" s="30" t="s">
        <v>1152</v>
      </c>
      <c r="M274" s="22" t="s">
        <v>1162</v>
      </c>
      <c r="N274" s="57">
        <v>45485</v>
      </c>
      <c r="O274" s="22">
        <f>INDEX(Auxiliar!$D$5:$F$13,MATCH(Table1[[#This Row],[Tipologia_Testes]],Auxiliar!$B$5:$B$13,0),MATCH(Table1[[#This Row],[Complexidade]],Auxiliar!$D$4:$F$4,0))</f>
        <v>0.1</v>
      </c>
      <c r="P274" s="3" t="s">
        <v>1841</v>
      </c>
      <c r="Q274" s="3"/>
      <c r="R274" s="48">
        <v>45261</v>
      </c>
      <c r="S274" s="3"/>
      <c r="T274" s="3"/>
      <c r="U274" s="3"/>
      <c r="V274" s="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1154</v>
      </c>
      <c r="L275" s="30" t="s">
        <v>1152</v>
      </c>
      <c r="M275" s="22" t="s">
        <v>1162</v>
      </c>
      <c r="N275" s="57">
        <v>45485</v>
      </c>
      <c r="O275" s="22">
        <f>INDEX(Auxiliar!$D$5:$F$13,MATCH(Table1[[#This Row],[Tipologia_Testes]],Auxiliar!$B$5:$B$13,0),MATCH(Table1[[#This Row],[Complexidade]],Auxiliar!$D$4:$F$4,0))</f>
        <v>2</v>
      </c>
      <c r="P275" s="3" t="s">
        <v>1841</v>
      </c>
      <c r="Q275" s="3"/>
      <c r="R275" s="48">
        <v>45261</v>
      </c>
      <c r="S275" s="3"/>
      <c r="T275" s="3"/>
      <c r="U275" s="3"/>
      <c r="V275" s="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1155</v>
      </c>
      <c r="L276" s="30" t="s">
        <v>1152</v>
      </c>
      <c r="M276" s="22" t="s">
        <v>1162</v>
      </c>
      <c r="N276" s="57">
        <v>45485</v>
      </c>
      <c r="O276" s="22">
        <f>INDEX(Auxiliar!$D$5:$F$13,MATCH(Table1[[#This Row],[Tipologia_Testes]],Auxiliar!$B$5:$B$13,0),MATCH(Table1[[#This Row],[Complexidade]],Auxiliar!$D$4:$F$4,0))</f>
        <v>2</v>
      </c>
      <c r="P276" s="3" t="s">
        <v>1841</v>
      </c>
      <c r="Q276" s="3"/>
      <c r="R276" s="48">
        <v>45261</v>
      </c>
      <c r="S276" s="3"/>
      <c r="T276" s="3"/>
      <c r="U276" s="3"/>
      <c r="V276" s="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1158</v>
      </c>
      <c r="L277" s="30" t="s">
        <v>1152</v>
      </c>
      <c r="M277" s="22" t="s">
        <v>1162</v>
      </c>
      <c r="N277" s="57">
        <v>45485</v>
      </c>
      <c r="O277" s="22">
        <f>INDEX(Auxiliar!$D$5:$F$13,MATCH(Table1[[#This Row],[Tipologia_Testes]],Auxiliar!$B$5:$B$13,0),MATCH(Table1[[#This Row],[Complexidade]],Auxiliar!$D$4:$F$4,0))</f>
        <v>0.1</v>
      </c>
      <c r="P277" s="3" t="s">
        <v>1841</v>
      </c>
      <c r="Q277" s="3"/>
      <c r="R277" s="48">
        <v>45261</v>
      </c>
      <c r="S277" s="3"/>
      <c r="T277" s="3"/>
      <c r="U277" s="3"/>
      <c r="V277" s="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1154</v>
      </c>
      <c r="L278" s="30" t="s">
        <v>1152</v>
      </c>
      <c r="M278" s="22" t="s">
        <v>1162</v>
      </c>
      <c r="N278" s="57">
        <v>45485</v>
      </c>
      <c r="O278" s="22">
        <f>INDEX(Auxiliar!$D$5:$F$13,MATCH(Table1[[#This Row],[Tipologia_Testes]],Auxiliar!$B$5:$B$13,0),MATCH(Table1[[#This Row],[Complexidade]],Auxiliar!$D$4:$F$4,0))</f>
        <v>2</v>
      </c>
      <c r="P278" s="3" t="s">
        <v>1841</v>
      </c>
      <c r="Q278" s="3"/>
      <c r="R278" s="48">
        <v>45261</v>
      </c>
      <c r="S278" s="3"/>
      <c r="T278" s="3"/>
      <c r="U278" s="3"/>
      <c r="V278" s="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1155</v>
      </c>
      <c r="L279" s="30" t="s">
        <v>1152</v>
      </c>
      <c r="M279" s="22" t="s">
        <v>1162</v>
      </c>
      <c r="N279" s="57">
        <v>45485</v>
      </c>
      <c r="O279" s="22">
        <f>INDEX(Auxiliar!$D$5:$F$13,MATCH(Table1[[#This Row],[Tipologia_Testes]],Auxiliar!$B$5:$B$13,0),MATCH(Table1[[#This Row],[Complexidade]],Auxiliar!$D$4:$F$4,0))</f>
        <v>2</v>
      </c>
      <c r="P279" s="3" t="s">
        <v>1841</v>
      </c>
      <c r="Q279" s="3"/>
      <c r="R279" s="48">
        <v>45261</v>
      </c>
      <c r="S279" s="3"/>
      <c r="T279" s="3"/>
      <c r="U279" s="3"/>
      <c r="V279" s="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1158</v>
      </c>
      <c r="L280" s="30" t="s">
        <v>1152</v>
      </c>
      <c r="M280" s="22" t="s">
        <v>1162</v>
      </c>
      <c r="N280" s="57">
        <v>45485</v>
      </c>
      <c r="O280" s="22">
        <f>INDEX(Auxiliar!$D$5:$F$13,MATCH(Table1[[#This Row],[Tipologia_Testes]],Auxiliar!$B$5:$B$13,0),MATCH(Table1[[#This Row],[Complexidade]],Auxiliar!$D$4:$F$4,0))</f>
        <v>0.1</v>
      </c>
      <c r="P280" s="3" t="s">
        <v>1841</v>
      </c>
      <c r="Q280" s="3"/>
      <c r="R280" s="48">
        <v>45261</v>
      </c>
      <c r="S280" s="3"/>
      <c r="T280" s="3"/>
      <c r="U280" s="3"/>
      <c r="V280" s="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1154</v>
      </c>
      <c r="L281" s="30" t="s">
        <v>1152</v>
      </c>
      <c r="M281" s="22" t="s">
        <v>1162</v>
      </c>
      <c r="N281" s="57">
        <v>45485</v>
      </c>
      <c r="O281" s="22">
        <f>INDEX(Auxiliar!$D$5:$F$13,MATCH(Table1[[#This Row],[Tipologia_Testes]],Auxiliar!$B$5:$B$13,0),MATCH(Table1[[#This Row],[Complexidade]],Auxiliar!$D$4:$F$4,0))</f>
        <v>2</v>
      </c>
      <c r="P281" s="3" t="s">
        <v>1192</v>
      </c>
      <c r="Q281" s="3"/>
      <c r="R281" s="48">
        <v>45261</v>
      </c>
      <c r="S281" s="3"/>
      <c r="T281" s="3"/>
      <c r="U281" s="3"/>
      <c r="V281" s="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1155</v>
      </c>
      <c r="L282" s="30" t="s">
        <v>1152</v>
      </c>
      <c r="M282" s="22" t="s">
        <v>1162</v>
      </c>
      <c r="N282" s="57">
        <v>45485</v>
      </c>
      <c r="O282" s="22">
        <f>INDEX(Auxiliar!$D$5:$F$13,MATCH(Table1[[#This Row],[Tipologia_Testes]],Auxiliar!$B$5:$B$13,0),MATCH(Table1[[#This Row],[Complexidade]],Auxiliar!$D$4:$F$4,0))</f>
        <v>2</v>
      </c>
      <c r="P282" s="3" t="s">
        <v>1192</v>
      </c>
      <c r="Q282" s="3"/>
      <c r="R282" s="48">
        <v>45261</v>
      </c>
      <c r="S282" s="3"/>
      <c r="T282" s="3"/>
      <c r="U282" s="3"/>
      <c r="V282" s="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1158</v>
      </c>
      <c r="L283" s="30" t="s">
        <v>1152</v>
      </c>
      <c r="M283" s="22" t="s">
        <v>1162</v>
      </c>
      <c r="N283" s="57">
        <v>45485</v>
      </c>
      <c r="O283" s="22">
        <f>INDEX(Auxiliar!$D$5:$F$13,MATCH(Table1[[#This Row],[Tipologia_Testes]],Auxiliar!$B$5:$B$13,0),MATCH(Table1[[#This Row],[Complexidade]],Auxiliar!$D$4:$F$4,0))</f>
        <v>0.1</v>
      </c>
      <c r="P283" s="3" t="s">
        <v>1192</v>
      </c>
      <c r="Q283" s="3"/>
      <c r="R283" s="48">
        <v>45261</v>
      </c>
      <c r="S283" s="3"/>
      <c r="T283" s="3"/>
      <c r="U283" s="3"/>
      <c r="V283" s="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1154</v>
      </c>
      <c r="L284" s="30" t="s">
        <v>1152</v>
      </c>
      <c r="M284" s="22" t="s">
        <v>1162</v>
      </c>
      <c r="N284" s="57">
        <v>45485</v>
      </c>
      <c r="O284" s="22">
        <f>INDEX(Auxiliar!$D$5:$F$13,MATCH(Table1[[#This Row],[Tipologia_Testes]],Auxiliar!$B$5:$B$13,0),MATCH(Table1[[#This Row],[Complexidade]],Auxiliar!$D$4:$F$4,0))</f>
        <v>2</v>
      </c>
      <c r="P284" s="3" t="s">
        <v>1192</v>
      </c>
      <c r="Q284" s="3"/>
      <c r="R284" s="48">
        <v>45261</v>
      </c>
      <c r="S284" s="3"/>
      <c r="T284" s="3"/>
      <c r="U284" s="3"/>
      <c r="V284" s="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1155</v>
      </c>
      <c r="L285" s="30" t="s">
        <v>1152</v>
      </c>
      <c r="M285" s="22" t="s">
        <v>1162</v>
      </c>
      <c r="N285" s="57">
        <v>45485</v>
      </c>
      <c r="O285" s="22">
        <f>INDEX(Auxiliar!$D$5:$F$13,MATCH(Table1[[#This Row],[Tipologia_Testes]],Auxiliar!$B$5:$B$13,0),MATCH(Table1[[#This Row],[Complexidade]],Auxiliar!$D$4:$F$4,0))</f>
        <v>2</v>
      </c>
      <c r="P285" s="3" t="s">
        <v>1192</v>
      </c>
      <c r="Q285" s="3"/>
      <c r="R285" s="48">
        <v>45261</v>
      </c>
      <c r="S285" s="3"/>
      <c r="T285" s="3"/>
      <c r="U285" s="3"/>
      <c r="V285" s="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1158</v>
      </c>
      <c r="L286" s="30" t="s">
        <v>1152</v>
      </c>
      <c r="M286" s="22" t="s">
        <v>1162</v>
      </c>
      <c r="N286" s="57">
        <v>45485</v>
      </c>
      <c r="O286" s="22">
        <f>INDEX(Auxiliar!$D$5:$F$13,MATCH(Table1[[#This Row],[Tipologia_Testes]],Auxiliar!$B$5:$B$13,0),MATCH(Table1[[#This Row],[Complexidade]],Auxiliar!$D$4:$F$4,0))</f>
        <v>0.1</v>
      </c>
      <c r="P286" s="3" t="s">
        <v>1192</v>
      </c>
      <c r="Q286" s="3"/>
      <c r="R286" s="48">
        <v>45261</v>
      </c>
      <c r="S286" s="3"/>
      <c r="T286" s="3"/>
      <c r="U286" s="3"/>
      <c r="V286" s="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1154</v>
      </c>
      <c r="L287" s="30" t="s">
        <v>1152</v>
      </c>
      <c r="M287" s="22" t="s">
        <v>1162</v>
      </c>
      <c r="N287" s="57">
        <v>45485</v>
      </c>
      <c r="O287" s="22">
        <f>INDEX(Auxiliar!$D$5:$F$13,MATCH(Table1[[#This Row],[Tipologia_Testes]],Auxiliar!$B$5:$B$13,0),MATCH(Table1[[#This Row],[Complexidade]],Auxiliar!$D$4:$F$4,0))</f>
        <v>2</v>
      </c>
      <c r="P287" s="3" t="s">
        <v>1192</v>
      </c>
      <c r="Q287" s="3"/>
      <c r="R287" s="48">
        <v>45261</v>
      </c>
      <c r="S287" s="3"/>
      <c r="T287" s="3"/>
      <c r="U287" s="3"/>
      <c r="V287" s="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1155</v>
      </c>
      <c r="L288" s="30" t="s">
        <v>1152</v>
      </c>
      <c r="M288" s="22" t="s">
        <v>1162</v>
      </c>
      <c r="N288" s="57">
        <v>45485</v>
      </c>
      <c r="O288" s="22">
        <f>INDEX(Auxiliar!$D$5:$F$13,MATCH(Table1[[#This Row],[Tipologia_Testes]],Auxiliar!$B$5:$B$13,0),MATCH(Table1[[#This Row],[Complexidade]],Auxiliar!$D$4:$F$4,0))</f>
        <v>2</v>
      </c>
      <c r="P288" s="3" t="s">
        <v>1192</v>
      </c>
      <c r="Q288" s="3"/>
      <c r="R288" s="48">
        <v>45261</v>
      </c>
      <c r="S288" s="3"/>
      <c r="T288" s="3"/>
      <c r="U288" s="3"/>
      <c r="V288" s="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1158</v>
      </c>
      <c r="L289" s="30" t="s">
        <v>1152</v>
      </c>
      <c r="M289" s="22" t="s">
        <v>1162</v>
      </c>
      <c r="N289" s="57">
        <v>45485</v>
      </c>
      <c r="O289" s="22">
        <f>INDEX(Auxiliar!$D$5:$F$13,MATCH(Table1[[#This Row],[Tipologia_Testes]],Auxiliar!$B$5:$B$13,0),MATCH(Table1[[#This Row],[Complexidade]],Auxiliar!$D$4:$F$4,0))</f>
        <v>0.1</v>
      </c>
      <c r="P289" s="3" t="s">
        <v>1192</v>
      </c>
      <c r="Q289" s="3"/>
      <c r="R289" s="48">
        <v>45261</v>
      </c>
      <c r="S289" s="3"/>
      <c r="T289" s="3"/>
      <c r="U289" s="3"/>
      <c r="V289" s="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1154</v>
      </c>
      <c r="L290" s="30" t="s">
        <v>1152</v>
      </c>
      <c r="M290" s="22" t="s">
        <v>1162</v>
      </c>
      <c r="N290" s="57">
        <v>45485</v>
      </c>
      <c r="O290" s="22">
        <f>INDEX(Auxiliar!$D$5:$F$13,MATCH(Table1[[#This Row],[Tipologia_Testes]],Auxiliar!$B$5:$B$13,0),MATCH(Table1[[#This Row],[Complexidade]],Auxiliar!$D$4:$F$4,0))</f>
        <v>2</v>
      </c>
      <c r="P290" s="3" t="s">
        <v>1192</v>
      </c>
      <c r="Q290" s="3"/>
      <c r="R290" s="48">
        <v>45261</v>
      </c>
      <c r="S290" s="3"/>
      <c r="T290" s="3"/>
      <c r="U290" s="3"/>
      <c r="V290" s="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1155</v>
      </c>
      <c r="L291" s="30" t="s">
        <v>1152</v>
      </c>
      <c r="M291" s="22" t="s">
        <v>1162</v>
      </c>
      <c r="N291" s="57">
        <v>45485</v>
      </c>
      <c r="O291" s="22">
        <f>INDEX(Auxiliar!$D$5:$F$13,MATCH(Table1[[#This Row],[Tipologia_Testes]],Auxiliar!$B$5:$B$13,0),MATCH(Table1[[#This Row],[Complexidade]],Auxiliar!$D$4:$F$4,0))</f>
        <v>2</v>
      </c>
      <c r="P291" s="3" t="s">
        <v>1192</v>
      </c>
      <c r="Q291" s="3"/>
      <c r="R291" s="48">
        <v>45261</v>
      </c>
      <c r="S291" s="3"/>
      <c r="T291" s="3"/>
      <c r="U291" s="3"/>
      <c r="V291" s="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1158</v>
      </c>
      <c r="L292" s="30" t="s">
        <v>1152</v>
      </c>
      <c r="M292" s="22" t="s">
        <v>1162</v>
      </c>
      <c r="N292" s="57">
        <v>45485</v>
      </c>
      <c r="O292" s="22">
        <f>INDEX(Auxiliar!$D$5:$F$13,MATCH(Table1[[#This Row],[Tipologia_Testes]],Auxiliar!$B$5:$B$13,0),MATCH(Table1[[#This Row],[Complexidade]],Auxiliar!$D$4:$F$4,0))</f>
        <v>0.1</v>
      </c>
      <c r="P292" s="3" t="s">
        <v>1192</v>
      </c>
      <c r="Q292" s="3"/>
      <c r="R292" s="48">
        <v>45261</v>
      </c>
      <c r="S292" s="3"/>
      <c r="T292" s="3"/>
      <c r="U292" s="3"/>
      <c r="V292" s="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1154</v>
      </c>
      <c r="L293" s="30" t="s">
        <v>1152</v>
      </c>
      <c r="M293" s="22" t="s">
        <v>1162</v>
      </c>
      <c r="N293" s="57">
        <v>45485</v>
      </c>
      <c r="O293" s="22">
        <f>INDEX(Auxiliar!$D$5:$F$13,MATCH(Table1[[#This Row],[Tipologia_Testes]],Auxiliar!$B$5:$B$13,0),MATCH(Table1[[#This Row],[Complexidade]],Auxiliar!$D$4:$F$4,0))</f>
        <v>2</v>
      </c>
      <c r="P293" s="3" t="s">
        <v>1192</v>
      </c>
      <c r="Q293" s="3"/>
      <c r="R293" s="48">
        <v>45261</v>
      </c>
      <c r="S293" s="3"/>
      <c r="T293" s="3"/>
      <c r="U293" s="3"/>
      <c r="V293" s="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1155</v>
      </c>
      <c r="L294" s="30" t="s">
        <v>1152</v>
      </c>
      <c r="M294" s="22" t="s">
        <v>1162</v>
      </c>
      <c r="N294" s="57">
        <v>45485</v>
      </c>
      <c r="O294" s="22">
        <f>INDEX(Auxiliar!$D$5:$F$13,MATCH(Table1[[#This Row],[Tipologia_Testes]],Auxiliar!$B$5:$B$13,0),MATCH(Table1[[#This Row],[Complexidade]],Auxiliar!$D$4:$F$4,0))</f>
        <v>2</v>
      </c>
      <c r="P294" s="3" t="s">
        <v>1192</v>
      </c>
      <c r="Q294" s="3"/>
      <c r="R294" s="48">
        <v>45261</v>
      </c>
      <c r="S294" s="3"/>
      <c r="T294" s="3"/>
      <c r="U294" s="3"/>
      <c r="V294" s="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1158</v>
      </c>
      <c r="L295" s="30" t="s">
        <v>1152</v>
      </c>
      <c r="M295" s="22" t="s">
        <v>1162</v>
      </c>
      <c r="N295" s="57">
        <v>45485</v>
      </c>
      <c r="O295" s="22">
        <f>INDEX(Auxiliar!$D$5:$F$13,MATCH(Table1[[#This Row],[Tipologia_Testes]],Auxiliar!$B$5:$B$13,0),MATCH(Table1[[#This Row],[Complexidade]],Auxiliar!$D$4:$F$4,0))</f>
        <v>0.1</v>
      </c>
      <c r="P295" s="3" t="s">
        <v>1192</v>
      </c>
      <c r="Q295" s="3"/>
      <c r="R295" s="48">
        <v>45261</v>
      </c>
      <c r="S295" s="3"/>
      <c r="T295" s="3"/>
      <c r="U295" s="3"/>
      <c r="V295" s="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1154</v>
      </c>
      <c r="L296" s="30" t="s">
        <v>1152</v>
      </c>
      <c r="M296" s="22" t="s">
        <v>1162</v>
      </c>
      <c r="N296" s="57">
        <v>45485</v>
      </c>
      <c r="O296" s="22">
        <f>INDEX(Auxiliar!$D$5:$F$13,MATCH(Table1[[#This Row],[Tipologia_Testes]],Auxiliar!$B$5:$B$13,0),MATCH(Table1[[#This Row],[Complexidade]],Auxiliar!$D$4:$F$4,0))</f>
        <v>2</v>
      </c>
      <c r="P296" s="3" t="s">
        <v>1192</v>
      </c>
      <c r="Q296" s="3"/>
      <c r="R296" s="48">
        <v>45261</v>
      </c>
      <c r="S296" s="3"/>
      <c r="T296" s="3"/>
      <c r="U296" s="3"/>
      <c r="V296" s="3"/>
      <c r="W296" s="3">
        <f>VLOOKUP(Table1[[#This Row],[Status]],Auxiliar!$B$16:$D$23,3,0)*Table1[[#This Row],[Estimação (horas)]]</f>
        <v>1</v>
      </c>
      <c r="X296" s="3"/>
    </row>
    <row r="297" spans="2:24" ht="17.399999999999999" hidden="1">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1155</v>
      </c>
      <c r="L297" s="30" t="s">
        <v>1152</v>
      </c>
      <c r="M297" s="22" t="s">
        <v>1162</v>
      </c>
      <c r="N297" s="57">
        <v>45485</v>
      </c>
      <c r="O297" s="22">
        <f>INDEX(Auxiliar!$D$5:$F$13,MATCH(Table1[[#This Row],[Tipologia_Testes]],Auxiliar!$B$5:$B$13,0),MATCH(Table1[[#This Row],[Complexidade]],Auxiliar!$D$4:$F$4,0))</f>
        <v>2</v>
      </c>
      <c r="P297" s="3" t="s">
        <v>1192</v>
      </c>
      <c r="Q297" s="3"/>
      <c r="R297" s="48">
        <v>45261</v>
      </c>
      <c r="S297" s="3"/>
      <c r="T297" s="3"/>
      <c r="U297" s="3"/>
      <c r="V297" s="3"/>
      <c r="W297" s="3">
        <f>VLOOKUP(Table1[[#This Row],[Status]],Auxiliar!$B$16:$D$23,3,0)*Table1[[#This Row],[Estimação (horas)]]</f>
        <v>1</v>
      </c>
      <c r="X297" s="3"/>
    </row>
    <row r="298" spans="2:24" ht="17.399999999999999" hidden="1">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1158</v>
      </c>
      <c r="L298" s="30" t="s">
        <v>1152</v>
      </c>
      <c r="M298" s="22" t="s">
        <v>1162</v>
      </c>
      <c r="N298" s="57">
        <v>45485</v>
      </c>
      <c r="O298" s="22">
        <f>INDEX(Auxiliar!$D$5:$F$13,MATCH(Table1[[#This Row],[Tipologia_Testes]],Auxiliar!$B$5:$B$13,0),MATCH(Table1[[#This Row],[Complexidade]],Auxiliar!$D$4:$F$4,0))</f>
        <v>0.1</v>
      </c>
      <c r="P298" s="3" t="s">
        <v>1192</v>
      </c>
      <c r="Q298" s="3"/>
      <c r="R298" s="48">
        <v>45261</v>
      </c>
      <c r="S298" s="3"/>
      <c r="T298" s="3"/>
      <c r="U298" s="3"/>
      <c r="V298" s="3"/>
      <c r="W298" s="3">
        <f>VLOOKUP(Table1[[#This Row],[Status]],Auxiliar!$B$16:$D$23,3,0)*Table1[[#This Row],[Estimação (horas)]]</f>
        <v>0.05</v>
      </c>
      <c r="X298" s="3"/>
    </row>
    <row r="299" spans="2:24" ht="17.399999999999999" hidden="1">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1154</v>
      </c>
      <c r="L299" s="30" t="s">
        <v>1152</v>
      </c>
      <c r="M299" s="22" t="s">
        <v>1162</v>
      </c>
      <c r="N299" s="57">
        <v>45485</v>
      </c>
      <c r="O299" s="22">
        <f>INDEX(Auxiliar!$D$5:$F$13,MATCH(Table1[[#This Row],[Tipologia_Testes]],Auxiliar!$B$5:$B$13,0),MATCH(Table1[[#This Row],[Complexidade]],Auxiliar!$D$4:$F$4,0))</f>
        <v>2</v>
      </c>
      <c r="P299" s="3" t="s">
        <v>1192</v>
      </c>
      <c r="Q299" s="3"/>
      <c r="R299" s="48">
        <v>45261</v>
      </c>
      <c r="S299" s="3"/>
      <c r="T299" s="3"/>
      <c r="U299" s="3"/>
      <c r="V299" s="3"/>
      <c r="W299" s="3">
        <f>VLOOKUP(Table1[[#This Row],[Status]],Auxiliar!$B$16:$D$23,3,0)*Table1[[#This Row],[Estimação (horas)]]</f>
        <v>0.5</v>
      </c>
      <c r="X299" s="3"/>
    </row>
    <row r="300" spans="2:24" ht="17.399999999999999" hidden="1">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1155</v>
      </c>
      <c r="L300" s="30" t="s">
        <v>1152</v>
      </c>
      <c r="M300" s="22" t="s">
        <v>1162</v>
      </c>
      <c r="N300" s="57">
        <v>45485</v>
      </c>
      <c r="O300" s="22">
        <f>INDEX(Auxiliar!$D$5:$F$13,MATCH(Table1[[#This Row],[Tipologia_Testes]],Auxiliar!$B$5:$B$13,0),MATCH(Table1[[#This Row],[Complexidade]],Auxiliar!$D$4:$F$4,0))</f>
        <v>2</v>
      </c>
      <c r="P300" s="3" t="s">
        <v>1192</v>
      </c>
      <c r="Q300" s="3"/>
      <c r="R300" s="48">
        <v>45261</v>
      </c>
      <c r="S300" s="3"/>
      <c r="T300" s="3"/>
      <c r="U300" s="3"/>
      <c r="V300" s="3"/>
      <c r="W300" s="3">
        <f>VLOOKUP(Table1[[#This Row],[Status]],Auxiliar!$B$16:$D$23,3,0)*Table1[[#This Row],[Estimação (horas)]]</f>
        <v>0.5</v>
      </c>
      <c r="X300" s="3"/>
    </row>
    <row r="301" spans="2:24" ht="17.399999999999999" hidden="1">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1158</v>
      </c>
      <c r="L301" s="30" t="s">
        <v>1152</v>
      </c>
      <c r="M301" s="22" t="s">
        <v>1162</v>
      </c>
      <c r="N301" s="57">
        <v>45485</v>
      </c>
      <c r="O301" s="22">
        <f>INDEX(Auxiliar!$D$5:$F$13,MATCH(Table1[[#This Row],[Tipologia_Testes]],Auxiliar!$B$5:$B$13,0),MATCH(Table1[[#This Row],[Complexidade]],Auxiliar!$D$4:$F$4,0))</f>
        <v>0.1</v>
      </c>
      <c r="P301" s="3" t="s">
        <v>1192</v>
      </c>
      <c r="Q301" s="3"/>
      <c r="R301" s="48">
        <v>45261</v>
      </c>
      <c r="S301" s="3"/>
      <c r="T301" s="3"/>
      <c r="U301" s="3"/>
      <c r="V301" s="3"/>
      <c r="W301" s="3">
        <f>VLOOKUP(Table1[[#This Row],[Status]],Auxiliar!$B$16:$D$23,3,0)*Table1[[#This Row],[Estimação (horas)]]</f>
        <v>2.5000000000000001E-2</v>
      </c>
      <c r="X301" s="3"/>
    </row>
    <row r="302" spans="2:24" ht="17.399999999999999" hidden="1">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1154</v>
      </c>
      <c r="L302" s="30" t="s">
        <v>1152</v>
      </c>
      <c r="M302" s="22" t="s">
        <v>1162</v>
      </c>
      <c r="N302" s="57">
        <v>45485</v>
      </c>
      <c r="O302" s="22">
        <f>INDEX(Auxiliar!$D$5:$F$13,MATCH(Table1[[#This Row],[Tipologia_Testes]],Auxiliar!$B$5:$B$13,0),MATCH(Table1[[#This Row],[Complexidade]],Auxiliar!$D$4:$F$4,0))</f>
        <v>2</v>
      </c>
      <c r="P302" s="3" t="s">
        <v>1192</v>
      </c>
      <c r="Q302" s="3"/>
      <c r="R302" s="48">
        <v>45261</v>
      </c>
      <c r="S302" s="3"/>
      <c r="T302" s="3"/>
      <c r="U302" s="3"/>
      <c r="V302" s="3"/>
      <c r="W302" s="3">
        <f>VLOOKUP(Table1[[#This Row],[Status]],Auxiliar!$B$16:$D$23,3,0)*Table1[[#This Row],[Estimação (horas)]]</f>
        <v>0.5</v>
      </c>
      <c r="X302" s="3"/>
    </row>
    <row r="303" spans="2:24" ht="17.399999999999999" hidden="1">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1155</v>
      </c>
      <c r="L303" s="30" t="s">
        <v>1152</v>
      </c>
      <c r="M303" s="22" t="s">
        <v>1162</v>
      </c>
      <c r="N303" s="57">
        <v>45485</v>
      </c>
      <c r="O303" s="22">
        <f>INDEX(Auxiliar!$D$5:$F$13,MATCH(Table1[[#This Row],[Tipologia_Testes]],Auxiliar!$B$5:$B$13,0),MATCH(Table1[[#This Row],[Complexidade]],Auxiliar!$D$4:$F$4,0))</f>
        <v>2</v>
      </c>
      <c r="P303" s="3" t="s">
        <v>1192</v>
      </c>
      <c r="Q303" s="3"/>
      <c r="R303" s="48">
        <v>45261</v>
      </c>
      <c r="S303" s="3"/>
      <c r="T303" s="3"/>
      <c r="U303" s="3"/>
      <c r="V303" s="3"/>
      <c r="W303" s="3">
        <f>VLOOKUP(Table1[[#This Row],[Status]],Auxiliar!$B$16:$D$23,3,0)*Table1[[#This Row],[Estimação (horas)]]</f>
        <v>0.5</v>
      </c>
      <c r="X303" s="3"/>
    </row>
    <row r="304" spans="2:24" ht="17.399999999999999" hidden="1">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1158</v>
      </c>
      <c r="L304" s="30" t="s">
        <v>1152</v>
      </c>
      <c r="M304" s="22" t="s">
        <v>1162</v>
      </c>
      <c r="N304" s="57">
        <v>45485</v>
      </c>
      <c r="O304" s="22">
        <f>INDEX(Auxiliar!$D$5:$F$13,MATCH(Table1[[#This Row],[Tipologia_Testes]],Auxiliar!$B$5:$B$13,0),MATCH(Table1[[#This Row],[Complexidade]],Auxiliar!$D$4:$F$4,0))</f>
        <v>0.1</v>
      </c>
      <c r="P304" s="3" t="s">
        <v>1192</v>
      </c>
      <c r="Q304" s="3"/>
      <c r="R304" s="48">
        <v>45261</v>
      </c>
      <c r="S304" s="3"/>
      <c r="T304" s="3"/>
      <c r="U304" s="3"/>
      <c r="V304" s="3"/>
      <c r="W304" s="3">
        <f>VLOOKUP(Table1[[#This Row],[Status]],Auxiliar!$B$16:$D$23,3,0)*Table1[[#This Row],[Estimação (horas)]]</f>
        <v>2.5000000000000001E-2</v>
      </c>
      <c r="X304" s="3"/>
    </row>
    <row r="305" spans="2:24" ht="17.399999999999999" hidden="1">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1154</v>
      </c>
      <c r="L305" s="30" t="s">
        <v>1152</v>
      </c>
      <c r="M305" s="22" t="s">
        <v>1162</v>
      </c>
      <c r="N305" s="57">
        <v>45485</v>
      </c>
      <c r="O305" s="22">
        <f>INDEX(Auxiliar!$D$5:$F$13,MATCH(Table1[[#This Row],[Tipologia_Testes]],Auxiliar!$B$5:$B$13,0),MATCH(Table1[[#This Row],[Complexidade]],Auxiliar!$D$4:$F$4,0))</f>
        <v>2</v>
      </c>
      <c r="P305" s="3" t="s">
        <v>1192</v>
      </c>
      <c r="Q305" s="3"/>
      <c r="R305" s="48">
        <v>45261</v>
      </c>
      <c r="S305" s="3"/>
      <c r="T305" s="3"/>
      <c r="U305" s="3"/>
      <c r="V305" s="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1155</v>
      </c>
      <c r="L306" s="30" t="s">
        <v>1152</v>
      </c>
      <c r="M306" s="22" t="s">
        <v>1162</v>
      </c>
      <c r="N306" s="57">
        <v>45485</v>
      </c>
      <c r="O306" s="22">
        <f>INDEX(Auxiliar!$D$5:$F$13,MATCH(Table1[[#This Row],[Tipologia_Testes]],Auxiliar!$B$5:$B$13,0),MATCH(Table1[[#This Row],[Complexidade]],Auxiliar!$D$4:$F$4,0))</f>
        <v>2</v>
      </c>
      <c r="P306" s="3" t="s">
        <v>1192</v>
      </c>
      <c r="Q306" s="3"/>
      <c r="R306" s="48">
        <v>45261</v>
      </c>
      <c r="S306" s="3"/>
      <c r="T306" s="3"/>
      <c r="U306" s="3"/>
      <c r="V306" s="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1158</v>
      </c>
      <c r="L307" s="30" t="s">
        <v>1152</v>
      </c>
      <c r="M307" s="22" t="s">
        <v>1162</v>
      </c>
      <c r="N307" s="57">
        <v>45485</v>
      </c>
      <c r="O307" s="22">
        <f>INDEX(Auxiliar!$D$5:$F$13,MATCH(Table1[[#This Row],[Tipologia_Testes]],Auxiliar!$B$5:$B$13,0),MATCH(Table1[[#This Row],[Complexidade]],Auxiliar!$D$4:$F$4,0))</f>
        <v>0.1</v>
      </c>
      <c r="P307" s="3" t="s">
        <v>1192</v>
      </c>
      <c r="Q307" s="3"/>
      <c r="R307" s="48">
        <v>45261</v>
      </c>
      <c r="S307" s="3"/>
      <c r="T307" s="3"/>
      <c r="U307" s="3"/>
      <c r="V307" s="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1154</v>
      </c>
      <c r="L308" s="30" t="s">
        <v>1152</v>
      </c>
      <c r="M308" s="22" t="s">
        <v>1162</v>
      </c>
      <c r="N308" s="57">
        <v>45485</v>
      </c>
      <c r="O308" s="22">
        <f>INDEX(Auxiliar!$D$5:$F$13,MATCH(Table1[[#This Row],[Tipologia_Testes]],Auxiliar!$B$5:$B$13,0),MATCH(Table1[[#This Row],[Complexidade]],Auxiliar!$D$4:$F$4,0))</f>
        <v>2</v>
      </c>
      <c r="P308" s="3" t="s">
        <v>1192</v>
      </c>
      <c r="Q308" s="3"/>
      <c r="R308" s="48">
        <v>45261</v>
      </c>
      <c r="S308" s="3"/>
      <c r="T308" s="3"/>
      <c r="U308" s="3"/>
      <c r="V308" s="3"/>
      <c r="W308" s="3">
        <f>VLOOKUP(Table1[[#This Row],[Status]],Auxiliar!$B$16:$D$23,3,0)*Table1[[#This Row],[Estimação (horas)]]</f>
        <v>0.5</v>
      </c>
      <c r="X308" s="3"/>
    </row>
    <row r="309" spans="2:24" ht="17.399999999999999" hidden="1">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1155</v>
      </c>
      <c r="L309" s="30" t="s">
        <v>1152</v>
      </c>
      <c r="M309" s="22" t="s">
        <v>1162</v>
      </c>
      <c r="N309" s="57">
        <v>45485</v>
      </c>
      <c r="O309" s="22">
        <f>INDEX(Auxiliar!$D$5:$F$13,MATCH(Table1[[#This Row],[Tipologia_Testes]],Auxiliar!$B$5:$B$13,0),MATCH(Table1[[#This Row],[Complexidade]],Auxiliar!$D$4:$F$4,0))</f>
        <v>2</v>
      </c>
      <c r="P309" s="3" t="s">
        <v>1192</v>
      </c>
      <c r="Q309" s="3"/>
      <c r="R309" s="48">
        <v>45261</v>
      </c>
      <c r="S309" s="3"/>
      <c r="T309" s="3"/>
      <c r="U309" s="3"/>
      <c r="V309" s="3"/>
      <c r="W309" s="3">
        <f>VLOOKUP(Table1[[#This Row],[Status]],Auxiliar!$B$16:$D$23,3,0)*Table1[[#This Row],[Estimação (horas)]]</f>
        <v>0.5</v>
      </c>
      <c r="X309" s="3"/>
    </row>
    <row r="310" spans="2:24" ht="17.399999999999999" hidden="1">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1158</v>
      </c>
      <c r="L310" s="30" t="s">
        <v>1152</v>
      </c>
      <c r="M310" s="22" t="s">
        <v>1162</v>
      </c>
      <c r="N310" s="57">
        <v>45485</v>
      </c>
      <c r="O310" s="22">
        <f>INDEX(Auxiliar!$D$5:$F$13,MATCH(Table1[[#This Row],[Tipologia_Testes]],Auxiliar!$B$5:$B$13,0),MATCH(Table1[[#This Row],[Complexidade]],Auxiliar!$D$4:$F$4,0))</f>
        <v>0.1</v>
      </c>
      <c r="P310" s="3" t="s">
        <v>1192</v>
      </c>
      <c r="Q310" s="3"/>
      <c r="R310" s="48">
        <v>45261</v>
      </c>
      <c r="S310" s="3"/>
      <c r="T310" s="3"/>
      <c r="U310" s="3"/>
      <c r="V310" s="3"/>
      <c r="W310" s="3">
        <f>VLOOKUP(Table1[[#This Row],[Status]],Auxiliar!$B$16:$D$23,3,0)*Table1[[#This Row],[Estimação (horas)]]</f>
        <v>2.5000000000000001E-2</v>
      </c>
      <c r="X310" s="3"/>
    </row>
    <row r="311" spans="2:24" ht="17.399999999999999" hidden="1">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1154</v>
      </c>
      <c r="L311" s="30" t="s">
        <v>1152</v>
      </c>
      <c r="M311" s="22" t="s">
        <v>1162</v>
      </c>
      <c r="N311" s="57">
        <v>45485</v>
      </c>
      <c r="O311" s="22">
        <f>INDEX(Auxiliar!$D$5:$F$13,MATCH(Table1[[#This Row],[Tipologia_Testes]],Auxiliar!$B$5:$B$13,0),MATCH(Table1[[#This Row],[Complexidade]],Auxiliar!$D$4:$F$4,0))</f>
        <v>2</v>
      </c>
      <c r="P311" s="3" t="s">
        <v>1192</v>
      </c>
      <c r="Q311" s="3"/>
      <c r="R311" s="48">
        <v>45261</v>
      </c>
      <c r="S311" s="3"/>
      <c r="T311" s="3"/>
      <c r="U311" s="3"/>
      <c r="V311" s="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1155</v>
      </c>
      <c r="L312" s="30" t="s">
        <v>1152</v>
      </c>
      <c r="M312" s="22" t="s">
        <v>1162</v>
      </c>
      <c r="N312" s="57">
        <v>45485</v>
      </c>
      <c r="O312" s="22">
        <f>INDEX(Auxiliar!$D$5:$F$13,MATCH(Table1[[#This Row],[Tipologia_Testes]],Auxiliar!$B$5:$B$13,0),MATCH(Table1[[#This Row],[Complexidade]],Auxiliar!$D$4:$F$4,0))</f>
        <v>2</v>
      </c>
      <c r="P312" s="3" t="s">
        <v>1192</v>
      </c>
      <c r="Q312" s="3"/>
      <c r="R312" s="48">
        <v>45261</v>
      </c>
      <c r="S312" s="3"/>
      <c r="T312" s="3"/>
      <c r="U312" s="3"/>
      <c r="V312" s="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1158</v>
      </c>
      <c r="L313" s="30" t="s">
        <v>1152</v>
      </c>
      <c r="M313" s="22" t="s">
        <v>1162</v>
      </c>
      <c r="N313" s="57">
        <v>45485</v>
      </c>
      <c r="O313" s="22">
        <f>INDEX(Auxiliar!$D$5:$F$13,MATCH(Table1[[#This Row],[Tipologia_Testes]],Auxiliar!$B$5:$B$13,0),MATCH(Table1[[#This Row],[Complexidade]],Auxiliar!$D$4:$F$4,0))</f>
        <v>0.1</v>
      </c>
      <c r="P313" s="3" t="s">
        <v>1192</v>
      </c>
      <c r="Q313" s="3"/>
      <c r="R313" s="48">
        <v>45261</v>
      </c>
      <c r="S313" s="3"/>
      <c r="T313" s="3"/>
      <c r="U313" s="3"/>
      <c r="V313" s="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1154</v>
      </c>
      <c r="L314" s="30" t="s">
        <v>1152</v>
      </c>
      <c r="M314" s="22" t="s">
        <v>1162</v>
      </c>
      <c r="N314" s="57">
        <v>45485</v>
      </c>
      <c r="O314" s="22">
        <f>INDEX(Auxiliar!$D$5:$F$13,MATCH(Table1[[#This Row],[Tipologia_Testes]],Auxiliar!$B$5:$B$13,0),MATCH(Table1[[#This Row],[Complexidade]],Auxiliar!$D$4:$F$4,0))</f>
        <v>2</v>
      </c>
      <c r="P314" s="3" t="s">
        <v>1192</v>
      </c>
      <c r="Q314" s="3"/>
      <c r="R314" s="48">
        <v>45261</v>
      </c>
      <c r="S314" s="3"/>
      <c r="T314" s="3"/>
      <c r="U314" s="3"/>
      <c r="V314" s="3"/>
      <c r="W314" s="3">
        <f>VLOOKUP(Table1[[#This Row],[Status]],Auxiliar!$B$16:$D$23,3,0)*Table1[[#This Row],[Estimação (horas)]]</f>
        <v>1</v>
      </c>
      <c r="X314" s="3"/>
    </row>
    <row r="315" spans="2:24" ht="17.399999999999999" hidden="1">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1155</v>
      </c>
      <c r="L315" s="30" t="s">
        <v>1152</v>
      </c>
      <c r="M315" s="22" t="s">
        <v>1162</v>
      </c>
      <c r="N315" s="57">
        <v>45485</v>
      </c>
      <c r="O315" s="22">
        <f>INDEX(Auxiliar!$D$5:$F$13,MATCH(Table1[[#This Row],[Tipologia_Testes]],Auxiliar!$B$5:$B$13,0),MATCH(Table1[[#This Row],[Complexidade]],Auxiliar!$D$4:$F$4,0))</f>
        <v>2</v>
      </c>
      <c r="P315" s="3" t="s">
        <v>1192</v>
      </c>
      <c r="Q315" s="3"/>
      <c r="R315" s="48">
        <v>45261</v>
      </c>
      <c r="S315" s="3"/>
      <c r="T315" s="3"/>
      <c r="U315" s="3"/>
      <c r="V315" s="3"/>
      <c r="W315" s="3">
        <f>VLOOKUP(Table1[[#This Row],[Status]],Auxiliar!$B$16:$D$23,3,0)*Table1[[#This Row],[Estimação (horas)]]</f>
        <v>1</v>
      </c>
      <c r="X315" s="3"/>
    </row>
    <row r="316" spans="2:24" ht="17.399999999999999" hidden="1">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1158</v>
      </c>
      <c r="L316" s="30" t="s">
        <v>1152</v>
      </c>
      <c r="M316" s="22" t="s">
        <v>1162</v>
      </c>
      <c r="N316" s="57">
        <v>45485</v>
      </c>
      <c r="O316" s="22">
        <f>INDEX(Auxiliar!$D$5:$F$13,MATCH(Table1[[#This Row],[Tipologia_Testes]],Auxiliar!$B$5:$B$13,0),MATCH(Table1[[#This Row],[Complexidade]],Auxiliar!$D$4:$F$4,0))</f>
        <v>0.1</v>
      </c>
      <c r="P316" s="3" t="s">
        <v>1192</v>
      </c>
      <c r="Q316" s="3"/>
      <c r="R316" s="48">
        <v>45261</v>
      </c>
      <c r="S316" s="3"/>
      <c r="T316" s="3"/>
      <c r="U316" s="3"/>
      <c r="V316" s="3"/>
      <c r="W316" s="3">
        <f>VLOOKUP(Table1[[#This Row],[Status]],Auxiliar!$B$16:$D$23,3,0)*Table1[[#This Row],[Estimação (horas)]]</f>
        <v>0.05</v>
      </c>
      <c r="X316" s="3"/>
    </row>
    <row r="317" spans="2:24" ht="17.399999999999999" hidden="1">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1154</v>
      </c>
      <c r="L317" s="30" t="s">
        <v>1152</v>
      </c>
      <c r="M317" s="22" t="s">
        <v>1162</v>
      </c>
      <c r="N317" s="57">
        <v>45485</v>
      </c>
      <c r="O317" s="22">
        <f>INDEX(Auxiliar!$D$5:$F$13,MATCH(Table1[[#This Row],[Tipologia_Testes]],Auxiliar!$B$5:$B$13,0),MATCH(Table1[[#This Row],[Complexidade]],Auxiliar!$D$4:$F$4,0))</f>
        <v>2</v>
      </c>
      <c r="P317" s="3" t="s">
        <v>1192</v>
      </c>
      <c r="Q317" s="3"/>
      <c r="R317" s="48">
        <v>45261</v>
      </c>
      <c r="S317" s="3"/>
      <c r="T317" s="3"/>
      <c r="U317" s="3"/>
      <c r="V317" s="3"/>
      <c r="W317" s="3">
        <f>VLOOKUP(Table1[[#This Row],[Status]],Auxiliar!$B$16:$D$23,3,0)*Table1[[#This Row],[Estimação (horas)]]</f>
        <v>0.5</v>
      </c>
      <c r="X317" s="3"/>
    </row>
    <row r="318" spans="2:24" ht="17.399999999999999" hidden="1">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1155</v>
      </c>
      <c r="L318" s="30" t="s">
        <v>1152</v>
      </c>
      <c r="M318" s="22" t="s">
        <v>1162</v>
      </c>
      <c r="N318" s="57">
        <v>45485</v>
      </c>
      <c r="O318" s="22">
        <f>INDEX(Auxiliar!$D$5:$F$13,MATCH(Table1[[#This Row],[Tipologia_Testes]],Auxiliar!$B$5:$B$13,0),MATCH(Table1[[#This Row],[Complexidade]],Auxiliar!$D$4:$F$4,0))</f>
        <v>2</v>
      </c>
      <c r="P318" s="3" t="s">
        <v>1192</v>
      </c>
      <c r="Q318" s="3"/>
      <c r="R318" s="48">
        <v>45261</v>
      </c>
      <c r="S318" s="3"/>
      <c r="T318" s="3"/>
      <c r="U318" s="3"/>
      <c r="V318" s="3"/>
      <c r="W318" s="3">
        <f>VLOOKUP(Table1[[#This Row],[Status]],Auxiliar!$B$16:$D$23,3,0)*Table1[[#This Row],[Estimação (horas)]]</f>
        <v>0.5</v>
      </c>
      <c r="X318" s="3"/>
    </row>
    <row r="319" spans="2:24" ht="17.399999999999999" hidden="1">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1158</v>
      </c>
      <c r="L319" s="30" t="s">
        <v>1152</v>
      </c>
      <c r="M319" s="22" t="s">
        <v>1162</v>
      </c>
      <c r="N319" s="57">
        <v>45485</v>
      </c>
      <c r="O319" s="22">
        <f>INDEX(Auxiliar!$D$5:$F$13,MATCH(Table1[[#This Row],[Tipologia_Testes]],Auxiliar!$B$5:$B$13,0),MATCH(Table1[[#This Row],[Complexidade]],Auxiliar!$D$4:$F$4,0))</f>
        <v>0.1</v>
      </c>
      <c r="P319" s="3" t="s">
        <v>1192</v>
      </c>
      <c r="Q319" s="3"/>
      <c r="R319" s="48">
        <v>45261</v>
      </c>
      <c r="S319" s="3"/>
      <c r="T319" s="3"/>
      <c r="U319" s="3"/>
      <c r="V319" s="3"/>
      <c r="W319" s="3">
        <f>VLOOKUP(Table1[[#This Row],[Status]],Auxiliar!$B$16:$D$23,3,0)*Table1[[#This Row],[Estimação (horas)]]</f>
        <v>2.5000000000000001E-2</v>
      </c>
      <c r="X319" s="3"/>
    </row>
    <row r="320" spans="2:24" ht="17.399999999999999" hidden="1">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1154</v>
      </c>
      <c r="L320" s="30" t="s">
        <v>1152</v>
      </c>
      <c r="M320" s="22" t="s">
        <v>1162</v>
      </c>
      <c r="N320" s="57">
        <v>45485</v>
      </c>
      <c r="O320" s="22">
        <f>INDEX(Auxiliar!$D$5:$F$13,MATCH(Table1[[#This Row],[Tipologia_Testes]],Auxiliar!$B$5:$B$13,0),MATCH(Table1[[#This Row],[Complexidade]],Auxiliar!$D$4:$F$4,0))</f>
        <v>2</v>
      </c>
      <c r="P320" s="3" t="s">
        <v>1192</v>
      </c>
      <c r="Q320" s="3"/>
      <c r="R320" s="48">
        <v>45261</v>
      </c>
      <c r="S320" s="3"/>
      <c r="T320" s="3"/>
      <c r="U320" s="3"/>
      <c r="V320" s="3"/>
      <c r="W320" s="3">
        <f>VLOOKUP(Table1[[#This Row],[Status]],Auxiliar!$B$16:$D$23,3,0)*Table1[[#This Row],[Estimação (horas)]]</f>
        <v>1</v>
      </c>
      <c r="X320" s="3"/>
    </row>
    <row r="321" spans="2:24" ht="17.399999999999999" hidden="1">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1155</v>
      </c>
      <c r="L321" s="30" t="s">
        <v>1152</v>
      </c>
      <c r="M321" s="22" t="s">
        <v>1162</v>
      </c>
      <c r="N321" s="57">
        <v>45485</v>
      </c>
      <c r="O321" s="22">
        <f>INDEX(Auxiliar!$D$5:$F$13,MATCH(Table1[[#This Row],[Tipologia_Testes]],Auxiliar!$B$5:$B$13,0),MATCH(Table1[[#This Row],[Complexidade]],Auxiliar!$D$4:$F$4,0))</f>
        <v>2</v>
      </c>
      <c r="P321" s="3" t="s">
        <v>1192</v>
      </c>
      <c r="Q321" s="3"/>
      <c r="R321" s="48">
        <v>45261</v>
      </c>
      <c r="S321" s="3"/>
      <c r="T321" s="3"/>
      <c r="U321" s="3"/>
      <c r="V321" s="3"/>
      <c r="W321" s="3">
        <f>VLOOKUP(Table1[[#This Row],[Status]],Auxiliar!$B$16:$D$23,3,0)*Table1[[#This Row],[Estimação (horas)]]</f>
        <v>1</v>
      </c>
      <c r="X321" s="3"/>
    </row>
    <row r="322" spans="2:24" ht="17.399999999999999" hidden="1">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1158</v>
      </c>
      <c r="L322" s="30" t="s">
        <v>1152</v>
      </c>
      <c r="M322" s="22" t="s">
        <v>1162</v>
      </c>
      <c r="N322" s="57">
        <v>45485</v>
      </c>
      <c r="O322" s="22">
        <f>INDEX(Auxiliar!$D$5:$F$13,MATCH(Table1[[#This Row],[Tipologia_Testes]],Auxiliar!$B$5:$B$13,0),MATCH(Table1[[#This Row],[Complexidade]],Auxiliar!$D$4:$F$4,0))</f>
        <v>0.1</v>
      </c>
      <c r="P322" s="3" t="s">
        <v>1192</v>
      </c>
      <c r="Q322" s="3"/>
      <c r="R322" s="48">
        <v>45261</v>
      </c>
      <c r="S322" s="3"/>
      <c r="T322" s="3"/>
      <c r="U322" s="3"/>
      <c r="V322" s="3"/>
      <c r="W322" s="3">
        <f>VLOOKUP(Table1[[#This Row],[Status]],Auxiliar!$B$16:$D$23,3,0)*Table1[[#This Row],[Estimação (horas)]]</f>
        <v>0.05</v>
      </c>
      <c r="X322" s="3"/>
    </row>
    <row r="323" spans="2:24" ht="17.399999999999999" hidden="1">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1154</v>
      </c>
      <c r="L323" s="30" t="s">
        <v>1152</v>
      </c>
      <c r="M323" s="22" t="s">
        <v>1162</v>
      </c>
      <c r="N323" s="57">
        <v>45485</v>
      </c>
      <c r="O323" s="22">
        <f>INDEX(Auxiliar!$D$5:$F$13,MATCH(Table1[[#This Row],[Tipologia_Testes]],Auxiliar!$B$5:$B$13,0),MATCH(Table1[[#This Row],[Complexidade]],Auxiliar!$D$4:$F$4,0))</f>
        <v>2</v>
      </c>
      <c r="P323" s="3" t="s">
        <v>1192</v>
      </c>
      <c r="Q323" s="3"/>
      <c r="R323" s="48">
        <v>45261</v>
      </c>
      <c r="S323" s="3"/>
      <c r="T323" s="3"/>
      <c r="U323" s="3"/>
      <c r="V323" s="3"/>
      <c r="W323" s="3">
        <f>VLOOKUP(Table1[[#This Row],[Status]],Auxiliar!$B$16:$D$23,3,0)*Table1[[#This Row],[Estimação (horas)]]</f>
        <v>1</v>
      </c>
      <c r="X323" s="3"/>
    </row>
    <row r="324" spans="2:24" ht="17.399999999999999" hidden="1">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1155</v>
      </c>
      <c r="L324" s="30" t="s">
        <v>1152</v>
      </c>
      <c r="M324" s="22" t="s">
        <v>1162</v>
      </c>
      <c r="N324" s="57">
        <v>45485</v>
      </c>
      <c r="O324" s="22">
        <f>INDEX(Auxiliar!$D$5:$F$13,MATCH(Table1[[#This Row],[Tipologia_Testes]],Auxiliar!$B$5:$B$13,0),MATCH(Table1[[#This Row],[Complexidade]],Auxiliar!$D$4:$F$4,0))</f>
        <v>2</v>
      </c>
      <c r="P324" s="3" t="s">
        <v>1192</v>
      </c>
      <c r="Q324" s="3"/>
      <c r="R324" s="48">
        <v>45261</v>
      </c>
      <c r="S324" s="3"/>
      <c r="T324" s="3"/>
      <c r="U324" s="3"/>
      <c r="V324" s="3"/>
      <c r="W324" s="3">
        <f>VLOOKUP(Table1[[#This Row],[Status]],Auxiliar!$B$16:$D$23,3,0)*Table1[[#This Row],[Estimação (horas)]]</f>
        <v>1</v>
      </c>
      <c r="X324" s="3"/>
    </row>
    <row r="325" spans="2:24" ht="17.399999999999999" hidden="1">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1158</v>
      </c>
      <c r="L325" s="30" t="s">
        <v>1152</v>
      </c>
      <c r="M325" s="22" t="s">
        <v>1162</v>
      </c>
      <c r="N325" s="57">
        <v>45485</v>
      </c>
      <c r="O325" s="22">
        <f>INDEX(Auxiliar!$D$5:$F$13,MATCH(Table1[[#This Row],[Tipologia_Testes]],Auxiliar!$B$5:$B$13,0),MATCH(Table1[[#This Row],[Complexidade]],Auxiliar!$D$4:$F$4,0))</f>
        <v>0.1</v>
      </c>
      <c r="P325" s="3" t="s">
        <v>1192</v>
      </c>
      <c r="Q325" s="3"/>
      <c r="R325" s="48">
        <v>45261</v>
      </c>
      <c r="S325" s="3"/>
      <c r="T325" s="3"/>
      <c r="U325" s="3"/>
      <c r="V325" s="3"/>
      <c r="W325" s="3">
        <f>VLOOKUP(Table1[[#This Row],[Status]],Auxiliar!$B$16:$D$23,3,0)*Table1[[#This Row],[Estimação (horas)]]</f>
        <v>0.05</v>
      </c>
      <c r="X325" s="3"/>
    </row>
    <row r="326" spans="2:24" ht="17.399999999999999" hidden="1">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1154</v>
      </c>
      <c r="L326" s="30" t="s">
        <v>1152</v>
      </c>
      <c r="M326" s="22" t="s">
        <v>1162</v>
      </c>
      <c r="N326" s="57">
        <v>45485</v>
      </c>
      <c r="O326" s="22">
        <f>INDEX(Auxiliar!$D$5:$F$13,MATCH(Table1[[#This Row],[Tipologia_Testes]],Auxiliar!$B$5:$B$13,0),MATCH(Table1[[#This Row],[Complexidade]],Auxiliar!$D$4:$F$4,0))</f>
        <v>2</v>
      </c>
      <c r="P326" s="3" t="s">
        <v>1192</v>
      </c>
      <c r="Q326" s="3"/>
      <c r="R326" s="48">
        <v>45261</v>
      </c>
      <c r="S326" s="3"/>
      <c r="T326" s="3"/>
      <c r="U326" s="3"/>
      <c r="V326" s="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1155</v>
      </c>
      <c r="L327" s="30" t="s">
        <v>1152</v>
      </c>
      <c r="M327" s="22" t="s">
        <v>1162</v>
      </c>
      <c r="N327" s="57">
        <v>45485</v>
      </c>
      <c r="O327" s="22">
        <f>INDEX(Auxiliar!$D$5:$F$13,MATCH(Table1[[#This Row],[Tipologia_Testes]],Auxiliar!$B$5:$B$13,0),MATCH(Table1[[#This Row],[Complexidade]],Auxiliar!$D$4:$F$4,0))</f>
        <v>2</v>
      </c>
      <c r="P327" s="3" t="s">
        <v>1192</v>
      </c>
      <c r="Q327" s="3"/>
      <c r="R327" s="48">
        <v>45261</v>
      </c>
      <c r="S327" s="3"/>
      <c r="T327" s="3"/>
      <c r="U327" s="3"/>
      <c r="V327" s="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1158</v>
      </c>
      <c r="L328" s="30" t="s">
        <v>1152</v>
      </c>
      <c r="M328" s="22" t="s">
        <v>1162</v>
      </c>
      <c r="N328" s="57">
        <v>45485</v>
      </c>
      <c r="O328" s="22">
        <f>INDEX(Auxiliar!$D$5:$F$13,MATCH(Table1[[#This Row],[Tipologia_Testes]],Auxiliar!$B$5:$B$13,0),MATCH(Table1[[#This Row],[Complexidade]],Auxiliar!$D$4:$F$4,0))</f>
        <v>0.1</v>
      </c>
      <c r="P328" s="3" t="s">
        <v>1192</v>
      </c>
      <c r="Q328" s="3"/>
      <c r="R328" s="48">
        <v>45261</v>
      </c>
      <c r="S328" s="3"/>
      <c r="T328" s="3"/>
      <c r="U328" s="3"/>
      <c r="V328" s="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1154</v>
      </c>
      <c r="L329" s="30" t="s">
        <v>1152</v>
      </c>
      <c r="M329" s="22" t="s">
        <v>1162</v>
      </c>
      <c r="N329" s="57">
        <v>45485</v>
      </c>
      <c r="O329" s="22">
        <f>INDEX(Auxiliar!$D$5:$F$13,MATCH(Table1[[#This Row],[Tipologia_Testes]],Auxiliar!$B$5:$B$13,0),MATCH(Table1[[#This Row],[Complexidade]],Auxiliar!$D$4:$F$4,0))</f>
        <v>2</v>
      </c>
      <c r="P329" s="3" t="s">
        <v>1192</v>
      </c>
      <c r="Q329" s="3"/>
      <c r="R329" s="48">
        <v>45261</v>
      </c>
      <c r="S329" s="3"/>
      <c r="T329" s="3"/>
      <c r="U329" s="3"/>
      <c r="V329" s="3"/>
      <c r="W329" s="3">
        <f>VLOOKUP(Table1[[#This Row],[Status]],Auxiliar!$B$16:$D$23,3,0)*Table1[[#This Row],[Estimação (horas)]]</f>
        <v>0.5</v>
      </c>
      <c r="X329" s="3"/>
    </row>
    <row r="330" spans="2:24" ht="17.399999999999999" hidden="1">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1155</v>
      </c>
      <c r="L330" s="30" t="s">
        <v>1152</v>
      </c>
      <c r="M330" s="22" t="s">
        <v>1162</v>
      </c>
      <c r="N330" s="57">
        <v>45485</v>
      </c>
      <c r="O330" s="22">
        <f>INDEX(Auxiliar!$D$5:$F$13,MATCH(Table1[[#This Row],[Tipologia_Testes]],Auxiliar!$B$5:$B$13,0),MATCH(Table1[[#This Row],[Complexidade]],Auxiliar!$D$4:$F$4,0))</f>
        <v>2</v>
      </c>
      <c r="P330" s="3" t="s">
        <v>1192</v>
      </c>
      <c r="Q330" s="3"/>
      <c r="R330" s="48">
        <v>45261</v>
      </c>
      <c r="S330" s="3"/>
      <c r="T330" s="3"/>
      <c r="U330" s="3"/>
      <c r="V330" s="3"/>
      <c r="W330" s="3">
        <f>VLOOKUP(Table1[[#This Row],[Status]],Auxiliar!$B$16:$D$23,3,0)*Table1[[#This Row],[Estimação (horas)]]</f>
        <v>0.5</v>
      </c>
      <c r="X330" s="3"/>
    </row>
    <row r="331" spans="2:24" ht="17.399999999999999" hidden="1">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1158</v>
      </c>
      <c r="L331" s="30" t="s">
        <v>1152</v>
      </c>
      <c r="M331" s="22" t="s">
        <v>1162</v>
      </c>
      <c r="N331" s="57">
        <v>45485</v>
      </c>
      <c r="O331" s="22">
        <f>INDEX(Auxiliar!$D$5:$F$13,MATCH(Table1[[#This Row],[Tipologia_Testes]],Auxiliar!$B$5:$B$13,0),MATCH(Table1[[#This Row],[Complexidade]],Auxiliar!$D$4:$F$4,0))</f>
        <v>0.1</v>
      </c>
      <c r="P331" s="3" t="s">
        <v>1192</v>
      </c>
      <c r="Q331" s="3"/>
      <c r="R331" s="48">
        <v>45261</v>
      </c>
      <c r="S331" s="3"/>
      <c r="T331" s="3"/>
      <c r="U331" s="3"/>
      <c r="V331" s="3"/>
      <c r="W331" s="3">
        <f>VLOOKUP(Table1[[#This Row],[Status]],Auxiliar!$B$16:$D$23,3,0)*Table1[[#This Row],[Estimação (horas)]]</f>
        <v>2.5000000000000001E-2</v>
      </c>
      <c r="X331" s="3"/>
    </row>
    <row r="332" spans="2:24" ht="17.399999999999999" hidden="1">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1154</v>
      </c>
      <c r="L332" s="30" t="s">
        <v>1152</v>
      </c>
      <c r="M332" s="22" t="s">
        <v>1162</v>
      </c>
      <c r="N332" s="57">
        <v>45485</v>
      </c>
      <c r="O332" s="22">
        <f>INDEX(Auxiliar!$D$5:$F$13,MATCH(Table1[[#This Row],[Tipologia_Testes]],Auxiliar!$B$5:$B$13,0),MATCH(Table1[[#This Row],[Complexidade]],Auxiliar!$D$4:$F$4,0))</f>
        <v>2</v>
      </c>
      <c r="P332" s="3" t="s">
        <v>1192</v>
      </c>
      <c r="Q332" s="3"/>
      <c r="R332" s="48">
        <v>45261</v>
      </c>
      <c r="S332" s="3"/>
      <c r="T332" s="3"/>
      <c r="U332" s="3"/>
      <c r="V332" s="3"/>
      <c r="W332" s="3">
        <f>VLOOKUP(Table1[[#This Row],[Status]],Auxiliar!$B$16:$D$23,3,0)*Table1[[#This Row],[Estimação (horas)]]</f>
        <v>0.5</v>
      </c>
      <c r="X332" s="3"/>
    </row>
    <row r="333" spans="2:24" ht="17.399999999999999" hidden="1">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1155</v>
      </c>
      <c r="L333" s="30" t="s">
        <v>1152</v>
      </c>
      <c r="M333" s="22" t="s">
        <v>1162</v>
      </c>
      <c r="N333" s="57">
        <v>45485</v>
      </c>
      <c r="O333" s="22">
        <f>INDEX(Auxiliar!$D$5:$F$13,MATCH(Table1[[#This Row],[Tipologia_Testes]],Auxiliar!$B$5:$B$13,0),MATCH(Table1[[#This Row],[Complexidade]],Auxiliar!$D$4:$F$4,0))</f>
        <v>2</v>
      </c>
      <c r="P333" s="3" t="s">
        <v>1192</v>
      </c>
      <c r="Q333" s="3"/>
      <c r="R333" s="48">
        <v>45261</v>
      </c>
      <c r="S333" s="3"/>
      <c r="T333" s="3"/>
      <c r="U333" s="3"/>
      <c r="V333" s="3"/>
      <c r="W333" s="3">
        <f>VLOOKUP(Table1[[#This Row],[Status]],Auxiliar!$B$16:$D$23,3,0)*Table1[[#This Row],[Estimação (horas)]]</f>
        <v>0.5</v>
      </c>
      <c r="X333" s="3"/>
    </row>
    <row r="334" spans="2:24" ht="17.399999999999999" hidden="1">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1158</v>
      </c>
      <c r="L334" s="30" t="s">
        <v>1152</v>
      </c>
      <c r="M334" s="22" t="s">
        <v>1162</v>
      </c>
      <c r="N334" s="57">
        <v>45485</v>
      </c>
      <c r="O334" s="22">
        <f>INDEX(Auxiliar!$D$5:$F$13,MATCH(Table1[[#This Row],[Tipologia_Testes]],Auxiliar!$B$5:$B$13,0),MATCH(Table1[[#This Row],[Complexidade]],Auxiliar!$D$4:$F$4,0))</f>
        <v>0.1</v>
      </c>
      <c r="P334" s="3" t="s">
        <v>1192</v>
      </c>
      <c r="Q334" s="3"/>
      <c r="R334" s="48">
        <v>45261</v>
      </c>
      <c r="S334" s="3"/>
      <c r="T334" s="3"/>
      <c r="U334" s="3"/>
      <c r="V334" s="3"/>
      <c r="W334" s="3">
        <f>VLOOKUP(Table1[[#This Row],[Status]],Auxiliar!$B$16:$D$23,3,0)*Table1[[#This Row],[Estimação (horas)]]</f>
        <v>2.5000000000000001E-2</v>
      </c>
      <c r="X334" s="3"/>
    </row>
    <row r="335" spans="2:24" ht="17.399999999999999" hidden="1">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1154</v>
      </c>
      <c r="L335" s="30" t="s">
        <v>1152</v>
      </c>
      <c r="M335" s="22" t="s">
        <v>1162</v>
      </c>
      <c r="N335" s="57">
        <v>45485</v>
      </c>
      <c r="O335" s="22">
        <f>INDEX(Auxiliar!$D$5:$F$13,MATCH(Table1[[#This Row],[Tipologia_Testes]],Auxiliar!$B$5:$B$13,0),MATCH(Table1[[#This Row],[Complexidade]],Auxiliar!$D$4:$F$4,0))</f>
        <v>2</v>
      </c>
      <c r="P335" s="3" t="s">
        <v>1192</v>
      </c>
      <c r="Q335" s="3"/>
      <c r="R335" s="48">
        <v>45261</v>
      </c>
      <c r="S335" s="3"/>
      <c r="T335" s="3"/>
      <c r="U335" s="3"/>
      <c r="V335" s="3"/>
      <c r="W335" s="3">
        <f>VLOOKUP(Table1[[#This Row],[Status]],Auxiliar!$B$16:$D$23,3,0)*Table1[[#This Row],[Estimação (horas)]]</f>
        <v>0.5</v>
      </c>
      <c r="X335" s="3"/>
    </row>
    <row r="336" spans="2:24" ht="17.399999999999999" hidden="1">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1155</v>
      </c>
      <c r="L336" s="30" t="s">
        <v>1152</v>
      </c>
      <c r="M336" s="22" t="s">
        <v>1162</v>
      </c>
      <c r="N336" s="57">
        <v>45485</v>
      </c>
      <c r="O336" s="22">
        <f>INDEX(Auxiliar!$D$5:$F$13,MATCH(Table1[[#This Row],[Tipologia_Testes]],Auxiliar!$B$5:$B$13,0),MATCH(Table1[[#This Row],[Complexidade]],Auxiliar!$D$4:$F$4,0))</f>
        <v>2</v>
      </c>
      <c r="P336" s="3" t="s">
        <v>1192</v>
      </c>
      <c r="Q336" s="3"/>
      <c r="R336" s="48">
        <v>45261</v>
      </c>
      <c r="S336" s="3"/>
      <c r="T336" s="3"/>
      <c r="U336" s="3"/>
      <c r="V336" s="3"/>
      <c r="W336" s="3">
        <f>VLOOKUP(Table1[[#This Row],[Status]],Auxiliar!$B$16:$D$23,3,0)*Table1[[#This Row],[Estimação (horas)]]</f>
        <v>0.5</v>
      </c>
      <c r="X336" s="3"/>
    </row>
    <row r="337" spans="2:24" ht="17.399999999999999" hidden="1">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1158</v>
      </c>
      <c r="L337" s="30" t="s">
        <v>1152</v>
      </c>
      <c r="M337" s="22" t="s">
        <v>1162</v>
      </c>
      <c r="N337" s="57">
        <v>45485</v>
      </c>
      <c r="O337" s="22">
        <f>INDEX(Auxiliar!$D$5:$F$13,MATCH(Table1[[#This Row],[Tipologia_Testes]],Auxiliar!$B$5:$B$13,0),MATCH(Table1[[#This Row],[Complexidade]],Auxiliar!$D$4:$F$4,0))</f>
        <v>0.1</v>
      </c>
      <c r="P337" s="3" t="s">
        <v>1192</v>
      </c>
      <c r="Q337" s="3"/>
      <c r="R337" s="48">
        <v>45261</v>
      </c>
      <c r="S337" s="3"/>
      <c r="T337" s="3"/>
      <c r="U337" s="3"/>
      <c r="V337" s="3"/>
      <c r="W337" s="3">
        <f>VLOOKUP(Table1[[#This Row],[Status]],Auxiliar!$B$16:$D$23,3,0)*Table1[[#This Row],[Estimação (horas)]]</f>
        <v>2.5000000000000001E-2</v>
      </c>
      <c r="X337" s="3"/>
    </row>
    <row r="338" spans="2:24" ht="17.399999999999999" hidden="1">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1154</v>
      </c>
      <c r="L338" s="30" t="s">
        <v>1152</v>
      </c>
      <c r="M338" s="22" t="s">
        <v>1162</v>
      </c>
      <c r="N338" s="57">
        <v>45485</v>
      </c>
      <c r="O338" s="22">
        <f>INDEX(Auxiliar!$D$5:$F$13,MATCH(Table1[[#This Row],[Tipologia_Testes]],Auxiliar!$B$5:$B$13,0),MATCH(Table1[[#This Row],[Complexidade]],Auxiliar!$D$4:$F$4,0))</f>
        <v>2</v>
      </c>
      <c r="P338" s="3" t="s">
        <v>1192</v>
      </c>
      <c r="Q338" s="3"/>
      <c r="R338" s="48">
        <v>45261</v>
      </c>
      <c r="S338" s="3"/>
      <c r="T338" s="3"/>
      <c r="U338" s="3"/>
      <c r="V338" s="3"/>
      <c r="W338" s="3">
        <f>VLOOKUP(Table1[[#This Row],[Status]],Auxiliar!$B$16:$D$23,3,0)*Table1[[#This Row],[Estimação (horas)]]</f>
        <v>0.5</v>
      </c>
      <c r="X338" s="3"/>
    </row>
    <row r="339" spans="2:24" ht="17.399999999999999" hidden="1">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1155</v>
      </c>
      <c r="L339" s="30" t="s">
        <v>1152</v>
      </c>
      <c r="M339" s="22" t="s">
        <v>1162</v>
      </c>
      <c r="N339" s="57">
        <v>45485</v>
      </c>
      <c r="O339" s="22">
        <f>INDEX(Auxiliar!$D$5:$F$13,MATCH(Table1[[#This Row],[Tipologia_Testes]],Auxiliar!$B$5:$B$13,0),MATCH(Table1[[#This Row],[Complexidade]],Auxiliar!$D$4:$F$4,0))</f>
        <v>2</v>
      </c>
      <c r="P339" s="3" t="s">
        <v>1192</v>
      </c>
      <c r="Q339" s="3"/>
      <c r="R339" s="48">
        <v>45261</v>
      </c>
      <c r="S339" s="3"/>
      <c r="T339" s="3"/>
      <c r="U339" s="3"/>
      <c r="V339" s="3"/>
      <c r="W339" s="3">
        <f>VLOOKUP(Table1[[#This Row],[Status]],Auxiliar!$B$16:$D$23,3,0)*Table1[[#This Row],[Estimação (horas)]]</f>
        <v>0.5</v>
      </c>
      <c r="X339" s="3"/>
    </row>
    <row r="340" spans="2:24" ht="17.399999999999999" hidden="1">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1158</v>
      </c>
      <c r="L340" s="30" t="s">
        <v>1152</v>
      </c>
      <c r="M340" s="22" t="s">
        <v>1162</v>
      </c>
      <c r="N340" s="57">
        <v>45485</v>
      </c>
      <c r="O340" s="22">
        <f>INDEX(Auxiliar!$D$5:$F$13,MATCH(Table1[[#This Row],[Tipologia_Testes]],Auxiliar!$B$5:$B$13,0),MATCH(Table1[[#This Row],[Complexidade]],Auxiliar!$D$4:$F$4,0))</f>
        <v>0.1</v>
      </c>
      <c r="P340" s="3" t="s">
        <v>1192</v>
      </c>
      <c r="Q340" s="3"/>
      <c r="R340" s="48">
        <v>45261</v>
      </c>
      <c r="S340" s="3"/>
      <c r="T340" s="3"/>
      <c r="U340" s="3"/>
      <c r="V340" s="3"/>
      <c r="W340" s="3">
        <f>VLOOKUP(Table1[[#This Row],[Status]],Auxiliar!$B$16:$D$23,3,0)*Table1[[#This Row],[Estimação (horas)]]</f>
        <v>2.5000000000000001E-2</v>
      </c>
      <c r="X340" s="3"/>
    </row>
    <row r="341" spans="2:24" ht="17.399999999999999" hidden="1">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1154</v>
      </c>
      <c r="L341" s="30" t="s">
        <v>1152</v>
      </c>
      <c r="M341" s="22" t="s">
        <v>1162</v>
      </c>
      <c r="N341" s="57">
        <v>45485</v>
      </c>
      <c r="O341" s="22">
        <f>INDEX(Auxiliar!$D$5:$F$13,MATCH(Table1[[#This Row],[Tipologia_Testes]],Auxiliar!$B$5:$B$13,0),MATCH(Table1[[#This Row],[Complexidade]],Auxiliar!$D$4:$F$4,0))</f>
        <v>2</v>
      </c>
      <c r="P341" s="3" t="s">
        <v>1192</v>
      </c>
      <c r="Q341" s="3"/>
      <c r="R341" s="48">
        <v>45261</v>
      </c>
      <c r="S341" s="3"/>
      <c r="T341" s="3"/>
      <c r="U341" s="3"/>
      <c r="V341" s="3"/>
      <c r="W341" s="3">
        <f>VLOOKUP(Table1[[#This Row],[Status]],Auxiliar!$B$16:$D$23,3,0)*Table1[[#This Row],[Estimação (horas)]]</f>
        <v>0.5</v>
      </c>
      <c r="X341" s="3"/>
    </row>
    <row r="342" spans="2:24" ht="17.399999999999999" hidden="1">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1155</v>
      </c>
      <c r="L342" s="30" t="s">
        <v>1152</v>
      </c>
      <c r="M342" s="22" t="s">
        <v>1162</v>
      </c>
      <c r="N342" s="57">
        <v>45485</v>
      </c>
      <c r="O342" s="22">
        <f>INDEX(Auxiliar!$D$5:$F$13,MATCH(Table1[[#This Row],[Tipologia_Testes]],Auxiliar!$B$5:$B$13,0),MATCH(Table1[[#This Row],[Complexidade]],Auxiliar!$D$4:$F$4,0))</f>
        <v>2</v>
      </c>
      <c r="P342" s="3" t="s">
        <v>1192</v>
      </c>
      <c r="Q342" s="3"/>
      <c r="R342" s="48">
        <v>45261</v>
      </c>
      <c r="S342" s="3"/>
      <c r="T342" s="3"/>
      <c r="U342" s="3"/>
      <c r="V342" s="3"/>
      <c r="W342" s="3">
        <f>VLOOKUP(Table1[[#This Row],[Status]],Auxiliar!$B$16:$D$23,3,0)*Table1[[#This Row],[Estimação (horas)]]</f>
        <v>0.5</v>
      </c>
      <c r="X342" s="3"/>
    </row>
    <row r="343" spans="2:24" ht="17.399999999999999" hidden="1">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1158</v>
      </c>
      <c r="L343" s="30" t="s">
        <v>1152</v>
      </c>
      <c r="M343" s="22" t="s">
        <v>1162</v>
      </c>
      <c r="N343" s="57">
        <v>45485</v>
      </c>
      <c r="O343" s="22">
        <f>INDEX(Auxiliar!$D$5:$F$13,MATCH(Table1[[#This Row],[Tipologia_Testes]],Auxiliar!$B$5:$B$13,0),MATCH(Table1[[#This Row],[Complexidade]],Auxiliar!$D$4:$F$4,0))</f>
        <v>0.1</v>
      </c>
      <c r="P343" s="3" t="s">
        <v>1192</v>
      </c>
      <c r="Q343" s="3"/>
      <c r="R343" s="48">
        <v>45261</v>
      </c>
      <c r="S343" s="3"/>
      <c r="T343" s="3"/>
      <c r="U343" s="3"/>
      <c r="V343" s="3"/>
      <c r="W343" s="3">
        <f>VLOOKUP(Table1[[#This Row],[Status]],Auxiliar!$B$16:$D$23,3,0)*Table1[[#This Row],[Estimação (horas)]]</f>
        <v>2.5000000000000001E-2</v>
      </c>
      <c r="X343" s="3"/>
    </row>
    <row r="344" spans="2:24" ht="17.399999999999999" hidden="1">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1154</v>
      </c>
      <c r="L344" s="30" t="s">
        <v>1152</v>
      </c>
      <c r="M344" s="22" t="s">
        <v>1162</v>
      </c>
      <c r="N344" s="57">
        <v>45485</v>
      </c>
      <c r="O344" s="22">
        <f>INDEX(Auxiliar!$D$5:$F$13,MATCH(Table1[[#This Row],[Tipologia_Testes]],Auxiliar!$B$5:$B$13,0),MATCH(Table1[[#This Row],[Complexidade]],Auxiliar!$D$4:$F$4,0))</f>
        <v>2</v>
      </c>
      <c r="P344" s="3" t="s">
        <v>1192</v>
      </c>
      <c r="Q344" s="3"/>
      <c r="R344" s="48">
        <v>45261</v>
      </c>
      <c r="S344" s="3"/>
      <c r="T344" s="3"/>
      <c r="U344" s="3"/>
      <c r="V344" s="3"/>
      <c r="W344" s="3">
        <f>VLOOKUP(Table1[[#This Row],[Status]],Auxiliar!$B$16:$D$23,3,0)*Table1[[#This Row],[Estimação (horas)]]</f>
        <v>0.5</v>
      </c>
      <c r="X344" s="3"/>
    </row>
    <row r="345" spans="2:24" ht="17.399999999999999" hidden="1">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1155</v>
      </c>
      <c r="L345" s="30" t="s">
        <v>1152</v>
      </c>
      <c r="M345" s="22" t="s">
        <v>1162</v>
      </c>
      <c r="N345" s="57">
        <v>45485</v>
      </c>
      <c r="O345" s="22">
        <f>INDEX(Auxiliar!$D$5:$F$13,MATCH(Table1[[#This Row],[Tipologia_Testes]],Auxiliar!$B$5:$B$13,0),MATCH(Table1[[#This Row],[Complexidade]],Auxiliar!$D$4:$F$4,0))</f>
        <v>2</v>
      </c>
      <c r="P345" s="3" t="s">
        <v>1192</v>
      </c>
      <c r="Q345" s="3"/>
      <c r="R345" s="48">
        <v>45261</v>
      </c>
      <c r="S345" s="3"/>
      <c r="T345" s="3"/>
      <c r="U345" s="3"/>
      <c r="V345" s="3"/>
      <c r="W345" s="3">
        <f>VLOOKUP(Table1[[#This Row],[Status]],Auxiliar!$B$16:$D$23,3,0)*Table1[[#This Row],[Estimação (horas)]]</f>
        <v>0.5</v>
      </c>
      <c r="X345" s="3"/>
    </row>
    <row r="346" spans="2:24" ht="17.399999999999999" hidden="1">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1158</v>
      </c>
      <c r="L346" s="30" t="s">
        <v>1152</v>
      </c>
      <c r="M346" s="22" t="s">
        <v>1162</v>
      </c>
      <c r="N346" s="57">
        <v>45485</v>
      </c>
      <c r="O346" s="22">
        <f>INDEX(Auxiliar!$D$5:$F$13,MATCH(Table1[[#This Row],[Tipologia_Testes]],Auxiliar!$B$5:$B$13,0),MATCH(Table1[[#This Row],[Complexidade]],Auxiliar!$D$4:$F$4,0))</f>
        <v>0.1</v>
      </c>
      <c r="P346" s="3" t="s">
        <v>1192</v>
      </c>
      <c r="Q346" s="3"/>
      <c r="R346" s="48">
        <v>45261</v>
      </c>
      <c r="S346" s="3"/>
      <c r="T346" s="3"/>
      <c r="U346" s="3"/>
      <c r="V346" s="3"/>
      <c r="W346" s="3">
        <f>VLOOKUP(Table1[[#This Row],[Status]],Auxiliar!$B$16:$D$23,3,0)*Table1[[#This Row],[Estimação (horas)]]</f>
        <v>2.5000000000000001E-2</v>
      </c>
      <c r="X346" s="3"/>
    </row>
    <row r="347" spans="2:24" ht="17.399999999999999" hidden="1">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1154</v>
      </c>
      <c r="L347" s="30" t="s">
        <v>1152</v>
      </c>
      <c r="M347" s="22" t="s">
        <v>1162</v>
      </c>
      <c r="N347" s="57">
        <v>45485</v>
      </c>
      <c r="O347" s="22">
        <f>INDEX(Auxiliar!$D$5:$F$13,MATCH(Table1[[#This Row],[Tipologia_Testes]],Auxiliar!$B$5:$B$13,0),MATCH(Table1[[#This Row],[Complexidade]],Auxiliar!$D$4:$F$4,0))</f>
        <v>2</v>
      </c>
      <c r="P347" s="3" t="s">
        <v>1192</v>
      </c>
      <c r="Q347" s="3"/>
      <c r="R347" s="48">
        <v>45261</v>
      </c>
      <c r="S347" s="3"/>
      <c r="T347" s="3"/>
      <c r="U347" s="3"/>
      <c r="V347" s="3"/>
      <c r="W347" s="3">
        <f>VLOOKUP(Table1[[#This Row],[Status]],Auxiliar!$B$16:$D$23,3,0)*Table1[[#This Row],[Estimação (horas)]]</f>
        <v>0.5</v>
      </c>
      <c r="X347" s="3"/>
    </row>
    <row r="348" spans="2:24" ht="17.399999999999999" hidden="1">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1155</v>
      </c>
      <c r="L348" s="30" t="s">
        <v>1152</v>
      </c>
      <c r="M348" s="22" t="s">
        <v>1162</v>
      </c>
      <c r="N348" s="57">
        <v>45485</v>
      </c>
      <c r="O348" s="22">
        <f>INDEX(Auxiliar!$D$5:$F$13,MATCH(Table1[[#This Row],[Tipologia_Testes]],Auxiliar!$B$5:$B$13,0),MATCH(Table1[[#This Row],[Complexidade]],Auxiliar!$D$4:$F$4,0))</f>
        <v>2</v>
      </c>
      <c r="P348" s="3" t="s">
        <v>1192</v>
      </c>
      <c r="Q348" s="3"/>
      <c r="R348" s="48">
        <v>45261</v>
      </c>
      <c r="S348" s="3"/>
      <c r="T348" s="3"/>
      <c r="U348" s="3"/>
      <c r="V348" s="3"/>
      <c r="W348" s="3">
        <f>VLOOKUP(Table1[[#This Row],[Status]],Auxiliar!$B$16:$D$23,3,0)*Table1[[#This Row],[Estimação (horas)]]</f>
        <v>0.5</v>
      </c>
      <c r="X348" s="3"/>
    </row>
    <row r="349" spans="2:24" ht="17.399999999999999" hidden="1">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1158</v>
      </c>
      <c r="L349" s="30" t="s">
        <v>1152</v>
      </c>
      <c r="M349" s="22" t="s">
        <v>1162</v>
      </c>
      <c r="N349" s="57">
        <v>45485</v>
      </c>
      <c r="O349" s="22">
        <f>INDEX(Auxiliar!$D$5:$F$13,MATCH(Table1[[#This Row],[Tipologia_Testes]],Auxiliar!$B$5:$B$13,0),MATCH(Table1[[#This Row],[Complexidade]],Auxiliar!$D$4:$F$4,0))</f>
        <v>0.1</v>
      </c>
      <c r="P349" s="3" t="s">
        <v>1192</v>
      </c>
      <c r="Q349" s="3"/>
      <c r="R349" s="48">
        <v>45261</v>
      </c>
      <c r="S349" s="3"/>
      <c r="T349" s="3"/>
      <c r="U349" s="3"/>
      <c r="V349" s="3"/>
      <c r="W349" s="3">
        <f>VLOOKUP(Table1[[#This Row],[Status]],Auxiliar!$B$16:$D$23,3,0)*Table1[[#This Row],[Estimação (horas)]]</f>
        <v>2.5000000000000001E-2</v>
      </c>
      <c r="X349" s="3"/>
    </row>
    <row r="350" spans="2:24" ht="17.399999999999999" hidden="1">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1154</v>
      </c>
      <c r="L350" s="30" t="s">
        <v>1152</v>
      </c>
      <c r="M350" s="22" t="s">
        <v>1162</v>
      </c>
      <c r="N350" s="57">
        <v>45485</v>
      </c>
      <c r="O350" s="22">
        <f>INDEX(Auxiliar!$D$5:$F$13,MATCH(Table1[[#This Row],[Tipologia_Testes]],Auxiliar!$B$5:$B$13,0),MATCH(Table1[[#This Row],[Complexidade]],Auxiliar!$D$4:$F$4,0))</f>
        <v>2</v>
      </c>
      <c r="P350" s="3" t="s">
        <v>1192</v>
      </c>
      <c r="Q350" s="3"/>
      <c r="R350" s="48">
        <v>45261</v>
      </c>
      <c r="S350" s="3"/>
      <c r="T350" s="3"/>
      <c r="U350" s="3"/>
      <c r="V350" s="3"/>
      <c r="W350" s="3">
        <f>VLOOKUP(Table1[[#This Row],[Status]],Auxiliar!$B$16:$D$23,3,0)*Table1[[#This Row],[Estimação (horas)]]</f>
        <v>0.5</v>
      </c>
      <c r="X350" s="3"/>
    </row>
    <row r="351" spans="2:24" ht="17.399999999999999" hidden="1">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1155</v>
      </c>
      <c r="L351" s="30" t="s">
        <v>1152</v>
      </c>
      <c r="M351" s="22" t="s">
        <v>1162</v>
      </c>
      <c r="N351" s="57">
        <v>45485</v>
      </c>
      <c r="O351" s="22">
        <f>INDEX(Auxiliar!$D$5:$F$13,MATCH(Table1[[#This Row],[Tipologia_Testes]],Auxiliar!$B$5:$B$13,0),MATCH(Table1[[#This Row],[Complexidade]],Auxiliar!$D$4:$F$4,0))</f>
        <v>2</v>
      </c>
      <c r="P351" s="3" t="s">
        <v>1192</v>
      </c>
      <c r="Q351" s="3"/>
      <c r="R351" s="48">
        <v>45261</v>
      </c>
      <c r="S351" s="3"/>
      <c r="T351" s="3"/>
      <c r="U351" s="3"/>
      <c r="V351" s="3"/>
      <c r="W351" s="3">
        <f>VLOOKUP(Table1[[#This Row],[Status]],Auxiliar!$B$16:$D$23,3,0)*Table1[[#This Row],[Estimação (horas)]]</f>
        <v>0.5</v>
      </c>
      <c r="X351" s="3"/>
    </row>
    <row r="352" spans="2:24" ht="17.399999999999999" hidden="1">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1158</v>
      </c>
      <c r="L352" s="30" t="s">
        <v>1152</v>
      </c>
      <c r="M352" s="22" t="s">
        <v>1162</v>
      </c>
      <c r="N352" s="57">
        <v>45485</v>
      </c>
      <c r="O352" s="22">
        <f>INDEX(Auxiliar!$D$5:$F$13,MATCH(Table1[[#This Row],[Tipologia_Testes]],Auxiliar!$B$5:$B$13,0),MATCH(Table1[[#This Row],[Complexidade]],Auxiliar!$D$4:$F$4,0))</f>
        <v>0.1</v>
      </c>
      <c r="P352" s="3" t="s">
        <v>1192</v>
      </c>
      <c r="Q352" s="3"/>
      <c r="R352" s="48">
        <v>45261</v>
      </c>
      <c r="S352" s="3"/>
      <c r="T352" s="3"/>
      <c r="U352" s="3"/>
      <c r="V352" s="3"/>
      <c r="W352" s="3">
        <f>VLOOKUP(Table1[[#This Row],[Status]],Auxiliar!$B$16:$D$23,3,0)*Table1[[#This Row],[Estimação (horas)]]</f>
        <v>2.5000000000000001E-2</v>
      </c>
      <c r="X352" s="3"/>
    </row>
    <row r="353" spans="2:24" ht="17.399999999999999" hidden="1">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1154</v>
      </c>
      <c r="L353" s="30" t="s">
        <v>1152</v>
      </c>
      <c r="M353" s="22" t="s">
        <v>1162</v>
      </c>
      <c r="N353" s="57">
        <v>45485</v>
      </c>
      <c r="O353" s="22">
        <f>INDEX(Auxiliar!$D$5:$F$13,MATCH(Table1[[#This Row],[Tipologia_Testes]],Auxiliar!$B$5:$B$13,0),MATCH(Table1[[#This Row],[Complexidade]],Auxiliar!$D$4:$F$4,0))</f>
        <v>2</v>
      </c>
      <c r="P353" s="3" t="s">
        <v>1192</v>
      </c>
      <c r="Q353" s="3"/>
      <c r="R353" s="48">
        <v>45261</v>
      </c>
      <c r="S353" s="3"/>
      <c r="T353" s="3"/>
      <c r="U353" s="3"/>
      <c r="V353" s="3"/>
      <c r="W353" s="3">
        <f>VLOOKUP(Table1[[#This Row],[Status]],Auxiliar!$B$16:$D$23,3,0)*Table1[[#This Row],[Estimação (horas)]]</f>
        <v>0.5</v>
      </c>
      <c r="X353" s="3"/>
    </row>
    <row r="354" spans="2:24" ht="17.399999999999999" hidden="1">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1155</v>
      </c>
      <c r="L354" s="30" t="s">
        <v>1152</v>
      </c>
      <c r="M354" s="22" t="s">
        <v>1162</v>
      </c>
      <c r="N354" s="57">
        <v>45485</v>
      </c>
      <c r="O354" s="22">
        <f>INDEX(Auxiliar!$D$5:$F$13,MATCH(Table1[[#This Row],[Tipologia_Testes]],Auxiliar!$B$5:$B$13,0),MATCH(Table1[[#This Row],[Complexidade]],Auxiliar!$D$4:$F$4,0))</f>
        <v>2</v>
      </c>
      <c r="P354" s="3" t="s">
        <v>1192</v>
      </c>
      <c r="Q354" s="3"/>
      <c r="R354" s="48">
        <v>45261</v>
      </c>
      <c r="S354" s="3"/>
      <c r="T354" s="3"/>
      <c r="U354" s="3"/>
      <c r="V354" s="3"/>
      <c r="W354" s="3">
        <f>VLOOKUP(Table1[[#This Row],[Status]],Auxiliar!$B$16:$D$23,3,0)*Table1[[#This Row],[Estimação (horas)]]</f>
        <v>0.5</v>
      </c>
      <c r="X354" s="3"/>
    </row>
    <row r="355" spans="2:24" ht="17.399999999999999" hidden="1">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1158</v>
      </c>
      <c r="L355" s="30" t="s">
        <v>1152</v>
      </c>
      <c r="M355" s="22" t="s">
        <v>1162</v>
      </c>
      <c r="N355" s="57">
        <v>45485</v>
      </c>
      <c r="O355" s="22">
        <f>INDEX(Auxiliar!$D$5:$F$13,MATCH(Table1[[#This Row],[Tipologia_Testes]],Auxiliar!$B$5:$B$13,0),MATCH(Table1[[#This Row],[Complexidade]],Auxiliar!$D$4:$F$4,0))</f>
        <v>0.1</v>
      </c>
      <c r="P355" s="3" t="s">
        <v>1192</v>
      </c>
      <c r="Q355" s="3"/>
      <c r="R355" s="48">
        <v>45261</v>
      </c>
      <c r="S355" s="3"/>
      <c r="T355" s="3"/>
      <c r="U355" s="3"/>
      <c r="V355" s="3"/>
      <c r="W355" s="3">
        <f>VLOOKUP(Table1[[#This Row],[Status]],Auxiliar!$B$16:$D$23,3,0)*Table1[[#This Row],[Estimação (horas)]]</f>
        <v>2.5000000000000001E-2</v>
      </c>
      <c r="X355" s="3"/>
    </row>
    <row r="356" spans="2:24" ht="17.399999999999999" hidden="1">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1154</v>
      </c>
      <c r="L356" s="30" t="s">
        <v>1152</v>
      </c>
      <c r="M356" s="22" t="s">
        <v>1162</v>
      </c>
      <c r="N356" s="57">
        <v>45485</v>
      </c>
      <c r="O356" s="22">
        <f>INDEX(Auxiliar!$D$5:$F$13,MATCH(Table1[[#This Row],[Tipologia_Testes]],Auxiliar!$B$5:$B$13,0),MATCH(Table1[[#This Row],[Complexidade]],Auxiliar!$D$4:$F$4,0))</f>
        <v>2</v>
      </c>
      <c r="P356" s="3" t="s">
        <v>1192</v>
      </c>
      <c r="Q356" s="3"/>
      <c r="R356" s="48">
        <v>45261</v>
      </c>
      <c r="S356" s="3"/>
      <c r="T356" s="3"/>
      <c r="U356" s="3"/>
      <c r="V356" s="3"/>
      <c r="W356" s="3">
        <f>VLOOKUP(Table1[[#This Row],[Status]],Auxiliar!$B$16:$D$23,3,0)*Table1[[#This Row],[Estimação (horas)]]</f>
        <v>0.5</v>
      </c>
      <c r="X356" s="3"/>
    </row>
    <row r="357" spans="2:24" ht="17.399999999999999" hidden="1">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1155</v>
      </c>
      <c r="L357" s="30" t="s">
        <v>1152</v>
      </c>
      <c r="M357" s="22" t="s">
        <v>1162</v>
      </c>
      <c r="N357" s="57">
        <v>45485</v>
      </c>
      <c r="O357" s="22">
        <f>INDEX(Auxiliar!$D$5:$F$13,MATCH(Table1[[#This Row],[Tipologia_Testes]],Auxiliar!$B$5:$B$13,0),MATCH(Table1[[#This Row],[Complexidade]],Auxiliar!$D$4:$F$4,0))</f>
        <v>2</v>
      </c>
      <c r="P357" s="3" t="s">
        <v>1192</v>
      </c>
      <c r="Q357" s="3"/>
      <c r="R357" s="48">
        <v>45261</v>
      </c>
      <c r="S357" s="3"/>
      <c r="T357" s="3"/>
      <c r="U357" s="3"/>
      <c r="V357" s="3"/>
      <c r="W357" s="3">
        <f>VLOOKUP(Table1[[#This Row],[Status]],Auxiliar!$B$16:$D$23,3,0)*Table1[[#This Row],[Estimação (horas)]]</f>
        <v>0.5</v>
      </c>
      <c r="X357" s="3"/>
    </row>
    <row r="358" spans="2:24" ht="17.399999999999999" hidden="1">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1158</v>
      </c>
      <c r="L358" s="30" t="s">
        <v>1152</v>
      </c>
      <c r="M358" s="22" t="s">
        <v>1162</v>
      </c>
      <c r="N358" s="57">
        <v>45485</v>
      </c>
      <c r="O358" s="22">
        <f>INDEX(Auxiliar!$D$5:$F$13,MATCH(Table1[[#This Row],[Tipologia_Testes]],Auxiliar!$B$5:$B$13,0),MATCH(Table1[[#This Row],[Complexidade]],Auxiliar!$D$4:$F$4,0))</f>
        <v>0.1</v>
      </c>
      <c r="P358" s="3" t="s">
        <v>1192</v>
      </c>
      <c r="Q358" s="3"/>
      <c r="R358" s="48">
        <v>45261</v>
      </c>
      <c r="S358" s="3"/>
      <c r="T358" s="3"/>
      <c r="U358" s="3"/>
      <c r="V358" s="3"/>
      <c r="W358" s="3">
        <f>VLOOKUP(Table1[[#This Row],[Status]],Auxiliar!$B$16:$D$23,3,0)*Table1[[#This Row],[Estimação (horas)]]</f>
        <v>2.5000000000000001E-2</v>
      </c>
      <c r="X358" s="3"/>
    </row>
    <row r="359" spans="2:24" ht="17.399999999999999" hidden="1">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1154</v>
      </c>
      <c r="L359" s="30" t="s">
        <v>1152</v>
      </c>
      <c r="M359" s="22" t="s">
        <v>1162</v>
      </c>
      <c r="N359" s="57">
        <v>45485</v>
      </c>
      <c r="O359" s="22">
        <f>INDEX(Auxiliar!$D$5:$F$13,MATCH(Table1[[#This Row],[Tipologia_Testes]],Auxiliar!$B$5:$B$13,0),MATCH(Table1[[#This Row],[Complexidade]],Auxiliar!$D$4:$F$4,0))</f>
        <v>2</v>
      </c>
      <c r="P359" s="3" t="s">
        <v>1192</v>
      </c>
      <c r="Q359" s="3"/>
      <c r="R359" s="48">
        <v>45261</v>
      </c>
      <c r="S359" s="3"/>
      <c r="T359" s="3"/>
      <c r="U359" s="3"/>
      <c r="V359" s="3"/>
      <c r="W359" s="3">
        <f>VLOOKUP(Table1[[#This Row],[Status]],Auxiliar!$B$16:$D$23,3,0)*Table1[[#This Row],[Estimação (horas)]]</f>
        <v>0.5</v>
      </c>
      <c r="X359" s="3"/>
    </row>
    <row r="360" spans="2:24" ht="17.399999999999999" hidden="1">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1155</v>
      </c>
      <c r="L360" s="30" t="s">
        <v>1152</v>
      </c>
      <c r="M360" s="22" t="s">
        <v>1162</v>
      </c>
      <c r="N360" s="57">
        <v>45485</v>
      </c>
      <c r="O360" s="22">
        <f>INDEX(Auxiliar!$D$5:$F$13,MATCH(Table1[[#This Row],[Tipologia_Testes]],Auxiliar!$B$5:$B$13,0),MATCH(Table1[[#This Row],[Complexidade]],Auxiliar!$D$4:$F$4,0))</f>
        <v>2</v>
      </c>
      <c r="P360" s="3" t="s">
        <v>1192</v>
      </c>
      <c r="Q360" s="3"/>
      <c r="R360" s="48">
        <v>45261</v>
      </c>
      <c r="S360" s="3"/>
      <c r="T360" s="3"/>
      <c r="U360" s="3"/>
      <c r="V360" s="3"/>
      <c r="W360" s="3">
        <f>VLOOKUP(Table1[[#This Row],[Status]],Auxiliar!$B$16:$D$23,3,0)*Table1[[#This Row],[Estimação (horas)]]</f>
        <v>0.5</v>
      </c>
      <c r="X360" s="3"/>
    </row>
    <row r="361" spans="2:24" ht="17.399999999999999" hidden="1">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1158</v>
      </c>
      <c r="L361" s="30" t="s">
        <v>1152</v>
      </c>
      <c r="M361" s="22" t="s">
        <v>1162</v>
      </c>
      <c r="N361" s="57">
        <v>45485</v>
      </c>
      <c r="O361" s="22">
        <f>INDEX(Auxiliar!$D$5:$F$13,MATCH(Table1[[#This Row],[Tipologia_Testes]],Auxiliar!$B$5:$B$13,0),MATCH(Table1[[#This Row],[Complexidade]],Auxiliar!$D$4:$F$4,0))</f>
        <v>0.1</v>
      </c>
      <c r="P361" s="3" t="s">
        <v>1192</v>
      </c>
      <c r="Q361" s="3"/>
      <c r="R361" s="48">
        <v>45261</v>
      </c>
      <c r="S361" s="3"/>
      <c r="T361" s="3"/>
      <c r="U361" s="3"/>
      <c r="V361" s="3"/>
      <c r="W361" s="3">
        <f>VLOOKUP(Table1[[#This Row],[Status]],Auxiliar!$B$16:$D$23,3,0)*Table1[[#This Row],[Estimação (horas)]]</f>
        <v>2.5000000000000001E-2</v>
      </c>
      <c r="X361" s="3"/>
    </row>
    <row r="362" spans="2:24" ht="17.399999999999999" hidden="1">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1154</v>
      </c>
      <c r="L362" s="30" t="s">
        <v>1152</v>
      </c>
      <c r="M362" s="22" t="s">
        <v>1162</v>
      </c>
      <c r="N362" s="57">
        <v>45485</v>
      </c>
      <c r="O362" s="22">
        <f>INDEX(Auxiliar!$D$5:$F$13,MATCH(Table1[[#This Row],[Tipologia_Testes]],Auxiliar!$B$5:$B$13,0),MATCH(Table1[[#This Row],[Complexidade]],Auxiliar!$D$4:$F$4,0))</f>
        <v>2</v>
      </c>
      <c r="P362" s="3" t="s">
        <v>1192</v>
      </c>
      <c r="Q362" s="3"/>
      <c r="R362" s="48">
        <v>45261</v>
      </c>
      <c r="S362" s="3"/>
      <c r="T362" s="3"/>
      <c r="U362" s="3"/>
      <c r="V362" s="3"/>
      <c r="W362" s="3">
        <f>VLOOKUP(Table1[[#This Row],[Status]],Auxiliar!$B$16:$D$23,3,0)*Table1[[#This Row],[Estimação (horas)]]</f>
        <v>1</v>
      </c>
      <c r="X362" s="3"/>
    </row>
    <row r="363" spans="2:24" ht="17.399999999999999" hidden="1">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1155</v>
      </c>
      <c r="L363" s="30" t="s">
        <v>1152</v>
      </c>
      <c r="M363" s="22" t="s">
        <v>1162</v>
      </c>
      <c r="N363" s="57">
        <v>45485</v>
      </c>
      <c r="O363" s="22">
        <f>INDEX(Auxiliar!$D$5:$F$13,MATCH(Table1[[#This Row],[Tipologia_Testes]],Auxiliar!$B$5:$B$13,0),MATCH(Table1[[#This Row],[Complexidade]],Auxiliar!$D$4:$F$4,0))</f>
        <v>2</v>
      </c>
      <c r="P363" s="3" t="s">
        <v>1192</v>
      </c>
      <c r="Q363" s="3"/>
      <c r="R363" s="48">
        <v>45261</v>
      </c>
      <c r="S363" s="3"/>
      <c r="T363" s="3"/>
      <c r="U363" s="3"/>
      <c r="V363" s="3"/>
      <c r="W363" s="3">
        <f>VLOOKUP(Table1[[#This Row],[Status]],Auxiliar!$B$16:$D$23,3,0)*Table1[[#This Row],[Estimação (horas)]]</f>
        <v>1</v>
      </c>
      <c r="X363" s="3"/>
    </row>
    <row r="364" spans="2:24" ht="17.399999999999999" hidden="1">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1158</v>
      </c>
      <c r="L364" s="30" t="s">
        <v>1152</v>
      </c>
      <c r="M364" s="22" t="s">
        <v>1162</v>
      </c>
      <c r="N364" s="57">
        <v>45485</v>
      </c>
      <c r="O364" s="22">
        <f>INDEX(Auxiliar!$D$5:$F$13,MATCH(Table1[[#This Row],[Tipologia_Testes]],Auxiliar!$B$5:$B$13,0),MATCH(Table1[[#This Row],[Complexidade]],Auxiliar!$D$4:$F$4,0))</f>
        <v>0.1</v>
      </c>
      <c r="P364" s="3" t="s">
        <v>1192</v>
      </c>
      <c r="Q364" s="3"/>
      <c r="R364" s="48">
        <v>45261</v>
      </c>
      <c r="S364" s="3"/>
      <c r="T364" s="3"/>
      <c r="U364" s="3"/>
      <c r="V364" s="3"/>
      <c r="W364" s="3">
        <f>VLOOKUP(Table1[[#This Row],[Status]],Auxiliar!$B$16:$D$23,3,0)*Table1[[#This Row],[Estimação (horas)]]</f>
        <v>0.05</v>
      </c>
      <c r="X364" s="3"/>
    </row>
    <row r="365" spans="2:24" ht="17.399999999999999" hidden="1">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1154</v>
      </c>
      <c r="L365" s="30" t="s">
        <v>1152</v>
      </c>
      <c r="M365" s="22" t="s">
        <v>1162</v>
      </c>
      <c r="N365" s="57">
        <v>45485</v>
      </c>
      <c r="O365" s="22">
        <f>INDEX(Auxiliar!$D$5:$F$13,MATCH(Table1[[#This Row],[Tipologia_Testes]],Auxiliar!$B$5:$B$13,0),MATCH(Table1[[#This Row],[Complexidade]],Auxiliar!$D$4:$F$4,0))</f>
        <v>2</v>
      </c>
      <c r="P365" s="3" t="s">
        <v>1192</v>
      </c>
      <c r="Q365" s="3"/>
      <c r="R365" s="48">
        <v>45261</v>
      </c>
      <c r="S365" s="3"/>
      <c r="T365" s="3"/>
      <c r="U365" s="3"/>
      <c r="V365" s="3"/>
      <c r="W365" s="3">
        <f>VLOOKUP(Table1[[#This Row],[Status]],Auxiliar!$B$16:$D$23,3,0)*Table1[[#This Row],[Estimação (horas)]]</f>
        <v>0.5</v>
      </c>
      <c r="X365" s="3"/>
    </row>
    <row r="366" spans="2:24" ht="17.399999999999999" hidden="1">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1155</v>
      </c>
      <c r="L366" s="30" t="s">
        <v>1152</v>
      </c>
      <c r="M366" s="22" t="s">
        <v>1162</v>
      </c>
      <c r="N366" s="57">
        <v>45485</v>
      </c>
      <c r="O366" s="22">
        <f>INDEX(Auxiliar!$D$5:$F$13,MATCH(Table1[[#This Row],[Tipologia_Testes]],Auxiliar!$B$5:$B$13,0),MATCH(Table1[[#This Row],[Complexidade]],Auxiliar!$D$4:$F$4,0))</f>
        <v>2</v>
      </c>
      <c r="P366" s="3" t="s">
        <v>1192</v>
      </c>
      <c r="Q366" s="3"/>
      <c r="R366" s="48">
        <v>45261</v>
      </c>
      <c r="S366" s="3"/>
      <c r="T366" s="3"/>
      <c r="U366" s="3"/>
      <c r="V366" s="3"/>
      <c r="W366" s="3">
        <f>VLOOKUP(Table1[[#This Row],[Status]],Auxiliar!$B$16:$D$23,3,0)*Table1[[#This Row],[Estimação (horas)]]</f>
        <v>0.5</v>
      </c>
      <c r="X366" s="3"/>
    </row>
    <row r="367" spans="2:24" ht="17.399999999999999" hidden="1">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1158</v>
      </c>
      <c r="L367" s="30" t="s">
        <v>1152</v>
      </c>
      <c r="M367" s="22" t="s">
        <v>1162</v>
      </c>
      <c r="N367" s="57">
        <v>45485</v>
      </c>
      <c r="O367" s="22">
        <f>INDEX(Auxiliar!$D$5:$F$13,MATCH(Table1[[#This Row],[Tipologia_Testes]],Auxiliar!$B$5:$B$13,0),MATCH(Table1[[#This Row],[Complexidade]],Auxiliar!$D$4:$F$4,0))</f>
        <v>0.1</v>
      </c>
      <c r="P367" s="3" t="s">
        <v>1192</v>
      </c>
      <c r="Q367" s="3"/>
      <c r="R367" s="48">
        <v>45261</v>
      </c>
      <c r="S367" s="3"/>
      <c r="T367" s="3"/>
      <c r="U367" s="3"/>
      <c r="V367" s="3"/>
      <c r="W367" s="3">
        <f>VLOOKUP(Table1[[#This Row],[Status]],Auxiliar!$B$16:$D$23,3,0)*Table1[[#This Row],[Estimação (horas)]]</f>
        <v>2.5000000000000001E-2</v>
      </c>
      <c r="X367" s="3"/>
    </row>
    <row r="368" spans="2:24" ht="17.399999999999999" hidden="1">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1154</v>
      </c>
      <c r="L368" s="30" t="s">
        <v>1152</v>
      </c>
      <c r="M368" s="22" t="s">
        <v>1162</v>
      </c>
      <c r="N368" s="57">
        <v>45485</v>
      </c>
      <c r="O368" s="22">
        <f>INDEX(Auxiliar!$D$5:$F$13,MATCH(Table1[[#This Row],[Tipologia_Testes]],Auxiliar!$B$5:$B$13,0),MATCH(Table1[[#This Row],[Complexidade]],Auxiliar!$D$4:$F$4,0))</f>
        <v>2</v>
      </c>
      <c r="P368" s="3" t="s">
        <v>1192</v>
      </c>
      <c r="Q368" s="3"/>
      <c r="R368" s="48">
        <v>45261</v>
      </c>
      <c r="S368" s="3"/>
      <c r="T368" s="3"/>
      <c r="U368" s="3"/>
      <c r="V368" s="3"/>
      <c r="W368" s="3">
        <f>VLOOKUP(Table1[[#This Row],[Status]],Auxiliar!$B$16:$D$23,3,0)*Table1[[#This Row],[Estimação (horas)]]</f>
        <v>0.5</v>
      </c>
      <c r="X368" s="3"/>
    </row>
    <row r="369" spans="2:24" ht="17.399999999999999" hidden="1">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1155</v>
      </c>
      <c r="L369" s="30" t="s">
        <v>1152</v>
      </c>
      <c r="M369" s="22" t="s">
        <v>1162</v>
      </c>
      <c r="N369" s="57">
        <v>45485</v>
      </c>
      <c r="O369" s="22">
        <f>INDEX(Auxiliar!$D$5:$F$13,MATCH(Table1[[#This Row],[Tipologia_Testes]],Auxiliar!$B$5:$B$13,0),MATCH(Table1[[#This Row],[Complexidade]],Auxiliar!$D$4:$F$4,0))</f>
        <v>2</v>
      </c>
      <c r="P369" s="3" t="s">
        <v>1192</v>
      </c>
      <c r="Q369" s="3"/>
      <c r="R369" s="48">
        <v>45261</v>
      </c>
      <c r="S369" s="3"/>
      <c r="T369" s="3"/>
      <c r="U369" s="3"/>
      <c r="V369" s="3"/>
      <c r="W369" s="3">
        <f>VLOOKUP(Table1[[#This Row],[Status]],Auxiliar!$B$16:$D$23,3,0)*Table1[[#This Row],[Estimação (horas)]]</f>
        <v>0.5</v>
      </c>
      <c r="X369" s="3"/>
    </row>
    <row r="370" spans="2:24" ht="17.399999999999999" hidden="1">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1158</v>
      </c>
      <c r="L370" s="30" t="s">
        <v>1152</v>
      </c>
      <c r="M370" s="22" t="s">
        <v>1162</v>
      </c>
      <c r="N370" s="57">
        <v>45485</v>
      </c>
      <c r="O370" s="22">
        <f>INDEX(Auxiliar!$D$5:$F$13,MATCH(Table1[[#This Row],[Tipologia_Testes]],Auxiliar!$B$5:$B$13,0),MATCH(Table1[[#This Row],[Complexidade]],Auxiliar!$D$4:$F$4,0))</f>
        <v>0.1</v>
      </c>
      <c r="P370" s="3" t="s">
        <v>1192</v>
      </c>
      <c r="Q370" s="3"/>
      <c r="R370" s="48">
        <v>45261</v>
      </c>
      <c r="S370" s="3"/>
      <c r="T370" s="3"/>
      <c r="U370" s="3"/>
      <c r="V370" s="3"/>
      <c r="W370" s="3">
        <f>VLOOKUP(Table1[[#This Row],[Status]],Auxiliar!$B$16:$D$23,3,0)*Table1[[#This Row],[Estimação (horas)]]</f>
        <v>2.5000000000000001E-2</v>
      </c>
      <c r="X370" s="3"/>
    </row>
    <row r="371" spans="2:24" ht="17.399999999999999" hidden="1">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1154</v>
      </c>
      <c r="L371" s="30" t="s">
        <v>1152</v>
      </c>
      <c r="M371" s="22" t="s">
        <v>1162</v>
      </c>
      <c r="N371" s="57">
        <v>45485</v>
      </c>
      <c r="O371" s="22">
        <f>INDEX(Auxiliar!$D$5:$F$13,MATCH(Table1[[#This Row],[Tipologia_Testes]],Auxiliar!$B$5:$B$13,0),MATCH(Table1[[#This Row],[Complexidade]],Auxiliar!$D$4:$F$4,0))</f>
        <v>2</v>
      </c>
      <c r="P371" s="3" t="s">
        <v>1192</v>
      </c>
      <c r="Q371" s="3"/>
      <c r="R371" s="48">
        <v>45261</v>
      </c>
      <c r="S371" s="3"/>
      <c r="T371" s="3"/>
      <c r="U371" s="3"/>
      <c r="V371" s="3"/>
      <c r="W371" s="3">
        <f>VLOOKUP(Table1[[#This Row],[Status]],Auxiliar!$B$16:$D$23,3,0)*Table1[[#This Row],[Estimação (horas)]]</f>
        <v>0.5</v>
      </c>
      <c r="X371" s="3"/>
    </row>
    <row r="372" spans="2:24" ht="17.399999999999999" hidden="1">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1155</v>
      </c>
      <c r="L372" s="30" t="s">
        <v>1152</v>
      </c>
      <c r="M372" s="22" t="s">
        <v>1162</v>
      </c>
      <c r="N372" s="57">
        <v>45485</v>
      </c>
      <c r="O372" s="22">
        <f>INDEX(Auxiliar!$D$5:$F$13,MATCH(Table1[[#This Row],[Tipologia_Testes]],Auxiliar!$B$5:$B$13,0),MATCH(Table1[[#This Row],[Complexidade]],Auxiliar!$D$4:$F$4,0))</f>
        <v>2</v>
      </c>
      <c r="P372" s="3" t="s">
        <v>1192</v>
      </c>
      <c r="Q372" s="3"/>
      <c r="R372" s="48">
        <v>45261</v>
      </c>
      <c r="S372" s="3"/>
      <c r="T372" s="3"/>
      <c r="U372" s="3"/>
      <c r="V372" s="3"/>
      <c r="W372" s="3">
        <f>VLOOKUP(Table1[[#This Row],[Status]],Auxiliar!$B$16:$D$23,3,0)*Table1[[#This Row],[Estimação (horas)]]</f>
        <v>0.5</v>
      </c>
      <c r="X372" s="3"/>
    </row>
    <row r="373" spans="2:24" ht="17.399999999999999" hidden="1">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1158</v>
      </c>
      <c r="L373" s="30" t="s">
        <v>1152</v>
      </c>
      <c r="M373" s="22" t="s">
        <v>1162</v>
      </c>
      <c r="N373" s="57">
        <v>45485</v>
      </c>
      <c r="O373" s="22">
        <f>INDEX(Auxiliar!$D$5:$F$13,MATCH(Table1[[#This Row],[Tipologia_Testes]],Auxiliar!$B$5:$B$13,0),MATCH(Table1[[#This Row],[Complexidade]],Auxiliar!$D$4:$F$4,0))</f>
        <v>0.1</v>
      </c>
      <c r="P373" s="3" t="s">
        <v>1192</v>
      </c>
      <c r="Q373" s="3"/>
      <c r="R373" s="48">
        <v>45261</v>
      </c>
      <c r="S373" s="3"/>
      <c r="T373" s="3"/>
      <c r="U373" s="3"/>
      <c r="V373" s="3"/>
      <c r="W373" s="3">
        <f>VLOOKUP(Table1[[#This Row],[Status]],Auxiliar!$B$16:$D$23,3,0)*Table1[[#This Row],[Estimação (horas)]]</f>
        <v>2.5000000000000001E-2</v>
      </c>
      <c r="X373" s="3"/>
    </row>
    <row r="374" spans="2:24" ht="17.399999999999999" hidden="1">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1154</v>
      </c>
      <c r="L374" s="30" t="s">
        <v>1152</v>
      </c>
      <c r="M374" s="22" t="s">
        <v>1162</v>
      </c>
      <c r="N374" s="57">
        <v>45485</v>
      </c>
      <c r="O374" s="22">
        <f>INDEX(Auxiliar!$D$5:$F$13,MATCH(Table1[[#This Row],[Tipologia_Testes]],Auxiliar!$B$5:$B$13,0),MATCH(Table1[[#This Row],[Complexidade]],Auxiliar!$D$4:$F$4,0))</f>
        <v>2</v>
      </c>
      <c r="P374" s="3" t="s">
        <v>1192</v>
      </c>
      <c r="Q374" s="3"/>
      <c r="R374" s="48">
        <v>45261</v>
      </c>
      <c r="S374" s="3"/>
      <c r="T374" s="3"/>
      <c r="U374" s="3"/>
      <c r="V374" s="3"/>
      <c r="W374" s="3">
        <f>VLOOKUP(Table1[[#This Row],[Status]],Auxiliar!$B$16:$D$23,3,0)*Table1[[#This Row],[Estimação (horas)]]</f>
        <v>0.5</v>
      </c>
      <c r="X374" s="3"/>
    </row>
    <row r="375" spans="2:24" ht="17.399999999999999" hidden="1">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1155</v>
      </c>
      <c r="L375" s="30" t="s">
        <v>1152</v>
      </c>
      <c r="M375" s="22" t="s">
        <v>1162</v>
      </c>
      <c r="N375" s="57">
        <v>45485</v>
      </c>
      <c r="O375" s="22">
        <f>INDEX(Auxiliar!$D$5:$F$13,MATCH(Table1[[#This Row],[Tipologia_Testes]],Auxiliar!$B$5:$B$13,0),MATCH(Table1[[#This Row],[Complexidade]],Auxiliar!$D$4:$F$4,0))</f>
        <v>2</v>
      </c>
      <c r="P375" s="3" t="s">
        <v>1192</v>
      </c>
      <c r="Q375" s="3"/>
      <c r="R375" s="48">
        <v>45261</v>
      </c>
      <c r="S375" s="3"/>
      <c r="T375" s="3"/>
      <c r="U375" s="3"/>
      <c r="V375" s="3"/>
      <c r="W375" s="3">
        <f>VLOOKUP(Table1[[#This Row],[Status]],Auxiliar!$B$16:$D$23,3,0)*Table1[[#This Row],[Estimação (horas)]]</f>
        <v>0.5</v>
      </c>
      <c r="X375" s="3"/>
    </row>
    <row r="376" spans="2:24" ht="17.399999999999999" hidden="1">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1158</v>
      </c>
      <c r="L376" s="30" t="s">
        <v>1152</v>
      </c>
      <c r="M376" s="22" t="s">
        <v>1162</v>
      </c>
      <c r="N376" s="57">
        <v>45485</v>
      </c>
      <c r="O376" s="22">
        <f>INDEX(Auxiliar!$D$5:$F$13,MATCH(Table1[[#This Row],[Tipologia_Testes]],Auxiliar!$B$5:$B$13,0),MATCH(Table1[[#This Row],[Complexidade]],Auxiliar!$D$4:$F$4,0))</f>
        <v>0.1</v>
      </c>
      <c r="P376" s="3" t="s">
        <v>1192</v>
      </c>
      <c r="Q376" s="3"/>
      <c r="R376" s="48">
        <v>45261</v>
      </c>
      <c r="S376" s="3"/>
      <c r="T376" s="3"/>
      <c r="U376" s="3"/>
      <c r="V376" s="3"/>
      <c r="W376" s="3">
        <f>VLOOKUP(Table1[[#This Row],[Status]],Auxiliar!$B$16:$D$23,3,0)*Table1[[#This Row],[Estimação (horas)]]</f>
        <v>2.5000000000000001E-2</v>
      </c>
      <c r="X376" s="3"/>
    </row>
    <row r="377" spans="2:24" ht="17.399999999999999" hidden="1">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1154</v>
      </c>
      <c r="L377" s="30" t="s">
        <v>1152</v>
      </c>
      <c r="M377" s="22" t="s">
        <v>1162</v>
      </c>
      <c r="N377" s="57">
        <v>45485</v>
      </c>
      <c r="O377" s="22">
        <f>INDEX(Auxiliar!$D$5:$F$13,MATCH(Table1[[#This Row],[Tipologia_Testes]],Auxiliar!$B$5:$B$13,0),MATCH(Table1[[#This Row],[Complexidade]],Auxiliar!$D$4:$F$4,0))</f>
        <v>2</v>
      </c>
      <c r="P377" s="3" t="s">
        <v>1192</v>
      </c>
      <c r="Q377" s="3"/>
      <c r="R377" s="48">
        <v>45261</v>
      </c>
      <c r="S377" s="3"/>
      <c r="T377" s="3"/>
      <c r="U377" s="3"/>
      <c r="V377" s="3"/>
      <c r="W377" s="3">
        <f>VLOOKUP(Table1[[#This Row],[Status]],Auxiliar!$B$16:$D$23,3,0)*Table1[[#This Row],[Estimação (horas)]]</f>
        <v>0.5</v>
      </c>
      <c r="X377" s="3"/>
    </row>
    <row r="378" spans="2:24" ht="17.399999999999999" hidden="1">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1155</v>
      </c>
      <c r="L378" s="30" t="s">
        <v>1152</v>
      </c>
      <c r="M378" s="22" t="s">
        <v>1162</v>
      </c>
      <c r="N378" s="57">
        <v>45485</v>
      </c>
      <c r="O378" s="22">
        <f>INDEX(Auxiliar!$D$5:$F$13,MATCH(Table1[[#This Row],[Tipologia_Testes]],Auxiliar!$B$5:$B$13,0),MATCH(Table1[[#This Row],[Complexidade]],Auxiliar!$D$4:$F$4,0))</f>
        <v>2</v>
      </c>
      <c r="P378" s="3" t="s">
        <v>1192</v>
      </c>
      <c r="Q378" s="3"/>
      <c r="R378" s="48">
        <v>45261</v>
      </c>
      <c r="S378" s="3"/>
      <c r="T378" s="3"/>
      <c r="U378" s="3"/>
      <c r="V378" s="3"/>
      <c r="W378" s="3">
        <f>VLOOKUP(Table1[[#This Row],[Status]],Auxiliar!$B$16:$D$23,3,0)*Table1[[#This Row],[Estimação (horas)]]</f>
        <v>0.5</v>
      </c>
      <c r="X378" s="3"/>
    </row>
    <row r="379" spans="2:24" ht="17.399999999999999" hidden="1">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1158</v>
      </c>
      <c r="L379" s="30" t="s">
        <v>1152</v>
      </c>
      <c r="M379" s="22" t="s">
        <v>1162</v>
      </c>
      <c r="N379" s="57">
        <v>45485</v>
      </c>
      <c r="O379" s="22">
        <f>INDEX(Auxiliar!$D$5:$F$13,MATCH(Table1[[#This Row],[Tipologia_Testes]],Auxiliar!$B$5:$B$13,0),MATCH(Table1[[#This Row],[Complexidade]],Auxiliar!$D$4:$F$4,0))</f>
        <v>0.1</v>
      </c>
      <c r="P379" s="3" t="s">
        <v>1192</v>
      </c>
      <c r="Q379" s="3"/>
      <c r="R379" s="48">
        <v>45261</v>
      </c>
      <c r="S379" s="3"/>
      <c r="T379" s="3"/>
      <c r="U379" s="3"/>
      <c r="V379" s="3"/>
      <c r="W379" s="3">
        <f>VLOOKUP(Table1[[#This Row],[Status]],Auxiliar!$B$16:$D$23,3,0)*Table1[[#This Row],[Estimação (horas)]]</f>
        <v>2.5000000000000001E-2</v>
      </c>
      <c r="X379" s="3"/>
    </row>
    <row r="380" spans="2:24" ht="17.399999999999999" hidden="1">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1154</v>
      </c>
      <c r="L380" s="30" t="s">
        <v>1152</v>
      </c>
      <c r="M380" s="22" t="s">
        <v>1162</v>
      </c>
      <c r="N380" s="57">
        <v>45485</v>
      </c>
      <c r="O380" s="22">
        <f>INDEX(Auxiliar!$D$5:$F$13,MATCH(Table1[[#This Row],[Tipologia_Testes]],Auxiliar!$B$5:$B$13,0),MATCH(Table1[[#This Row],[Complexidade]],Auxiliar!$D$4:$F$4,0))</f>
        <v>2</v>
      </c>
      <c r="P380" s="3" t="s">
        <v>1192</v>
      </c>
      <c r="Q380" s="3"/>
      <c r="R380" s="48">
        <v>45261</v>
      </c>
      <c r="S380" s="3"/>
      <c r="T380" s="3"/>
      <c r="U380" s="3"/>
      <c r="V380" s="3"/>
      <c r="W380" s="3">
        <f>VLOOKUP(Table1[[#This Row],[Status]],Auxiliar!$B$16:$D$23,3,0)*Table1[[#This Row],[Estimação (horas)]]</f>
        <v>0.5</v>
      </c>
      <c r="X380" s="3"/>
    </row>
    <row r="381" spans="2:24" ht="17.399999999999999" hidden="1">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1155</v>
      </c>
      <c r="L381" s="30" t="s">
        <v>1152</v>
      </c>
      <c r="M381" s="22" t="s">
        <v>1162</v>
      </c>
      <c r="N381" s="57">
        <v>45485</v>
      </c>
      <c r="O381" s="22">
        <f>INDEX(Auxiliar!$D$5:$F$13,MATCH(Table1[[#This Row],[Tipologia_Testes]],Auxiliar!$B$5:$B$13,0),MATCH(Table1[[#This Row],[Complexidade]],Auxiliar!$D$4:$F$4,0))</f>
        <v>2</v>
      </c>
      <c r="P381" s="3" t="s">
        <v>1192</v>
      </c>
      <c r="Q381" s="3"/>
      <c r="R381" s="48">
        <v>45261</v>
      </c>
      <c r="S381" s="3"/>
      <c r="T381" s="3"/>
      <c r="U381" s="3"/>
      <c r="V381" s="3"/>
      <c r="W381" s="3">
        <f>VLOOKUP(Table1[[#This Row],[Status]],Auxiliar!$B$16:$D$23,3,0)*Table1[[#This Row],[Estimação (horas)]]</f>
        <v>0.5</v>
      </c>
      <c r="X381" s="3"/>
    </row>
    <row r="382" spans="2:24" ht="17.399999999999999" hidden="1">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1158</v>
      </c>
      <c r="L382" s="30" t="s">
        <v>1152</v>
      </c>
      <c r="M382" s="22" t="s">
        <v>1162</v>
      </c>
      <c r="N382" s="57">
        <v>45485</v>
      </c>
      <c r="O382" s="22">
        <f>INDEX(Auxiliar!$D$5:$F$13,MATCH(Table1[[#This Row],[Tipologia_Testes]],Auxiliar!$B$5:$B$13,0),MATCH(Table1[[#This Row],[Complexidade]],Auxiliar!$D$4:$F$4,0))</f>
        <v>0.1</v>
      </c>
      <c r="P382" s="3" t="s">
        <v>1192</v>
      </c>
      <c r="Q382" s="3"/>
      <c r="R382" s="48">
        <v>45261</v>
      </c>
      <c r="S382" s="3"/>
      <c r="T382" s="3"/>
      <c r="U382" s="3"/>
      <c r="V382" s="3"/>
      <c r="W382" s="3">
        <f>VLOOKUP(Table1[[#This Row],[Status]],Auxiliar!$B$16:$D$23,3,0)*Table1[[#This Row],[Estimação (horas)]]</f>
        <v>2.5000000000000001E-2</v>
      </c>
      <c r="X382" s="3"/>
    </row>
    <row r="383" spans="2:24" ht="17.399999999999999" hidden="1">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1154</v>
      </c>
      <c r="L383" s="30" t="s">
        <v>1152</v>
      </c>
      <c r="M383" s="22" t="s">
        <v>1162</v>
      </c>
      <c r="N383" s="57">
        <v>45485</v>
      </c>
      <c r="O383" s="22">
        <f>INDEX(Auxiliar!$D$5:$F$13,MATCH(Table1[[#This Row],[Tipologia_Testes]],Auxiliar!$B$5:$B$13,0),MATCH(Table1[[#This Row],[Complexidade]],Auxiliar!$D$4:$F$4,0))</f>
        <v>2</v>
      </c>
      <c r="P383" s="3" t="s">
        <v>1192</v>
      </c>
      <c r="Q383" s="3"/>
      <c r="R383" s="48">
        <v>45261</v>
      </c>
      <c r="S383" s="3"/>
      <c r="T383" s="3"/>
      <c r="U383" s="3"/>
      <c r="V383" s="3"/>
      <c r="W383" s="3">
        <f>VLOOKUP(Table1[[#This Row],[Status]],Auxiliar!$B$16:$D$23,3,0)*Table1[[#This Row],[Estimação (horas)]]</f>
        <v>0.5</v>
      </c>
      <c r="X383" s="3"/>
    </row>
    <row r="384" spans="2:24" ht="17.399999999999999" hidden="1">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1155</v>
      </c>
      <c r="L384" s="30" t="s">
        <v>1152</v>
      </c>
      <c r="M384" s="22" t="s">
        <v>1162</v>
      </c>
      <c r="N384" s="57">
        <v>45485</v>
      </c>
      <c r="O384" s="22">
        <f>INDEX(Auxiliar!$D$5:$F$13,MATCH(Table1[[#This Row],[Tipologia_Testes]],Auxiliar!$B$5:$B$13,0),MATCH(Table1[[#This Row],[Complexidade]],Auxiliar!$D$4:$F$4,0))</f>
        <v>2</v>
      </c>
      <c r="P384" s="3" t="s">
        <v>1192</v>
      </c>
      <c r="Q384" s="3"/>
      <c r="R384" s="48">
        <v>45261</v>
      </c>
      <c r="S384" s="3"/>
      <c r="T384" s="3"/>
      <c r="U384" s="3"/>
      <c r="V384" s="3"/>
      <c r="W384" s="3">
        <f>VLOOKUP(Table1[[#This Row],[Status]],Auxiliar!$B$16:$D$23,3,0)*Table1[[#This Row],[Estimação (horas)]]</f>
        <v>0.5</v>
      </c>
      <c r="X384" s="3"/>
    </row>
    <row r="385" spans="2:24" ht="17.399999999999999" hidden="1">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1158</v>
      </c>
      <c r="L385" s="30" t="s">
        <v>1152</v>
      </c>
      <c r="M385" s="22" t="s">
        <v>1162</v>
      </c>
      <c r="N385" s="57">
        <v>45485</v>
      </c>
      <c r="O385" s="22">
        <f>INDEX(Auxiliar!$D$5:$F$13,MATCH(Table1[[#This Row],[Tipologia_Testes]],Auxiliar!$B$5:$B$13,0),MATCH(Table1[[#This Row],[Complexidade]],Auxiliar!$D$4:$F$4,0))</f>
        <v>0.1</v>
      </c>
      <c r="P385" s="3" t="s">
        <v>1192</v>
      </c>
      <c r="Q385" s="3"/>
      <c r="R385" s="48">
        <v>45261</v>
      </c>
      <c r="S385" s="3"/>
      <c r="T385" s="3"/>
      <c r="U385" s="3"/>
      <c r="V385" s="3"/>
      <c r="W385" s="3">
        <f>VLOOKUP(Table1[[#This Row],[Status]],Auxiliar!$B$16:$D$23,3,0)*Table1[[#This Row],[Estimação (horas)]]</f>
        <v>2.5000000000000001E-2</v>
      </c>
      <c r="X385" s="3"/>
    </row>
    <row r="386" spans="2:24" ht="17.399999999999999" hidden="1">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1154</v>
      </c>
      <c r="L386" s="30" t="s">
        <v>1152</v>
      </c>
      <c r="M386" s="22" t="s">
        <v>1162</v>
      </c>
      <c r="N386" s="57">
        <v>45485</v>
      </c>
      <c r="O386" s="22">
        <f>INDEX(Auxiliar!$D$5:$F$13,MATCH(Table1[[#This Row],[Tipologia_Testes]],Auxiliar!$B$5:$B$13,0),MATCH(Table1[[#This Row],[Complexidade]],Auxiliar!$D$4:$F$4,0))</f>
        <v>2</v>
      </c>
      <c r="P386" s="3" t="s">
        <v>1192</v>
      </c>
      <c r="Q386" s="3"/>
      <c r="R386" s="48">
        <v>45261</v>
      </c>
      <c r="S386" s="3"/>
      <c r="T386" s="3"/>
      <c r="U386" s="3"/>
      <c r="V386" s="3"/>
      <c r="W386" s="3">
        <f>VLOOKUP(Table1[[#This Row],[Status]],Auxiliar!$B$16:$D$23,3,0)*Table1[[#This Row],[Estimação (horas)]]</f>
        <v>0.5</v>
      </c>
      <c r="X386" s="3"/>
    </row>
    <row r="387" spans="2:24" ht="17.399999999999999" hidden="1">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1155</v>
      </c>
      <c r="L387" s="30" t="s">
        <v>1152</v>
      </c>
      <c r="M387" s="22" t="s">
        <v>1162</v>
      </c>
      <c r="N387" s="57">
        <v>45485</v>
      </c>
      <c r="O387" s="22">
        <f>INDEX(Auxiliar!$D$5:$F$13,MATCH(Table1[[#This Row],[Tipologia_Testes]],Auxiliar!$B$5:$B$13,0),MATCH(Table1[[#This Row],[Complexidade]],Auxiliar!$D$4:$F$4,0))</f>
        <v>2</v>
      </c>
      <c r="P387" s="3" t="s">
        <v>1192</v>
      </c>
      <c r="Q387" s="3"/>
      <c r="R387" s="48">
        <v>45261</v>
      </c>
      <c r="S387" s="3"/>
      <c r="T387" s="3"/>
      <c r="U387" s="3"/>
      <c r="V387" s="3"/>
      <c r="W387" s="3">
        <f>VLOOKUP(Table1[[#This Row],[Status]],Auxiliar!$B$16:$D$23,3,0)*Table1[[#This Row],[Estimação (horas)]]</f>
        <v>0.5</v>
      </c>
      <c r="X387" s="3"/>
    </row>
    <row r="388" spans="2:24" ht="17.399999999999999" hidden="1">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1158</v>
      </c>
      <c r="L388" s="30" t="s">
        <v>1152</v>
      </c>
      <c r="M388" s="22" t="s">
        <v>1162</v>
      </c>
      <c r="N388" s="57">
        <v>45485</v>
      </c>
      <c r="O388" s="22">
        <f>INDEX(Auxiliar!$D$5:$F$13,MATCH(Table1[[#This Row],[Tipologia_Testes]],Auxiliar!$B$5:$B$13,0),MATCH(Table1[[#This Row],[Complexidade]],Auxiliar!$D$4:$F$4,0))</f>
        <v>0.1</v>
      </c>
      <c r="P388" s="3" t="s">
        <v>1192</v>
      </c>
      <c r="Q388" s="3"/>
      <c r="R388" s="48">
        <v>45261</v>
      </c>
      <c r="S388" s="3"/>
      <c r="T388" s="3"/>
      <c r="U388" s="3"/>
      <c r="V388" s="3"/>
      <c r="W388" s="3">
        <f>VLOOKUP(Table1[[#This Row],[Status]],Auxiliar!$B$16:$D$23,3,0)*Table1[[#This Row],[Estimação (horas)]]</f>
        <v>2.5000000000000001E-2</v>
      </c>
      <c r="X388" s="3"/>
    </row>
    <row r="389" spans="2:24" ht="17.399999999999999" hidden="1">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1154</v>
      </c>
      <c r="L389" s="30" t="s">
        <v>1152</v>
      </c>
      <c r="M389" s="22" t="s">
        <v>1162</v>
      </c>
      <c r="N389" s="57">
        <v>45485</v>
      </c>
      <c r="O389" s="22">
        <f>INDEX(Auxiliar!$D$5:$F$13,MATCH(Table1[[#This Row],[Tipologia_Testes]],Auxiliar!$B$5:$B$13,0),MATCH(Table1[[#This Row],[Complexidade]],Auxiliar!$D$4:$F$4,0))</f>
        <v>2</v>
      </c>
      <c r="P389" s="3" t="s">
        <v>1192</v>
      </c>
      <c r="Q389" s="3"/>
      <c r="R389" s="48">
        <v>45261</v>
      </c>
      <c r="S389" s="3"/>
      <c r="T389" s="3"/>
      <c r="U389" s="3"/>
      <c r="V389" s="3"/>
      <c r="W389" s="3">
        <f>VLOOKUP(Table1[[#This Row],[Status]],Auxiliar!$B$16:$D$23,3,0)*Table1[[#This Row],[Estimação (horas)]]</f>
        <v>1</v>
      </c>
      <c r="X389" s="3"/>
    </row>
    <row r="390" spans="2:24" ht="17.399999999999999" hidden="1">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1155</v>
      </c>
      <c r="L390" s="30" t="s">
        <v>1152</v>
      </c>
      <c r="M390" s="22" t="s">
        <v>1162</v>
      </c>
      <c r="N390" s="57">
        <v>45485</v>
      </c>
      <c r="O390" s="22">
        <f>INDEX(Auxiliar!$D$5:$F$13,MATCH(Table1[[#This Row],[Tipologia_Testes]],Auxiliar!$B$5:$B$13,0),MATCH(Table1[[#This Row],[Complexidade]],Auxiliar!$D$4:$F$4,0))</f>
        <v>2</v>
      </c>
      <c r="P390" s="3" t="s">
        <v>1192</v>
      </c>
      <c r="Q390" s="3"/>
      <c r="R390" s="48">
        <v>45261</v>
      </c>
      <c r="S390" s="3"/>
      <c r="T390" s="3"/>
      <c r="U390" s="3"/>
      <c r="V390" s="3"/>
      <c r="W390" s="3">
        <f>VLOOKUP(Table1[[#This Row],[Status]],Auxiliar!$B$16:$D$23,3,0)*Table1[[#This Row],[Estimação (horas)]]</f>
        <v>1</v>
      </c>
      <c r="X390" s="3"/>
    </row>
    <row r="391" spans="2:24" ht="17.399999999999999" hidden="1">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1158</v>
      </c>
      <c r="L391" s="30" t="s">
        <v>1152</v>
      </c>
      <c r="M391" s="22" t="s">
        <v>1162</v>
      </c>
      <c r="N391" s="57">
        <v>45485</v>
      </c>
      <c r="O391" s="22">
        <f>INDEX(Auxiliar!$D$5:$F$13,MATCH(Table1[[#This Row],[Tipologia_Testes]],Auxiliar!$B$5:$B$13,0),MATCH(Table1[[#This Row],[Complexidade]],Auxiliar!$D$4:$F$4,0))</f>
        <v>0.1</v>
      </c>
      <c r="P391" s="3" t="s">
        <v>1192</v>
      </c>
      <c r="Q391" s="3"/>
      <c r="R391" s="48">
        <v>45261</v>
      </c>
      <c r="S391" s="3"/>
      <c r="T391" s="3"/>
      <c r="U391" s="3"/>
      <c r="V391" s="3"/>
      <c r="W391" s="3">
        <f>VLOOKUP(Table1[[#This Row],[Status]],Auxiliar!$B$16:$D$23,3,0)*Table1[[#This Row],[Estimação (horas)]]</f>
        <v>0.05</v>
      </c>
      <c r="X391" s="3"/>
    </row>
    <row r="392" spans="2:24" ht="17.399999999999999" hidden="1">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1154</v>
      </c>
      <c r="L392" s="30" t="s">
        <v>1152</v>
      </c>
      <c r="M392" s="22" t="s">
        <v>1162</v>
      </c>
      <c r="N392" s="57">
        <v>45485</v>
      </c>
      <c r="O392" s="22">
        <f>INDEX(Auxiliar!$D$5:$F$13,MATCH(Table1[[#This Row],[Tipologia_Testes]],Auxiliar!$B$5:$B$13,0),MATCH(Table1[[#This Row],[Complexidade]],Auxiliar!$D$4:$F$4,0))</f>
        <v>2</v>
      </c>
      <c r="P392" s="3" t="s">
        <v>1192</v>
      </c>
      <c r="Q392" s="3"/>
      <c r="R392" s="48">
        <v>45261</v>
      </c>
      <c r="S392" s="3"/>
      <c r="T392" s="3"/>
      <c r="U392" s="3"/>
      <c r="V392" s="3"/>
      <c r="W392" s="3">
        <f>VLOOKUP(Table1[[#This Row],[Status]],Auxiliar!$B$16:$D$23,3,0)*Table1[[#This Row],[Estimação (horas)]]</f>
        <v>0.5</v>
      </c>
      <c r="X392" s="3"/>
    </row>
    <row r="393" spans="2:24" ht="17.399999999999999" hidden="1">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1155</v>
      </c>
      <c r="L393" s="30" t="s">
        <v>1152</v>
      </c>
      <c r="M393" s="22" t="s">
        <v>1162</v>
      </c>
      <c r="N393" s="57">
        <v>45485</v>
      </c>
      <c r="O393" s="22">
        <f>INDEX(Auxiliar!$D$5:$F$13,MATCH(Table1[[#This Row],[Tipologia_Testes]],Auxiliar!$B$5:$B$13,0),MATCH(Table1[[#This Row],[Complexidade]],Auxiliar!$D$4:$F$4,0))</f>
        <v>2</v>
      </c>
      <c r="P393" s="3" t="s">
        <v>1192</v>
      </c>
      <c r="Q393" s="3"/>
      <c r="R393" s="48">
        <v>45261</v>
      </c>
      <c r="S393" s="3"/>
      <c r="T393" s="3"/>
      <c r="U393" s="3"/>
      <c r="V393" s="3"/>
      <c r="W393" s="3">
        <f>VLOOKUP(Table1[[#This Row],[Status]],Auxiliar!$B$16:$D$23,3,0)*Table1[[#This Row],[Estimação (horas)]]</f>
        <v>0.5</v>
      </c>
      <c r="X393" s="3"/>
    </row>
    <row r="394" spans="2:24" ht="17.399999999999999" hidden="1">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1158</v>
      </c>
      <c r="L394" s="30" t="s">
        <v>1152</v>
      </c>
      <c r="M394" s="22" t="s">
        <v>1162</v>
      </c>
      <c r="N394" s="57">
        <v>45485</v>
      </c>
      <c r="O394" s="22">
        <f>INDEX(Auxiliar!$D$5:$F$13,MATCH(Table1[[#This Row],[Tipologia_Testes]],Auxiliar!$B$5:$B$13,0),MATCH(Table1[[#This Row],[Complexidade]],Auxiliar!$D$4:$F$4,0))</f>
        <v>0.1</v>
      </c>
      <c r="P394" s="3" t="s">
        <v>1192</v>
      </c>
      <c r="Q394" s="3"/>
      <c r="R394" s="48">
        <v>45261</v>
      </c>
      <c r="S394" s="3"/>
      <c r="T394" s="3"/>
      <c r="U394" s="3"/>
      <c r="V394" s="3"/>
      <c r="W394" s="3">
        <f>VLOOKUP(Table1[[#This Row],[Status]],Auxiliar!$B$16:$D$23,3,0)*Table1[[#This Row],[Estimação (horas)]]</f>
        <v>2.5000000000000001E-2</v>
      </c>
      <c r="X394" s="3"/>
    </row>
    <row r="395" spans="2:24" ht="17.399999999999999" hidden="1">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1154</v>
      </c>
      <c r="L395" s="30" t="s">
        <v>1152</v>
      </c>
      <c r="M395" s="22" t="s">
        <v>1162</v>
      </c>
      <c r="N395" s="57">
        <v>45485</v>
      </c>
      <c r="O395" s="22">
        <f>INDEX(Auxiliar!$D$5:$F$13,MATCH(Table1[[#This Row],[Tipologia_Testes]],Auxiliar!$B$5:$B$13,0),MATCH(Table1[[#This Row],[Complexidade]],Auxiliar!$D$4:$F$4,0))</f>
        <v>2</v>
      </c>
      <c r="P395" s="3" t="s">
        <v>1192</v>
      </c>
      <c r="Q395" s="3"/>
      <c r="R395" s="48">
        <v>45261</v>
      </c>
      <c r="S395" s="3"/>
      <c r="T395" s="3"/>
      <c r="U395" s="3"/>
      <c r="V395" s="3"/>
      <c r="W395" s="3">
        <f>VLOOKUP(Table1[[#This Row],[Status]],Auxiliar!$B$16:$D$23,3,0)*Table1[[#This Row],[Estimação (horas)]]</f>
        <v>0.5</v>
      </c>
      <c r="X395" s="3"/>
    </row>
    <row r="396" spans="2:24" ht="17.399999999999999" hidden="1">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1155</v>
      </c>
      <c r="L396" s="30" t="s">
        <v>1152</v>
      </c>
      <c r="M396" s="22" t="s">
        <v>1162</v>
      </c>
      <c r="N396" s="57">
        <v>45485</v>
      </c>
      <c r="O396" s="22">
        <f>INDEX(Auxiliar!$D$5:$F$13,MATCH(Table1[[#This Row],[Tipologia_Testes]],Auxiliar!$B$5:$B$13,0),MATCH(Table1[[#This Row],[Complexidade]],Auxiliar!$D$4:$F$4,0))</f>
        <v>2</v>
      </c>
      <c r="P396" s="3" t="s">
        <v>1192</v>
      </c>
      <c r="Q396" s="3"/>
      <c r="R396" s="48">
        <v>45261</v>
      </c>
      <c r="S396" s="3"/>
      <c r="T396" s="3"/>
      <c r="U396" s="3"/>
      <c r="V396" s="3"/>
      <c r="W396" s="3">
        <f>VLOOKUP(Table1[[#This Row],[Status]],Auxiliar!$B$16:$D$23,3,0)*Table1[[#This Row],[Estimação (horas)]]</f>
        <v>0.5</v>
      </c>
      <c r="X396" s="3"/>
    </row>
    <row r="397" spans="2:24" ht="17.399999999999999" hidden="1">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1158</v>
      </c>
      <c r="L397" s="30" t="s">
        <v>1152</v>
      </c>
      <c r="M397" s="22" t="s">
        <v>1162</v>
      </c>
      <c r="N397" s="57">
        <v>45485</v>
      </c>
      <c r="O397" s="22">
        <f>INDEX(Auxiliar!$D$5:$F$13,MATCH(Table1[[#This Row],[Tipologia_Testes]],Auxiliar!$B$5:$B$13,0),MATCH(Table1[[#This Row],[Complexidade]],Auxiliar!$D$4:$F$4,0))</f>
        <v>0.1</v>
      </c>
      <c r="P397" s="3" t="s">
        <v>1192</v>
      </c>
      <c r="Q397" s="3"/>
      <c r="R397" s="48">
        <v>45261</v>
      </c>
      <c r="S397" s="3"/>
      <c r="T397" s="3"/>
      <c r="U397" s="3"/>
      <c r="V397" s="3"/>
      <c r="W397" s="3">
        <f>VLOOKUP(Table1[[#This Row],[Status]],Auxiliar!$B$16:$D$23,3,0)*Table1[[#This Row],[Estimação (horas)]]</f>
        <v>2.5000000000000001E-2</v>
      </c>
      <c r="X397" s="3"/>
    </row>
    <row r="398" spans="2:24" ht="17.399999999999999" hidden="1">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1154</v>
      </c>
      <c r="L398" s="30" t="s">
        <v>1152</v>
      </c>
      <c r="M398" s="22" t="s">
        <v>1162</v>
      </c>
      <c r="N398" s="57">
        <v>45485</v>
      </c>
      <c r="O398" s="22">
        <f>INDEX(Auxiliar!$D$5:$F$13,MATCH(Table1[[#This Row],[Tipologia_Testes]],Auxiliar!$B$5:$B$13,0),MATCH(Table1[[#This Row],[Complexidade]],Auxiliar!$D$4:$F$4,0))</f>
        <v>2</v>
      </c>
      <c r="P398" s="3" t="s">
        <v>1192</v>
      </c>
      <c r="Q398" s="3"/>
      <c r="R398" s="48">
        <v>45261</v>
      </c>
      <c r="S398" s="3"/>
      <c r="T398" s="3"/>
      <c r="U398" s="3"/>
      <c r="V398" s="3"/>
      <c r="W398" s="3">
        <f>VLOOKUP(Table1[[#This Row],[Status]],Auxiliar!$B$16:$D$23,3,0)*Table1[[#This Row],[Estimação (horas)]]</f>
        <v>0.5</v>
      </c>
      <c r="X398" s="3"/>
    </row>
    <row r="399" spans="2:24" ht="17.399999999999999" hidden="1">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1155</v>
      </c>
      <c r="L399" s="30" t="s">
        <v>1152</v>
      </c>
      <c r="M399" s="22" t="s">
        <v>1162</v>
      </c>
      <c r="N399" s="57">
        <v>45485</v>
      </c>
      <c r="O399" s="22">
        <f>INDEX(Auxiliar!$D$5:$F$13,MATCH(Table1[[#This Row],[Tipologia_Testes]],Auxiliar!$B$5:$B$13,0),MATCH(Table1[[#This Row],[Complexidade]],Auxiliar!$D$4:$F$4,0))</f>
        <v>2</v>
      </c>
      <c r="P399" s="3" t="s">
        <v>1192</v>
      </c>
      <c r="Q399" s="3"/>
      <c r="R399" s="48">
        <v>45261</v>
      </c>
      <c r="S399" s="3"/>
      <c r="T399" s="3"/>
      <c r="U399" s="3"/>
      <c r="V399" s="3"/>
      <c r="W399" s="3">
        <f>VLOOKUP(Table1[[#This Row],[Status]],Auxiliar!$B$16:$D$23,3,0)*Table1[[#This Row],[Estimação (horas)]]</f>
        <v>0.5</v>
      </c>
      <c r="X399" s="3"/>
    </row>
    <row r="400" spans="2:24" ht="17.399999999999999" hidden="1">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1158</v>
      </c>
      <c r="L400" s="30" t="s">
        <v>1152</v>
      </c>
      <c r="M400" s="22" t="s">
        <v>1162</v>
      </c>
      <c r="N400" s="57">
        <v>45485</v>
      </c>
      <c r="O400" s="22">
        <f>INDEX(Auxiliar!$D$5:$F$13,MATCH(Table1[[#This Row],[Tipologia_Testes]],Auxiliar!$B$5:$B$13,0),MATCH(Table1[[#This Row],[Complexidade]],Auxiliar!$D$4:$F$4,0))</f>
        <v>0.1</v>
      </c>
      <c r="P400" s="3" t="s">
        <v>1192</v>
      </c>
      <c r="Q400" s="3"/>
      <c r="R400" s="48">
        <v>45261</v>
      </c>
      <c r="S400" s="3"/>
      <c r="T400" s="3"/>
      <c r="U400" s="3"/>
      <c r="V400" s="3"/>
      <c r="W400" s="3">
        <f>VLOOKUP(Table1[[#This Row],[Status]],Auxiliar!$B$16:$D$23,3,0)*Table1[[#This Row],[Estimação (horas)]]</f>
        <v>2.5000000000000001E-2</v>
      </c>
      <c r="X400" s="3"/>
    </row>
    <row r="401" spans="2:24" ht="17.399999999999999" hidden="1">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1154</v>
      </c>
      <c r="L401" s="30" t="s">
        <v>1152</v>
      </c>
      <c r="M401" s="22" t="s">
        <v>1162</v>
      </c>
      <c r="N401" s="57">
        <v>45485</v>
      </c>
      <c r="O401" s="22">
        <f>INDEX(Auxiliar!$D$5:$F$13,MATCH(Table1[[#This Row],[Tipologia_Testes]],Auxiliar!$B$5:$B$13,0),MATCH(Table1[[#This Row],[Complexidade]],Auxiliar!$D$4:$F$4,0))</f>
        <v>2</v>
      </c>
      <c r="P401" s="3" t="s">
        <v>1192</v>
      </c>
      <c r="Q401" s="3"/>
      <c r="R401" s="48">
        <v>45261</v>
      </c>
      <c r="S401" s="3"/>
      <c r="T401" s="3"/>
      <c r="U401" s="3"/>
      <c r="V401" s="3"/>
      <c r="W401" s="3">
        <f>VLOOKUP(Table1[[#This Row],[Status]],Auxiliar!$B$16:$D$23,3,0)*Table1[[#This Row],[Estimação (horas)]]</f>
        <v>0.5</v>
      </c>
      <c r="X401" s="3"/>
    </row>
    <row r="402" spans="2:24" ht="17.399999999999999" hidden="1">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1155</v>
      </c>
      <c r="L402" s="30" t="s">
        <v>1152</v>
      </c>
      <c r="M402" s="22" t="s">
        <v>1162</v>
      </c>
      <c r="N402" s="57">
        <v>45485</v>
      </c>
      <c r="O402" s="22">
        <f>INDEX(Auxiliar!$D$5:$F$13,MATCH(Table1[[#This Row],[Tipologia_Testes]],Auxiliar!$B$5:$B$13,0),MATCH(Table1[[#This Row],[Complexidade]],Auxiliar!$D$4:$F$4,0))</f>
        <v>2</v>
      </c>
      <c r="P402" s="3" t="s">
        <v>1192</v>
      </c>
      <c r="Q402" s="3"/>
      <c r="R402" s="48">
        <v>45261</v>
      </c>
      <c r="S402" s="3"/>
      <c r="T402" s="3"/>
      <c r="U402" s="3"/>
      <c r="V402" s="3"/>
      <c r="W402" s="3">
        <f>VLOOKUP(Table1[[#This Row],[Status]],Auxiliar!$B$16:$D$23,3,0)*Table1[[#This Row],[Estimação (horas)]]</f>
        <v>0.5</v>
      </c>
      <c r="X402" s="3"/>
    </row>
    <row r="403" spans="2:24" ht="17.399999999999999" hidden="1">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1158</v>
      </c>
      <c r="L403" s="30" t="s">
        <v>1152</v>
      </c>
      <c r="M403" s="22" t="s">
        <v>1162</v>
      </c>
      <c r="N403" s="57">
        <v>45485</v>
      </c>
      <c r="O403" s="22">
        <f>INDEX(Auxiliar!$D$5:$F$13,MATCH(Table1[[#This Row],[Tipologia_Testes]],Auxiliar!$B$5:$B$13,0),MATCH(Table1[[#This Row],[Complexidade]],Auxiliar!$D$4:$F$4,0))</f>
        <v>0.1</v>
      </c>
      <c r="P403" s="3" t="s">
        <v>1192</v>
      </c>
      <c r="Q403" s="3"/>
      <c r="R403" s="48">
        <v>45261</v>
      </c>
      <c r="S403" s="3"/>
      <c r="T403" s="3"/>
      <c r="U403" s="3"/>
      <c r="V403" s="3"/>
      <c r="W403" s="3">
        <f>VLOOKUP(Table1[[#This Row],[Status]],Auxiliar!$B$16:$D$23,3,0)*Table1[[#This Row],[Estimação (horas)]]</f>
        <v>2.5000000000000001E-2</v>
      </c>
      <c r="X403" s="3"/>
    </row>
    <row r="404" spans="2:24" ht="17.399999999999999" hidden="1">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1154</v>
      </c>
      <c r="L404" s="30" t="s">
        <v>1152</v>
      </c>
      <c r="M404" s="22" t="s">
        <v>1162</v>
      </c>
      <c r="N404" s="57">
        <v>45485</v>
      </c>
      <c r="O404" s="22">
        <f>INDEX(Auxiliar!$D$5:$F$13,MATCH(Table1[[#This Row],[Tipologia_Testes]],Auxiliar!$B$5:$B$13,0),MATCH(Table1[[#This Row],[Complexidade]],Auxiliar!$D$4:$F$4,0))</f>
        <v>2</v>
      </c>
      <c r="P404" s="3" t="s">
        <v>1192</v>
      </c>
      <c r="Q404" s="3"/>
      <c r="R404" s="48">
        <v>45261</v>
      </c>
      <c r="S404" s="3"/>
      <c r="T404" s="3"/>
      <c r="U404" s="3"/>
      <c r="V404" s="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1155</v>
      </c>
      <c r="L405" s="30" t="s">
        <v>1152</v>
      </c>
      <c r="M405" s="22" t="s">
        <v>1162</v>
      </c>
      <c r="N405" s="57">
        <v>45485</v>
      </c>
      <c r="O405" s="22">
        <f>INDEX(Auxiliar!$D$5:$F$13,MATCH(Table1[[#This Row],[Tipologia_Testes]],Auxiliar!$B$5:$B$13,0),MATCH(Table1[[#This Row],[Complexidade]],Auxiliar!$D$4:$F$4,0))</f>
        <v>2</v>
      </c>
      <c r="P405" s="3" t="s">
        <v>1192</v>
      </c>
      <c r="Q405" s="3"/>
      <c r="R405" s="48">
        <v>45261</v>
      </c>
      <c r="S405" s="3"/>
      <c r="T405" s="3"/>
      <c r="U405" s="3"/>
      <c r="V405" s="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1158</v>
      </c>
      <c r="L406" s="30" t="s">
        <v>1152</v>
      </c>
      <c r="M406" s="22" t="s">
        <v>1162</v>
      </c>
      <c r="N406" s="57">
        <v>45485</v>
      </c>
      <c r="O406" s="22">
        <f>INDEX(Auxiliar!$D$5:$F$13,MATCH(Table1[[#This Row],[Tipologia_Testes]],Auxiliar!$B$5:$B$13,0),MATCH(Table1[[#This Row],[Complexidade]],Auxiliar!$D$4:$F$4,0))</f>
        <v>0.1</v>
      </c>
      <c r="P406" s="3" t="s">
        <v>1192</v>
      </c>
      <c r="Q406" s="3"/>
      <c r="R406" s="48">
        <v>45261</v>
      </c>
      <c r="S406" s="3"/>
      <c r="T406" s="3"/>
      <c r="U406" s="3"/>
      <c r="V406" s="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1154</v>
      </c>
      <c r="L407" s="30" t="s">
        <v>1152</v>
      </c>
      <c r="M407" s="22" t="s">
        <v>1162</v>
      </c>
      <c r="N407" s="57">
        <v>45485</v>
      </c>
      <c r="O407" s="22">
        <f>INDEX(Auxiliar!$D$5:$F$13,MATCH(Table1[[#This Row],[Tipologia_Testes]],Auxiliar!$B$5:$B$13,0),MATCH(Table1[[#This Row],[Complexidade]],Auxiliar!$D$4:$F$4,0))</f>
        <v>2</v>
      </c>
      <c r="P407" s="3" t="s">
        <v>1192</v>
      </c>
      <c r="Q407" s="3"/>
      <c r="R407" s="48">
        <v>45261</v>
      </c>
      <c r="S407" s="3"/>
      <c r="T407" s="3"/>
      <c r="U407" s="3"/>
      <c r="V407" s="3"/>
      <c r="W407" s="3">
        <f>VLOOKUP(Table1[[#This Row],[Status]],Auxiliar!$B$16:$D$23,3,0)*Table1[[#This Row],[Estimação (horas)]]</f>
        <v>0.5</v>
      </c>
      <c r="X407" s="3"/>
    </row>
    <row r="408" spans="2:24" ht="17.399999999999999" hidden="1">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1155</v>
      </c>
      <c r="L408" s="30" t="s">
        <v>1152</v>
      </c>
      <c r="M408" s="22" t="s">
        <v>1162</v>
      </c>
      <c r="N408" s="57">
        <v>45485</v>
      </c>
      <c r="O408" s="22">
        <f>INDEX(Auxiliar!$D$5:$F$13,MATCH(Table1[[#This Row],[Tipologia_Testes]],Auxiliar!$B$5:$B$13,0),MATCH(Table1[[#This Row],[Complexidade]],Auxiliar!$D$4:$F$4,0))</f>
        <v>2</v>
      </c>
      <c r="P408" s="3" t="s">
        <v>1192</v>
      </c>
      <c r="Q408" s="3"/>
      <c r="R408" s="48">
        <v>45261</v>
      </c>
      <c r="S408" s="3"/>
      <c r="T408" s="3"/>
      <c r="U408" s="3"/>
      <c r="V408" s="3"/>
      <c r="W408" s="3">
        <f>VLOOKUP(Table1[[#This Row],[Status]],Auxiliar!$B$16:$D$23,3,0)*Table1[[#This Row],[Estimação (horas)]]</f>
        <v>0.5</v>
      </c>
      <c r="X408" s="3"/>
    </row>
    <row r="409" spans="2:24" ht="17.399999999999999" hidden="1">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1158</v>
      </c>
      <c r="L409" s="30" t="s">
        <v>1152</v>
      </c>
      <c r="M409" s="22" t="s">
        <v>1162</v>
      </c>
      <c r="N409" s="57">
        <v>45485</v>
      </c>
      <c r="O409" s="22">
        <f>INDEX(Auxiliar!$D$5:$F$13,MATCH(Table1[[#This Row],[Tipologia_Testes]],Auxiliar!$B$5:$B$13,0),MATCH(Table1[[#This Row],[Complexidade]],Auxiliar!$D$4:$F$4,0))</f>
        <v>0.1</v>
      </c>
      <c r="P409" s="3" t="s">
        <v>1192</v>
      </c>
      <c r="Q409" s="3"/>
      <c r="R409" s="48">
        <v>45261</v>
      </c>
      <c r="S409" s="3"/>
      <c r="T409" s="3"/>
      <c r="U409" s="3"/>
      <c r="V409" s="3"/>
      <c r="W409" s="3">
        <f>VLOOKUP(Table1[[#This Row],[Status]],Auxiliar!$B$16:$D$23,3,0)*Table1[[#This Row],[Estimação (horas)]]</f>
        <v>2.5000000000000001E-2</v>
      </c>
      <c r="X409" s="3"/>
    </row>
    <row r="410" spans="2:24" ht="17.399999999999999" hidden="1">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1154</v>
      </c>
      <c r="L410" s="30" t="s">
        <v>1152</v>
      </c>
      <c r="M410" s="22" t="s">
        <v>1162</v>
      </c>
      <c r="N410" s="57">
        <v>45485</v>
      </c>
      <c r="O410" s="22">
        <f>INDEX(Auxiliar!$D$5:$F$13,MATCH(Table1[[#This Row],[Tipologia_Testes]],Auxiliar!$B$5:$B$13,0),MATCH(Table1[[#This Row],[Complexidade]],Auxiliar!$D$4:$F$4,0))</f>
        <v>2</v>
      </c>
      <c r="P410" s="3" t="s">
        <v>1192</v>
      </c>
      <c r="Q410" s="3"/>
      <c r="R410" s="48">
        <v>45261</v>
      </c>
      <c r="S410" s="3"/>
      <c r="T410" s="3"/>
      <c r="U410" s="3"/>
      <c r="V410" s="3"/>
      <c r="W410" s="3">
        <f>VLOOKUP(Table1[[#This Row],[Status]],Auxiliar!$B$16:$D$23,3,0)*Table1[[#This Row],[Estimação (horas)]]</f>
        <v>0.5</v>
      </c>
      <c r="X410" s="3"/>
    </row>
    <row r="411" spans="2:24" ht="17.399999999999999" hidden="1">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1155</v>
      </c>
      <c r="L411" s="30" t="s">
        <v>1152</v>
      </c>
      <c r="M411" s="22" t="s">
        <v>1162</v>
      </c>
      <c r="N411" s="57">
        <v>45485</v>
      </c>
      <c r="O411" s="22">
        <f>INDEX(Auxiliar!$D$5:$F$13,MATCH(Table1[[#This Row],[Tipologia_Testes]],Auxiliar!$B$5:$B$13,0),MATCH(Table1[[#This Row],[Complexidade]],Auxiliar!$D$4:$F$4,0))</f>
        <v>2</v>
      </c>
      <c r="P411" s="3" t="s">
        <v>1192</v>
      </c>
      <c r="Q411" s="3"/>
      <c r="R411" s="48">
        <v>45261</v>
      </c>
      <c r="S411" s="3"/>
      <c r="T411" s="3"/>
      <c r="U411" s="3"/>
      <c r="V411" s="3"/>
      <c r="W411" s="3">
        <f>VLOOKUP(Table1[[#This Row],[Status]],Auxiliar!$B$16:$D$23,3,0)*Table1[[#This Row],[Estimação (horas)]]</f>
        <v>0.5</v>
      </c>
      <c r="X411" s="3"/>
    </row>
    <row r="412" spans="2:24" ht="17.399999999999999" hidden="1">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1158</v>
      </c>
      <c r="L412" s="30" t="s">
        <v>1152</v>
      </c>
      <c r="M412" s="22" t="s">
        <v>1162</v>
      </c>
      <c r="N412" s="57">
        <v>45485</v>
      </c>
      <c r="O412" s="22">
        <f>INDEX(Auxiliar!$D$5:$F$13,MATCH(Table1[[#This Row],[Tipologia_Testes]],Auxiliar!$B$5:$B$13,0),MATCH(Table1[[#This Row],[Complexidade]],Auxiliar!$D$4:$F$4,0))</f>
        <v>0.1</v>
      </c>
      <c r="P412" s="3" t="s">
        <v>1192</v>
      </c>
      <c r="Q412" s="3"/>
      <c r="R412" s="48">
        <v>45261</v>
      </c>
      <c r="S412" s="3"/>
      <c r="T412" s="3"/>
      <c r="U412" s="3"/>
      <c r="V412" s="3"/>
      <c r="W412" s="3">
        <f>VLOOKUP(Table1[[#This Row],[Status]],Auxiliar!$B$16:$D$23,3,0)*Table1[[#This Row],[Estimação (horas)]]</f>
        <v>2.5000000000000001E-2</v>
      </c>
      <c r="X412" s="3"/>
    </row>
    <row r="413" spans="2:24" ht="17.399999999999999" hidden="1">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1154</v>
      </c>
      <c r="L413" s="30" t="s">
        <v>1152</v>
      </c>
      <c r="M413" s="22" t="s">
        <v>1162</v>
      </c>
      <c r="N413" s="57">
        <v>45485</v>
      </c>
      <c r="O413" s="22">
        <f>INDEX(Auxiliar!$D$5:$F$13,MATCH(Table1[[#This Row],[Tipologia_Testes]],Auxiliar!$B$5:$B$13,0),MATCH(Table1[[#This Row],[Complexidade]],Auxiliar!$D$4:$F$4,0))</f>
        <v>2</v>
      </c>
      <c r="P413" s="3" t="s">
        <v>1192</v>
      </c>
      <c r="Q413" s="3"/>
      <c r="R413" s="48">
        <v>45261</v>
      </c>
      <c r="S413" s="3"/>
      <c r="T413" s="3"/>
      <c r="U413" s="3"/>
      <c r="V413" s="3"/>
      <c r="W413" s="3">
        <f>VLOOKUP(Table1[[#This Row],[Status]],Auxiliar!$B$16:$D$23,3,0)*Table1[[#This Row],[Estimação (horas)]]</f>
        <v>0.5</v>
      </c>
      <c r="X413" s="3"/>
    </row>
    <row r="414" spans="2:24" ht="17.399999999999999" hidden="1">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1155</v>
      </c>
      <c r="L414" s="30" t="s">
        <v>1152</v>
      </c>
      <c r="M414" s="22" t="s">
        <v>1162</v>
      </c>
      <c r="N414" s="57">
        <v>45485</v>
      </c>
      <c r="O414" s="22">
        <f>INDEX(Auxiliar!$D$5:$F$13,MATCH(Table1[[#This Row],[Tipologia_Testes]],Auxiliar!$B$5:$B$13,0),MATCH(Table1[[#This Row],[Complexidade]],Auxiliar!$D$4:$F$4,0))</f>
        <v>2</v>
      </c>
      <c r="P414" s="3" t="s">
        <v>1192</v>
      </c>
      <c r="Q414" s="3"/>
      <c r="R414" s="48">
        <v>45261</v>
      </c>
      <c r="S414" s="3"/>
      <c r="T414" s="3"/>
      <c r="U414" s="3"/>
      <c r="V414" s="3"/>
      <c r="W414" s="3">
        <f>VLOOKUP(Table1[[#This Row],[Status]],Auxiliar!$B$16:$D$23,3,0)*Table1[[#This Row],[Estimação (horas)]]</f>
        <v>0.5</v>
      </c>
      <c r="X414" s="3"/>
    </row>
    <row r="415" spans="2:24" ht="17.399999999999999" hidden="1">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1158</v>
      </c>
      <c r="L415" s="30" t="s">
        <v>1152</v>
      </c>
      <c r="M415" s="22" t="s">
        <v>1162</v>
      </c>
      <c r="N415" s="57">
        <v>45485</v>
      </c>
      <c r="O415" s="22">
        <f>INDEX(Auxiliar!$D$5:$F$13,MATCH(Table1[[#This Row],[Tipologia_Testes]],Auxiliar!$B$5:$B$13,0),MATCH(Table1[[#This Row],[Complexidade]],Auxiliar!$D$4:$F$4,0))</f>
        <v>0.1</v>
      </c>
      <c r="P415" s="3" t="s">
        <v>1192</v>
      </c>
      <c r="Q415" s="3"/>
      <c r="R415" s="48">
        <v>45261</v>
      </c>
      <c r="S415" s="3"/>
      <c r="T415" s="3"/>
      <c r="U415" s="3"/>
      <c r="V415" s="3"/>
      <c r="W415" s="3">
        <f>VLOOKUP(Table1[[#This Row],[Status]],Auxiliar!$B$16:$D$23,3,0)*Table1[[#This Row],[Estimação (horas)]]</f>
        <v>2.5000000000000001E-2</v>
      </c>
      <c r="X415" s="3"/>
    </row>
    <row r="416" spans="2:24" ht="17.399999999999999" hidden="1">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1154</v>
      </c>
      <c r="L416" s="30" t="s">
        <v>1152</v>
      </c>
      <c r="M416" s="22" t="s">
        <v>1162</v>
      </c>
      <c r="N416" s="57">
        <v>45485</v>
      </c>
      <c r="O416" s="22">
        <f>INDEX(Auxiliar!$D$5:$F$13,MATCH(Table1[[#This Row],[Tipologia_Testes]],Auxiliar!$B$5:$B$13,0),MATCH(Table1[[#This Row],[Complexidade]],Auxiliar!$D$4:$F$4,0))</f>
        <v>2</v>
      </c>
      <c r="P416" s="3" t="s">
        <v>1192</v>
      </c>
      <c r="Q416" s="3"/>
      <c r="R416" s="48">
        <v>45261</v>
      </c>
      <c r="S416" s="3"/>
      <c r="T416" s="3"/>
      <c r="U416" s="3"/>
      <c r="V416" s="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1155</v>
      </c>
      <c r="L417" s="30" t="s">
        <v>1152</v>
      </c>
      <c r="M417" s="22" t="s">
        <v>1162</v>
      </c>
      <c r="N417" s="57">
        <v>45485</v>
      </c>
      <c r="O417" s="22">
        <f>INDEX(Auxiliar!$D$5:$F$13,MATCH(Table1[[#This Row],[Tipologia_Testes]],Auxiliar!$B$5:$B$13,0),MATCH(Table1[[#This Row],[Complexidade]],Auxiliar!$D$4:$F$4,0))</f>
        <v>2</v>
      </c>
      <c r="P417" s="3" t="s">
        <v>1192</v>
      </c>
      <c r="Q417" s="3"/>
      <c r="R417" s="48">
        <v>45261</v>
      </c>
      <c r="S417" s="3"/>
      <c r="T417" s="3"/>
      <c r="U417" s="3"/>
      <c r="V417" s="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1158</v>
      </c>
      <c r="L418" s="30" t="s">
        <v>1152</v>
      </c>
      <c r="M418" s="22" t="s">
        <v>1162</v>
      </c>
      <c r="N418" s="57">
        <v>45485</v>
      </c>
      <c r="O418" s="22">
        <f>INDEX(Auxiliar!$D$5:$F$13,MATCH(Table1[[#This Row],[Tipologia_Testes]],Auxiliar!$B$5:$B$13,0),MATCH(Table1[[#This Row],[Complexidade]],Auxiliar!$D$4:$F$4,0))</f>
        <v>0.1</v>
      </c>
      <c r="P418" s="3" t="s">
        <v>1192</v>
      </c>
      <c r="Q418" s="3"/>
      <c r="R418" s="48">
        <v>45261</v>
      </c>
      <c r="S418" s="3"/>
      <c r="T418" s="3"/>
      <c r="U418" s="3"/>
      <c r="V418" s="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1154</v>
      </c>
      <c r="L419" s="30" t="s">
        <v>1152</v>
      </c>
      <c r="M419" s="22" t="s">
        <v>1162</v>
      </c>
      <c r="N419" s="57">
        <v>45485</v>
      </c>
      <c r="O419" s="22">
        <f>INDEX(Auxiliar!$D$5:$F$13,MATCH(Table1[[#This Row],[Tipologia_Testes]],Auxiliar!$B$5:$B$13,0),MATCH(Table1[[#This Row],[Complexidade]],Auxiliar!$D$4:$F$4,0))</f>
        <v>2</v>
      </c>
      <c r="P419" s="3" t="s">
        <v>1192</v>
      </c>
      <c r="Q419" s="3"/>
      <c r="R419" s="48">
        <v>45261</v>
      </c>
      <c r="S419" s="3"/>
      <c r="T419" s="3"/>
      <c r="U419" s="3"/>
      <c r="V419" s="3"/>
      <c r="W419" s="3">
        <f>VLOOKUP(Table1[[#This Row],[Status]],Auxiliar!$B$16:$D$23,3,0)*Table1[[#This Row],[Estimação (horas)]]</f>
        <v>0.5</v>
      </c>
      <c r="X419" s="3"/>
    </row>
    <row r="420" spans="2:24" ht="17.399999999999999" hidden="1">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1155</v>
      </c>
      <c r="L420" s="30" t="s">
        <v>1152</v>
      </c>
      <c r="M420" s="22" t="s">
        <v>1162</v>
      </c>
      <c r="N420" s="57">
        <v>45485</v>
      </c>
      <c r="O420" s="22">
        <f>INDEX(Auxiliar!$D$5:$F$13,MATCH(Table1[[#This Row],[Tipologia_Testes]],Auxiliar!$B$5:$B$13,0),MATCH(Table1[[#This Row],[Complexidade]],Auxiliar!$D$4:$F$4,0))</f>
        <v>2</v>
      </c>
      <c r="P420" s="3" t="s">
        <v>1192</v>
      </c>
      <c r="Q420" s="3"/>
      <c r="R420" s="48">
        <v>45261</v>
      </c>
      <c r="S420" s="3"/>
      <c r="T420" s="3"/>
      <c r="U420" s="3"/>
      <c r="V420" s="3"/>
      <c r="W420" s="3">
        <f>VLOOKUP(Table1[[#This Row],[Status]],Auxiliar!$B$16:$D$23,3,0)*Table1[[#This Row],[Estimação (horas)]]</f>
        <v>0.5</v>
      </c>
      <c r="X420" s="3"/>
    </row>
    <row r="421" spans="2:24" ht="17.399999999999999" hidden="1">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1158</v>
      </c>
      <c r="L421" s="30" t="s">
        <v>1152</v>
      </c>
      <c r="M421" s="22" t="s">
        <v>1162</v>
      </c>
      <c r="N421" s="57">
        <v>45485</v>
      </c>
      <c r="O421" s="22">
        <f>INDEX(Auxiliar!$D$5:$F$13,MATCH(Table1[[#This Row],[Tipologia_Testes]],Auxiliar!$B$5:$B$13,0),MATCH(Table1[[#This Row],[Complexidade]],Auxiliar!$D$4:$F$4,0))</f>
        <v>0.1</v>
      </c>
      <c r="P421" s="3" t="s">
        <v>1192</v>
      </c>
      <c r="Q421" s="3"/>
      <c r="R421" s="48">
        <v>45261</v>
      </c>
      <c r="S421" s="3"/>
      <c r="T421" s="3"/>
      <c r="U421" s="3"/>
      <c r="V421" s="3"/>
      <c r="W421" s="3">
        <f>VLOOKUP(Table1[[#This Row],[Status]],Auxiliar!$B$16:$D$23,3,0)*Table1[[#This Row],[Estimação (horas)]]</f>
        <v>2.5000000000000001E-2</v>
      </c>
      <c r="X421" s="3"/>
    </row>
    <row r="422" spans="2:24" ht="17.399999999999999" hidden="1">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1154</v>
      </c>
      <c r="L422" s="30" t="s">
        <v>1152</v>
      </c>
      <c r="M422" s="22" t="s">
        <v>1162</v>
      </c>
      <c r="N422" s="57">
        <v>45485</v>
      </c>
      <c r="O422" s="22">
        <f>INDEX(Auxiliar!$D$5:$F$13,MATCH(Table1[[#This Row],[Tipologia_Testes]],Auxiliar!$B$5:$B$13,0),MATCH(Table1[[#This Row],[Complexidade]],Auxiliar!$D$4:$F$4,0))</f>
        <v>2</v>
      </c>
      <c r="P422" s="3" t="s">
        <v>1192</v>
      </c>
      <c r="Q422" s="3"/>
      <c r="R422" s="48">
        <v>45261</v>
      </c>
      <c r="S422" s="3"/>
      <c r="T422" s="3"/>
      <c r="U422" s="3"/>
      <c r="V422" s="3"/>
      <c r="W422" s="3">
        <f>VLOOKUP(Table1[[#This Row],[Status]],Auxiliar!$B$16:$D$23,3,0)*Table1[[#This Row],[Estimação (horas)]]</f>
        <v>0.5</v>
      </c>
      <c r="X422" s="3"/>
    </row>
    <row r="423" spans="2:24" ht="17.399999999999999" hidden="1">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1155</v>
      </c>
      <c r="L423" s="30" t="s">
        <v>1152</v>
      </c>
      <c r="M423" s="22" t="s">
        <v>1162</v>
      </c>
      <c r="N423" s="57">
        <v>45485</v>
      </c>
      <c r="O423" s="22">
        <f>INDEX(Auxiliar!$D$5:$F$13,MATCH(Table1[[#This Row],[Tipologia_Testes]],Auxiliar!$B$5:$B$13,0),MATCH(Table1[[#This Row],[Complexidade]],Auxiliar!$D$4:$F$4,0))</f>
        <v>2</v>
      </c>
      <c r="P423" s="3" t="s">
        <v>1192</v>
      </c>
      <c r="Q423" s="3"/>
      <c r="R423" s="48">
        <v>45261</v>
      </c>
      <c r="S423" s="3"/>
      <c r="T423" s="3"/>
      <c r="U423" s="3"/>
      <c r="V423" s="3"/>
      <c r="W423" s="3">
        <f>VLOOKUP(Table1[[#This Row],[Status]],Auxiliar!$B$16:$D$23,3,0)*Table1[[#This Row],[Estimação (horas)]]</f>
        <v>0.5</v>
      </c>
      <c r="X423" s="3"/>
    </row>
    <row r="424" spans="2:24" ht="17.399999999999999" hidden="1">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1158</v>
      </c>
      <c r="L424" s="30" t="s">
        <v>1152</v>
      </c>
      <c r="M424" s="22" t="s">
        <v>1162</v>
      </c>
      <c r="N424" s="57">
        <v>45485</v>
      </c>
      <c r="O424" s="22">
        <f>INDEX(Auxiliar!$D$5:$F$13,MATCH(Table1[[#This Row],[Tipologia_Testes]],Auxiliar!$B$5:$B$13,0),MATCH(Table1[[#This Row],[Complexidade]],Auxiliar!$D$4:$F$4,0))</f>
        <v>0.1</v>
      </c>
      <c r="P424" s="3" t="s">
        <v>1192</v>
      </c>
      <c r="Q424" s="3"/>
      <c r="R424" s="48">
        <v>45261</v>
      </c>
      <c r="S424" s="3"/>
      <c r="T424" s="3"/>
      <c r="U424" s="3"/>
      <c r="V424" s="3"/>
      <c r="W424" s="3">
        <f>VLOOKUP(Table1[[#This Row],[Status]],Auxiliar!$B$16:$D$23,3,0)*Table1[[#This Row],[Estimação (horas)]]</f>
        <v>2.5000000000000001E-2</v>
      </c>
      <c r="X424" s="3"/>
    </row>
    <row r="425" spans="2:24" ht="17.399999999999999" hidden="1">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1154</v>
      </c>
      <c r="L425" s="30" t="s">
        <v>1152</v>
      </c>
      <c r="M425" s="22" t="s">
        <v>1162</v>
      </c>
      <c r="N425" s="57">
        <v>45485</v>
      </c>
      <c r="O425" s="22">
        <f>INDEX(Auxiliar!$D$5:$F$13,MATCH(Table1[[#This Row],[Tipologia_Testes]],Auxiliar!$B$5:$B$13,0),MATCH(Table1[[#This Row],[Complexidade]],Auxiliar!$D$4:$F$4,0))</f>
        <v>2</v>
      </c>
      <c r="P425" s="3" t="s">
        <v>1192</v>
      </c>
      <c r="Q425" s="3"/>
      <c r="R425" s="48">
        <v>45261</v>
      </c>
      <c r="S425" s="3"/>
      <c r="T425" s="3"/>
      <c r="U425" s="3"/>
      <c r="V425" s="3"/>
      <c r="W425" s="3">
        <f>VLOOKUP(Table1[[#This Row],[Status]],Auxiliar!$B$16:$D$23,3,0)*Table1[[#This Row],[Estimação (horas)]]</f>
        <v>0.5</v>
      </c>
      <c r="X425" s="3"/>
    </row>
    <row r="426" spans="2:24" ht="17.399999999999999" hidden="1">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1155</v>
      </c>
      <c r="L426" s="30" t="s">
        <v>1152</v>
      </c>
      <c r="M426" s="22" t="s">
        <v>1162</v>
      </c>
      <c r="N426" s="57">
        <v>45485</v>
      </c>
      <c r="O426" s="22">
        <f>INDEX(Auxiliar!$D$5:$F$13,MATCH(Table1[[#This Row],[Tipologia_Testes]],Auxiliar!$B$5:$B$13,0),MATCH(Table1[[#This Row],[Complexidade]],Auxiliar!$D$4:$F$4,0))</f>
        <v>2</v>
      </c>
      <c r="P426" s="3" t="s">
        <v>1192</v>
      </c>
      <c r="Q426" s="3"/>
      <c r="R426" s="48">
        <v>45261</v>
      </c>
      <c r="S426" s="3"/>
      <c r="T426" s="3"/>
      <c r="U426" s="3"/>
      <c r="V426" s="3"/>
      <c r="W426" s="3">
        <f>VLOOKUP(Table1[[#This Row],[Status]],Auxiliar!$B$16:$D$23,3,0)*Table1[[#This Row],[Estimação (horas)]]</f>
        <v>0.5</v>
      </c>
      <c r="X426" s="3"/>
    </row>
    <row r="427" spans="2:24" ht="17.399999999999999" hidden="1">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1158</v>
      </c>
      <c r="L427" s="30" t="s">
        <v>1152</v>
      </c>
      <c r="M427" s="22" t="s">
        <v>1162</v>
      </c>
      <c r="N427" s="57">
        <v>45485</v>
      </c>
      <c r="O427" s="22">
        <f>INDEX(Auxiliar!$D$5:$F$13,MATCH(Table1[[#This Row],[Tipologia_Testes]],Auxiliar!$B$5:$B$13,0),MATCH(Table1[[#This Row],[Complexidade]],Auxiliar!$D$4:$F$4,0))</f>
        <v>0.1</v>
      </c>
      <c r="P427" s="3" t="s">
        <v>1192</v>
      </c>
      <c r="Q427" s="3"/>
      <c r="R427" s="48">
        <v>45261</v>
      </c>
      <c r="S427" s="3"/>
      <c r="T427" s="3"/>
      <c r="U427" s="3"/>
      <c r="V427" s="3"/>
      <c r="W427" s="3">
        <f>VLOOKUP(Table1[[#This Row],[Status]],Auxiliar!$B$16:$D$23,3,0)*Table1[[#This Row],[Estimação (horas)]]</f>
        <v>2.5000000000000001E-2</v>
      </c>
      <c r="X427" s="3"/>
    </row>
    <row r="428" spans="2:24" ht="17.399999999999999" hidden="1">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1154</v>
      </c>
      <c r="L428" s="30" t="s">
        <v>1152</v>
      </c>
      <c r="M428" s="22" t="s">
        <v>1162</v>
      </c>
      <c r="N428" s="57">
        <v>45485</v>
      </c>
      <c r="O428" s="22">
        <f>INDEX(Auxiliar!$D$5:$F$13,MATCH(Table1[[#This Row],[Tipologia_Testes]],Auxiliar!$B$5:$B$13,0),MATCH(Table1[[#This Row],[Complexidade]],Auxiliar!$D$4:$F$4,0))</f>
        <v>2</v>
      </c>
      <c r="P428" s="3" t="s">
        <v>1192</v>
      </c>
      <c r="Q428" s="3"/>
      <c r="R428" s="48">
        <v>45261</v>
      </c>
      <c r="S428" s="3"/>
      <c r="T428" s="3"/>
      <c r="U428" s="3"/>
      <c r="V428" s="3"/>
      <c r="W428" s="3">
        <f>VLOOKUP(Table1[[#This Row],[Status]],Auxiliar!$B$16:$D$23,3,0)*Table1[[#This Row],[Estimação (horas)]]</f>
        <v>0.5</v>
      </c>
      <c r="X428" s="3"/>
    </row>
    <row r="429" spans="2:24" ht="17.399999999999999" hidden="1">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1155</v>
      </c>
      <c r="L429" s="30" t="s">
        <v>1152</v>
      </c>
      <c r="M429" s="22" t="s">
        <v>1162</v>
      </c>
      <c r="N429" s="57">
        <v>45485</v>
      </c>
      <c r="O429" s="22">
        <f>INDEX(Auxiliar!$D$5:$F$13,MATCH(Table1[[#This Row],[Tipologia_Testes]],Auxiliar!$B$5:$B$13,0),MATCH(Table1[[#This Row],[Complexidade]],Auxiliar!$D$4:$F$4,0))</f>
        <v>2</v>
      </c>
      <c r="P429" s="3" t="s">
        <v>1192</v>
      </c>
      <c r="Q429" s="3"/>
      <c r="R429" s="48">
        <v>45261</v>
      </c>
      <c r="S429" s="3"/>
      <c r="T429" s="3"/>
      <c r="U429" s="3"/>
      <c r="V429" s="3"/>
      <c r="W429" s="3">
        <f>VLOOKUP(Table1[[#This Row],[Status]],Auxiliar!$B$16:$D$23,3,0)*Table1[[#This Row],[Estimação (horas)]]</f>
        <v>0.5</v>
      </c>
      <c r="X429" s="3"/>
    </row>
    <row r="430" spans="2:24" ht="17.399999999999999" hidden="1">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1158</v>
      </c>
      <c r="L430" s="30" t="s">
        <v>1152</v>
      </c>
      <c r="M430" s="22" t="s">
        <v>1162</v>
      </c>
      <c r="N430" s="57">
        <v>45485</v>
      </c>
      <c r="O430" s="22">
        <f>INDEX(Auxiliar!$D$5:$F$13,MATCH(Table1[[#This Row],[Tipologia_Testes]],Auxiliar!$B$5:$B$13,0),MATCH(Table1[[#This Row],[Complexidade]],Auxiliar!$D$4:$F$4,0))</f>
        <v>0.1</v>
      </c>
      <c r="P430" s="3" t="s">
        <v>1192</v>
      </c>
      <c r="Q430" s="3"/>
      <c r="R430" s="48">
        <v>45261</v>
      </c>
      <c r="S430" s="3"/>
      <c r="T430" s="3"/>
      <c r="U430" s="3"/>
      <c r="V430" s="3"/>
      <c r="W430" s="3">
        <f>VLOOKUP(Table1[[#This Row],[Status]],Auxiliar!$B$16:$D$23,3,0)*Table1[[#This Row],[Estimação (horas)]]</f>
        <v>2.5000000000000001E-2</v>
      </c>
      <c r="X430" s="3"/>
    </row>
    <row r="431" spans="2:24" ht="17.399999999999999" hidden="1">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1154</v>
      </c>
      <c r="L431" s="30" t="s">
        <v>1152</v>
      </c>
      <c r="M431" s="22" t="s">
        <v>1162</v>
      </c>
      <c r="N431" s="57">
        <v>45485</v>
      </c>
      <c r="O431" s="22">
        <f>INDEX(Auxiliar!$D$5:$F$13,MATCH(Table1[[#This Row],[Tipologia_Testes]],Auxiliar!$B$5:$B$13,0),MATCH(Table1[[#This Row],[Complexidade]],Auxiliar!$D$4:$F$4,0))</f>
        <v>2</v>
      </c>
      <c r="P431" s="3" t="s">
        <v>1192</v>
      </c>
      <c r="Q431" s="3"/>
      <c r="R431" s="48">
        <v>45261</v>
      </c>
      <c r="S431" s="3"/>
      <c r="T431" s="3"/>
      <c r="U431" s="3"/>
      <c r="V431" s="3"/>
      <c r="W431" s="3">
        <f>VLOOKUP(Table1[[#This Row],[Status]],Auxiliar!$B$16:$D$23,3,0)*Table1[[#This Row],[Estimação (horas)]]</f>
        <v>0.5</v>
      </c>
      <c r="X431" s="3"/>
    </row>
    <row r="432" spans="2:24" ht="17.399999999999999" hidden="1">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1155</v>
      </c>
      <c r="L432" s="30" t="s">
        <v>1152</v>
      </c>
      <c r="M432" s="22" t="s">
        <v>1162</v>
      </c>
      <c r="N432" s="57">
        <v>45485</v>
      </c>
      <c r="O432" s="22">
        <f>INDEX(Auxiliar!$D$5:$F$13,MATCH(Table1[[#This Row],[Tipologia_Testes]],Auxiliar!$B$5:$B$13,0),MATCH(Table1[[#This Row],[Complexidade]],Auxiliar!$D$4:$F$4,0))</f>
        <v>2</v>
      </c>
      <c r="P432" s="3" t="s">
        <v>1192</v>
      </c>
      <c r="Q432" s="3"/>
      <c r="R432" s="48">
        <v>45261</v>
      </c>
      <c r="S432" s="3"/>
      <c r="T432" s="3"/>
      <c r="U432" s="3"/>
      <c r="V432" s="3"/>
      <c r="W432" s="3">
        <f>VLOOKUP(Table1[[#This Row],[Status]],Auxiliar!$B$16:$D$23,3,0)*Table1[[#This Row],[Estimação (horas)]]</f>
        <v>0.5</v>
      </c>
      <c r="X432" s="3"/>
    </row>
    <row r="433" spans="2:24" ht="17.399999999999999" hidden="1">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1158</v>
      </c>
      <c r="L433" s="30" t="s">
        <v>1152</v>
      </c>
      <c r="M433" s="22" t="s">
        <v>1162</v>
      </c>
      <c r="N433" s="57">
        <v>45485</v>
      </c>
      <c r="O433" s="22">
        <f>INDEX(Auxiliar!$D$5:$F$13,MATCH(Table1[[#This Row],[Tipologia_Testes]],Auxiliar!$B$5:$B$13,0),MATCH(Table1[[#This Row],[Complexidade]],Auxiliar!$D$4:$F$4,0))</f>
        <v>0.1</v>
      </c>
      <c r="P433" s="3" t="s">
        <v>1192</v>
      </c>
      <c r="Q433" s="3"/>
      <c r="R433" s="48">
        <v>45261</v>
      </c>
      <c r="S433" s="3"/>
      <c r="T433" s="3"/>
      <c r="U433" s="3"/>
      <c r="V433" s="3"/>
      <c r="W433" s="3">
        <f>VLOOKUP(Table1[[#This Row],[Status]],Auxiliar!$B$16:$D$23,3,0)*Table1[[#This Row],[Estimação (horas)]]</f>
        <v>2.5000000000000001E-2</v>
      </c>
      <c r="X433" s="3"/>
    </row>
    <row r="434" spans="2:24" ht="17.399999999999999" hidden="1">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1154</v>
      </c>
      <c r="L434" s="30" t="s">
        <v>1152</v>
      </c>
      <c r="M434" s="22" t="s">
        <v>1162</v>
      </c>
      <c r="N434" s="57">
        <v>45485</v>
      </c>
      <c r="O434" s="22">
        <f>INDEX(Auxiliar!$D$5:$F$13,MATCH(Table1[[#This Row],[Tipologia_Testes]],Auxiliar!$B$5:$B$13,0),MATCH(Table1[[#This Row],[Complexidade]],Auxiliar!$D$4:$F$4,0))</f>
        <v>2</v>
      </c>
      <c r="P434" s="3" t="s">
        <v>1192</v>
      </c>
      <c r="Q434" s="3"/>
      <c r="R434" s="48">
        <v>45261</v>
      </c>
      <c r="S434" s="3"/>
      <c r="T434" s="3"/>
      <c r="U434" s="3"/>
      <c r="V434" s="3"/>
      <c r="W434" s="3">
        <f>VLOOKUP(Table1[[#This Row],[Status]],Auxiliar!$B$16:$D$23,3,0)*Table1[[#This Row],[Estimação (horas)]]</f>
        <v>0.5</v>
      </c>
      <c r="X434" s="3"/>
    </row>
    <row r="435" spans="2:24" ht="17.399999999999999" hidden="1">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1155</v>
      </c>
      <c r="L435" s="30" t="s">
        <v>1152</v>
      </c>
      <c r="M435" s="22" t="s">
        <v>1162</v>
      </c>
      <c r="N435" s="57">
        <v>45485</v>
      </c>
      <c r="O435" s="22">
        <f>INDEX(Auxiliar!$D$5:$F$13,MATCH(Table1[[#This Row],[Tipologia_Testes]],Auxiliar!$B$5:$B$13,0),MATCH(Table1[[#This Row],[Complexidade]],Auxiliar!$D$4:$F$4,0))</f>
        <v>2</v>
      </c>
      <c r="P435" s="3" t="s">
        <v>1192</v>
      </c>
      <c r="Q435" s="3"/>
      <c r="R435" s="48">
        <v>45261</v>
      </c>
      <c r="S435" s="3"/>
      <c r="T435" s="3"/>
      <c r="U435" s="3"/>
      <c r="V435" s="3"/>
      <c r="W435" s="3">
        <f>VLOOKUP(Table1[[#This Row],[Status]],Auxiliar!$B$16:$D$23,3,0)*Table1[[#This Row],[Estimação (horas)]]</f>
        <v>0.5</v>
      </c>
      <c r="X435" s="3"/>
    </row>
    <row r="436" spans="2:24" ht="17.399999999999999" hidden="1">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1158</v>
      </c>
      <c r="L436" s="30" t="s">
        <v>1152</v>
      </c>
      <c r="M436" s="22" t="s">
        <v>1162</v>
      </c>
      <c r="N436" s="57">
        <v>45485</v>
      </c>
      <c r="O436" s="22">
        <f>INDEX(Auxiliar!$D$5:$F$13,MATCH(Table1[[#This Row],[Tipologia_Testes]],Auxiliar!$B$5:$B$13,0),MATCH(Table1[[#This Row],[Complexidade]],Auxiliar!$D$4:$F$4,0))</f>
        <v>0.1</v>
      </c>
      <c r="P436" s="3" t="s">
        <v>1192</v>
      </c>
      <c r="Q436" s="3"/>
      <c r="R436" s="48">
        <v>45261</v>
      </c>
      <c r="S436" s="3"/>
      <c r="T436" s="3"/>
      <c r="U436" s="3"/>
      <c r="V436" s="3"/>
      <c r="W436" s="3">
        <f>VLOOKUP(Table1[[#This Row],[Status]],Auxiliar!$B$16:$D$23,3,0)*Table1[[#This Row],[Estimação (horas)]]</f>
        <v>2.5000000000000001E-2</v>
      </c>
      <c r="X436" s="3"/>
    </row>
    <row r="437" spans="2:24" ht="17.399999999999999" hidden="1">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1154</v>
      </c>
      <c r="L437" s="30" t="s">
        <v>1152</v>
      </c>
      <c r="M437" s="22" t="s">
        <v>1162</v>
      </c>
      <c r="N437" s="57">
        <v>45485</v>
      </c>
      <c r="O437" s="22">
        <f>INDEX(Auxiliar!$D$5:$F$13,MATCH(Table1[[#This Row],[Tipologia_Testes]],Auxiliar!$B$5:$B$13,0),MATCH(Table1[[#This Row],[Complexidade]],Auxiliar!$D$4:$F$4,0))</f>
        <v>2</v>
      </c>
      <c r="P437" s="3" t="s">
        <v>1192</v>
      </c>
      <c r="Q437" s="3"/>
      <c r="R437" s="48">
        <v>45261</v>
      </c>
      <c r="S437" s="3"/>
      <c r="T437" s="3"/>
      <c r="U437" s="3"/>
      <c r="V437" s="3"/>
      <c r="W437" s="3">
        <f>VLOOKUP(Table1[[#This Row],[Status]],Auxiliar!$B$16:$D$23,3,0)*Table1[[#This Row],[Estimação (horas)]]</f>
        <v>0.5</v>
      </c>
      <c r="X437" s="3"/>
    </row>
    <row r="438" spans="2:24" ht="17.399999999999999" hidden="1">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1155</v>
      </c>
      <c r="L438" s="30" t="s">
        <v>1152</v>
      </c>
      <c r="M438" s="22" t="s">
        <v>1162</v>
      </c>
      <c r="N438" s="57">
        <v>45485</v>
      </c>
      <c r="O438" s="22">
        <f>INDEX(Auxiliar!$D$5:$F$13,MATCH(Table1[[#This Row],[Tipologia_Testes]],Auxiliar!$B$5:$B$13,0),MATCH(Table1[[#This Row],[Complexidade]],Auxiliar!$D$4:$F$4,0))</f>
        <v>2</v>
      </c>
      <c r="P438" s="3" t="s">
        <v>1192</v>
      </c>
      <c r="Q438" s="3"/>
      <c r="R438" s="48">
        <v>45261</v>
      </c>
      <c r="S438" s="3"/>
      <c r="T438" s="3"/>
      <c r="U438" s="3"/>
      <c r="V438" s="3"/>
      <c r="W438" s="3">
        <f>VLOOKUP(Table1[[#This Row],[Status]],Auxiliar!$B$16:$D$23,3,0)*Table1[[#This Row],[Estimação (horas)]]</f>
        <v>0.5</v>
      </c>
      <c r="X438" s="3"/>
    </row>
    <row r="439" spans="2:24" ht="17.399999999999999" hidden="1">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1158</v>
      </c>
      <c r="L439" s="30" t="s">
        <v>1152</v>
      </c>
      <c r="M439" s="22" t="s">
        <v>1162</v>
      </c>
      <c r="N439" s="57">
        <v>45485</v>
      </c>
      <c r="O439" s="22">
        <f>INDEX(Auxiliar!$D$5:$F$13,MATCH(Table1[[#This Row],[Tipologia_Testes]],Auxiliar!$B$5:$B$13,0),MATCH(Table1[[#This Row],[Complexidade]],Auxiliar!$D$4:$F$4,0))</f>
        <v>0.1</v>
      </c>
      <c r="P439" s="3" t="s">
        <v>1192</v>
      </c>
      <c r="Q439" s="3"/>
      <c r="R439" s="48">
        <v>45261</v>
      </c>
      <c r="S439" s="3"/>
      <c r="T439" s="3"/>
      <c r="U439" s="3"/>
      <c r="V439" s="3"/>
      <c r="W439" s="3">
        <f>VLOOKUP(Table1[[#This Row],[Status]],Auxiliar!$B$16:$D$23,3,0)*Table1[[#This Row],[Estimação (horas)]]</f>
        <v>2.5000000000000001E-2</v>
      </c>
      <c r="X439" s="3"/>
    </row>
    <row r="440" spans="2:24" ht="17.399999999999999" hidden="1">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1154</v>
      </c>
      <c r="L440" s="30" t="s">
        <v>1152</v>
      </c>
      <c r="M440" s="22" t="s">
        <v>1162</v>
      </c>
      <c r="N440" s="57">
        <v>45485</v>
      </c>
      <c r="O440" s="22">
        <f>INDEX(Auxiliar!$D$5:$F$13,MATCH(Table1[[#This Row],[Tipologia_Testes]],Auxiliar!$B$5:$B$13,0),MATCH(Table1[[#This Row],[Complexidade]],Auxiliar!$D$4:$F$4,0))</f>
        <v>2</v>
      </c>
      <c r="P440" s="3" t="s">
        <v>1192</v>
      </c>
      <c r="Q440" s="3"/>
      <c r="R440" s="48">
        <v>45261</v>
      </c>
      <c r="S440" s="3"/>
      <c r="T440" s="3"/>
      <c r="U440" s="3"/>
      <c r="V440" s="3"/>
      <c r="W440" s="3">
        <f>VLOOKUP(Table1[[#This Row],[Status]],Auxiliar!$B$16:$D$23,3,0)*Table1[[#This Row],[Estimação (horas)]]</f>
        <v>0.5</v>
      </c>
      <c r="X440" s="3"/>
    </row>
    <row r="441" spans="2:24" ht="17.399999999999999" hidden="1">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1155</v>
      </c>
      <c r="L441" s="30" t="s">
        <v>1152</v>
      </c>
      <c r="M441" s="22" t="s">
        <v>1162</v>
      </c>
      <c r="N441" s="57">
        <v>45485</v>
      </c>
      <c r="O441" s="22">
        <f>INDEX(Auxiliar!$D$5:$F$13,MATCH(Table1[[#This Row],[Tipologia_Testes]],Auxiliar!$B$5:$B$13,0),MATCH(Table1[[#This Row],[Complexidade]],Auxiliar!$D$4:$F$4,0))</f>
        <v>2</v>
      </c>
      <c r="P441" s="3" t="s">
        <v>1192</v>
      </c>
      <c r="Q441" s="3"/>
      <c r="R441" s="48">
        <v>45261</v>
      </c>
      <c r="S441" s="3"/>
      <c r="T441" s="3"/>
      <c r="U441" s="3"/>
      <c r="V441" s="3"/>
      <c r="W441" s="3">
        <f>VLOOKUP(Table1[[#This Row],[Status]],Auxiliar!$B$16:$D$23,3,0)*Table1[[#This Row],[Estimação (horas)]]</f>
        <v>0.5</v>
      </c>
      <c r="X441" s="3"/>
    </row>
    <row r="442" spans="2:24" ht="17.399999999999999" hidden="1">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1158</v>
      </c>
      <c r="L442" s="30" t="s">
        <v>1152</v>
      </c>
      <c r="M442" s="22" t="s">
        <v>1162</v>
      </c>
      <c r="N442" s="57">
        <v>45485</v>
      </c>
      <c r="O442" s="22">
        <f>INDEX(Auxiliar!$D$5:$F$13,MATCH(Table1[[#This Row],[Tipologia_Testes]],Auxiliar!$B$5:$B$13,0),MATCH(Table1[[#This Row],[Complexidade]],Auxiliar!$D$4:$F$4,0))</f>
        <v>0.1</v>
      </c>
      <c r="P442" s="3" t="s">
        <v>1192</v>
      </c>
      <c r="Q442" s="3"/>
      <c r="R442" s="48">
        <v>45261</v>
      </c>
      <c r="S442" s="3"/>
      <c r="T442" s="3"/>
      <c r="U442" s="3"/>
      <c r="V442" s="3"/>
      <c r="W442" s="3">
        <f>VLOOKUP(Table1[[#This Row],[Status]],Auxiliar!$B$16:$D$23,3,0)*Table1[[#This Row],[Estimação (horas)]]</f>
        <v>2.5000000000000001E-2</v>
      </c>
      <c r="X442" s="3"/>
    </row>
    <row r="443" spans="2:24" ht="17.399999999999999" hidden="1">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1154</v>
      </c>
      <c r="L443" s="30" t="s">
        <v>1152</v>
      </c>
      <c r="M443" s="22" t="s">
        <v>1162</v>
      </c>
      <c r="N443" s="57">
        <v>45485</v>
      </c>
      <c r="O443" s="22">
        <f>INDEX(Auxiliar!$D$5:$F$13,MATCH(Table1[[#This Row],[Tipologia_Testes]],Auxiliar!$B$5:$B$13,0),MATCH(Table1[[#This Row],[Complexidade]],Auxiliar!$D$4:$F$4,0))</f>
        <v>2</v>
      </c>
      <c r="P443" s="3" t="s">
        <v>1192</v>
      </c>
      <c r="Q443" s="3"/>
      <c r="R443" s="48">
        <v>45261</v>
      </c>
      <c r="S443" s="3"/>
      <c r="T443" s="3"/>
      <c r="U443" s="3"/>
      <c r="V443" s="3"/>
      <c r="W443" s="3">
        <f>VLOOKUP(Table1[[#This Row],[Status]],Auxiliar!$B$16:$D$23,3,0)*Table1[[#This Row],[Estimação (horas)]]</f>
        <v>0.5</v>
      </c>
      <c r="X443" s="3"/>
    </row>
    <row r="444" spans="2:24" ht="17.399999999999999" hidden="1">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1155</v>
      </c>
      <c r="L444" s="30" t="s">
        <v>1152</v>
      </c>
      <c r="M444" s="22" t="s">
        <v>1162</v>
      </c>
      <c r="N444" s="57">
        <v>45485</v>
      </c>
      <c r="O444" s="22">
        <f>INDEX(Auxiliar!$D$5:$F$13,MATCH(Table1[[#This Row],[Tipologia_Testes]],Auxiliar!$B$5:$B$13,0),MATCH(Table1[[#This Row],[Complexidade]],Auxiliar!$D$4:$F$4,0))</f>
        <v>2</v>
      </c>
      <c r="P444" s="3" t="s">
        <v>1192</v>
      </c>
      <c r="Q444" s="3"/>
      <c r="R444" s="48">
        <v>45261</v>
      </c>
      <c r="S444" s="3"/>
      <c r="T444" s="3"/>
      <c r="U444" s="3"/>
      <c r="V444" s="3"/>
      <c r="W444" s="3">
        <f>VLOOKUP(Table1[[#This Row],[Status]],Auxiliar!$B$16:$D$23,3,0)*Table1[[#This Row],[Estimação (horas)]]</f>
        <v>0.5</v>
      </c>
      <c r="X444" s="3"/>
    </row>
    <row r="445" spans="2:24" ht="17.399999999999999" hidden="1">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1158</v>
      </c>
      <c r="L445" s="30" t="s">
        <v>1152</v>
      </c>
      <c r="M445" s="22" t="s">
        <v>1162</v>
      </c>
      <c r="N445" s="57">
        <v>45485</v>
      </c>
      <c r="O445" s="22">
        <f>INDEX(Auxiliar!$D$5:$F$13,MATCH(Table1[[#This Row],[Tipologia_Testes]],Auxiliar!$B$5:$B$13,0),MATCH(Table1[[#This Row],[Complexidade]],Auxiliar!$D$4:$F$4,0))</f>
        <v>0.1</v>
      </c>
      <c r="P445" s="3" t="s">
        <v>1192</v>
      </c>
      <c r="Q445" s="3"/>
      <c r="R445" s="48">
        <v>45261</v>
      </c>
      <c r="S445" s="3"/>
      <c r="T445" s="3"/>
      <c r="U445" s="3"/>
      <c r="V445" s="3"/>
      <c r="W445" s="3">
        <f>VLOOKUP(Table1[[#This Row],[Status]],Auxiliar!$B$16:$D$23,3,0)*Table1[[#This Row],[Estimação (horas)]]</f>
        <v>2.5000000000000001E-2</v>
      </c>
      <c r="X445" s="3"/>
    </row>
    <row r="446" spans="2:24" ht="17.399999999999999" hidden="1">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1154</v>
      </c>
      <c r="L446" s="30" t="s">
        <v>1152</v>
      </c>
      <c r="M446" s="22" t="s">
        <v>1162</v>
      </c>
      <c r="N446" s="57">
        <v>45485</v>
      </c>
      <c r="O446" s="22">
        <f>INDEX(Auxiliar!$D$5:$F$13,MATCH(Table1[[#This Row],[Tipologia_Testes]],Auxiliar!$B$5:$B$13,0),MATCH(Table1[[#This Row],[Complexidade]],Auxiliar!$D$4:$F$4,0))</f>
        <v>2</v>
      </c>
      <c r="P446" s="3" t="s">
        <v>1192</v>
      </c>
      <c r="Q446" s="3"/>
      <c r="R446" s="48">
        <v>45261</v>
      </c>
      <c r="S446" s="3"/>
      <c r="T446" s="3"/>
      <c r="U446" s="3"/>
      <c r="V446" s="3"/>
      <c r="W446" s="3">
        <f>VLOOKUP(Table1[[#This Row],[Status]],Auxiliar!$B$16:$D$23,3,0)*Table1[[#This Row],[Estimação (horas)]]</f>
        <v>0.5</v>
      </c>
      <c r="X446" s="3"/>
    </row>
    <row r="447" spans="2:24" ht="17.399999999999999" hidden="1">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1155</v>
      </c>
      <c r="L447" s="30" t="s">
        <v>1152</v>
      </c>
      <c r="M447" s="22" t="s">
        <v>1162</v>
      </c>
      <c r="N447" s="57">
        <v>45485</v>
      </c>
      <c r="O447" s="22">
        <f>INDEX(Auxiliar!$D$5:$F$13,MATCH(Table1[[#This Row],[Tipologia_Testes]],Auxiliar!$B$5:$B$13,0),MATCH(Table1[[#This Row],[Complexidade]],Auxiliar!$D$4:$F$4,0))</f>
        <v>2</v>
      </c>
      <c r="P447" s="3" t="s">
        <v>1192</v>
      </c>
      <c r="Q447" s="3"/>
      <c r="R447" s="48">
        <v>45261</v>
      </c>
      <c r="S447" s="3"/>
      <c r="T447" s="3"/>
      <c r="U447" s="3"/>
      <c r="V447" s="3"/>
      <c r="W447" s="3">
        <f>VLOOKUP(Table1[[#This Row],[Status]],Auxiliar!$B$16:$D$23,3,0)*Table1[[#This Row],[Estimação (horas)]]</f>
        <v>0.5</v>
      </c>
      <c r="X447" s="3"/>
    </row>
    <row r="448" spans="2:24" ht="17.399999999999999" hidden="1">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1158</v>
      </c>
      <c r="L448" s="30" t="s">
        <v>1152</v>
      </c>
      <c r="M448" s="22" t="s">
        <v>1162</v>
      </c>
      <c r="N448" s="57">
        <v>45485</v>
      </c>
      <c r="O448" s="22">
        <f>INDEX(Auxiliar!$D$5:$F$13,MATCH(Table1[[#This Row],[Tipologia_Testes]],Auxiliar!$B$5:$B$13,0),MATCH(Table1[[#This Row],[Complexidade]],Auxiliar!$D$4:$F$4,0))</f>
        <v>0.1</v>
      </c>
      <c r="P448" s="3" t="s">
        <v>1192</v>
      </c>
      <c r="Q448" s="3"/>
      <c r="R448" s="48">
        <v>45261</v>
      </c>
      <c r="S448" s="3"/>
      <c r="T448" s="3"/>
      <c r="U448" s="3"/>
      <c r="V448" s="3"/>
      <c r="W448" s="3">
        <f>VLOOKUP(Table1[[#This Row],[Status]],Auxiliar!$B$16:$D$23,3,0)*Table1[[#This Row],[Estimação (horas)]]</f>
        <v>2.5000000000000001E-2</v>
      </c>
      <c r="X448" s="3"/>
    </row>
    <row r="449" spans="2:24" ht="17.399999999999999" hidden="1">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1154</v>
      </c>
      <c r="L449" s="30" t="s">
        <v>1152</v>
      </c>
      <c r="M449" s="22" t="s">
        <v>1162</v>
      </c>
      <c r="N449" s="57">
        <v>45485</v>
      </c>
      <c r="O449" s="22">
        <f>INDEX(Auxiliar!$D$5:$F$13,MATCH(Table1[[#This Row],[Tipologia_Testes]],Auxiliar!$B$5:$B$13,0),MATCH(Table1[[#This Row],[Complexidade]],Auxiliar!$D$4:$F$4,0))</f>
        <v>2</v>
      </c>
      <c r="P449" s="3" t="s">
        <v>1192</v>
      </c>
      <c r="Q449" s="3"/>
      <c r="R449" s="48">
        <v>45261</v>
      </c>
      <c r="S449" s="3"/>
      <c r="T449" s="3"/>
      <c r="U449" s="3"/>
      <c r="V449" s="3"/>
      <c r="W449" s="3">
        <f>VLOOKUP(Table1[[#This Row],[Status]],Auxiliar!$B$16:$D$23,3,0)*Table1[[#This Row],[Estimação (horas)]]</f>
        <v>0.5</v>
      </c>
      <c r="X449" s="3"/>
    </row>
    <row r="450" spans="2:24" ht="17.399999999999999" hidden="1">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1155</v>
      </c>
      <c r="L450" s="30" t="s">
        <v>1152</v>
      </c>
      <c r="M450" s="22" t="s">
        <v>1162</v>
      </c>
      <c r="N450" s="57">
        <v>45485</v>
      </c>
      <c r="O450" s="22">
        <f>INDEX(Auxiliar!$D$5:$F$13,MATCH(Table1[[#This Row],[Tipologia_Testes]],Auxiliar!$B$5:$B$13,0),MATCH(Table1[[#This Row],[Complexidade]],Auxiliar!$D$4:$F$4,0))</f>
        <v>2</v>
      </c>
      <c r="P450" s="3" t="s">
        <v>1192</v>
      </c>
      <c r="Q450" s="3"/>
      <c r="R450" s="48">
        <v>45261</v>
      </c>
      <c r="S450" s="3"/>
      <c r="T450" s="3"/>
      <c r="U450" s="3"/>
      <c r="V450" s="3"/>
      <c r="W450" s="3">
        <f>VLOOKUP(Table1[[#This Row],[Status]],Auxiliar!$B$16:$D$23,3,0)*Table1[[#This Row],[Estimação (horas)]]</f>
        <v>0.5</v>
      </c>
      <c r="X450" s="3"/>
    </row>
    <row r="451" spans="2:24" ht="17.399999999999999" hidden="1">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1158</v>
      </c>
      <c r="L451" s="30" t="s">
        <v>1152</v>
      </c>
      <c r="M451" s="22" t="s">
        <v>1162</v>
      </c>
      <c r="N451" s="57">
        <v>45485</v>
      </c>
      <c r="O451" s="22">
        <f>INDEX(Auxiliar!$D$5:$F$13,MATCH(Table1[[#This Row],[Tipologia_Testes]],Auxiliar!$B$5:$B$13,0),MATCH(Table1[[#This Row],[Complexidade]],Auxiliar!$D$4:$F$4,0))</f>
        <v>0.1</v>
      </c>
      <c r="P451" s="3" t="s">
        <v>1192</v>
      </c>
      <c r="Q451" s="3"/>
      <c r="R451" s="48">
        <v>45261</v>
      </c>
      <c r="S451" s="3"/>
      <c r="T451" s="3"/>
      <c r="U451" s="3"/>
      <c r="V451" s="3"/>
      <c r="W451" s="3">
        <f>VLOOKUP(Table1[[#This Row],[Status]],Auxiliar!$B$16:$D$23,3,0)*Table1[[#This Row],[Estimação (horas)]]</f>
        <v>2.5000000000000001E-2</v>
      </c>
      <c r="X451" s="3"/>
    </row>
    <row r="452" spans="2:24" ht="17.399999999999999" hidden="1">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1154</v>
      </c>
      <c r="L452" s="30" t="s">
        <v>1152</v>
      </c>
      <c r="M452" s="22" t="s">
        <v>1162</v>
      </c>
      <c r="N452" s="57">
        <v>45485</v>
      </c>
      <c r="O452" s="22">
        <f>INDEX(Auxiliar!$D$5:$F$13,MATCH(Table1[[#This Row],[Tipologia_Testes]],Auxiliar!$B$5:$B$13,0),MATCH(Table1[[#This Row],[Complexidade]],Auxiliar!$D$4:$F$4,0))</f>
        <v>2</v>
      </c>
      <c r="P452" s="3" t="s">
        <v>1192</v>
      </c>
      <c r="Q452" s="3"/>
      <c r="R452" s="48">
        <v>45261</v>
      </c>
      <c r="S452" s="3"/>
      <c r="T452" s="3"/>
      <c r="U452" s="3"/>
      <c r="V452" s="3"/>
      <c r="W452" s="3">
        <f>VLOOKUP(Table1[[#This Row],[Status]],Auxiliar!$B$16:$D$23,3,0)*Table1[[#This Row],[Estimação (horas)]]</f>
        <v>0.5</v>
      </c>
      <c r="X452" s="3"/>
    </row>
    <row r="453" spans="2:24" ht="17.399999999999999" hidden="1">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1155</v>
      </c>
      <c r="L453" s="30" t="s">
        <v>1152</v>
      </c>
      <c r="M453" s="22" t="s">
        <v>1162</v>
      </c>
      <c r="N453" s="57">
        <v>45485</v>
      </c>
      <c r="O453" s="22">
        <f>INDEX(Auxiliar!$D$5:$F$13,MATCH(Table1[[#This Row],[Tipologia_Testes]],Auxiliar!$B$5:$B$13,0),MATCH(Table1[[#This Row],[Complexidade]],Auxiliar!$D$4:$F$4,0))</f>
        <v>2</v>
      </c>
      <c r="P453" s="3" t="s">
        <v>1192</v>
      </c>
      <c r="Q453" s="3"/>
      <c r="R453" s="48">
        <v>45261</v>
      </c>
      <c r="S453" s="3"/>
      <c r="T453" s="3"/>
      <c r="U453" s="3"/>
      <c r="V453" s="3"/>
      <c r="W453" s="3">
        <f>VLOOKUP(Table1[[#This Row],[Status]],Auxiliar!$B$16:$D$23,3,0)*Table1[[#This Row],[Estimação (horas)]]</f>
        <v>0.5</v>
      </c>
      <c r="X453" s="3"/>
    </row>
    <row r="454" spans="2:24" ht="17.399999999999999" hidden="1">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1158</v>
      </c>
      <c r="L454" s="30" t="s">
        <v>1152</v>
      </c>
      <c r="M454" s="22" t="s">
        <v>1162</v>
      </c>
      <c r="N454" s="57">
        <v>45485</v>
      </c>
      <c r="O454" s="22">
        <f>INDEX(Auxiliar!$D$5:$F$13,MATCH(Table1[[#This Row],[Tipologia_Testes]],Auxiliar!$B$5:$B$13,0),MATCH(Table1[[#This Row],[Complexidade]],Auxiliar!$D$4:$F$4,0))</f>
        <v>0.1</v>
      </c>
      <c r="P454" s="3" t="s">
        <v>1192</v>
      </c>
      <c r="Q454" s="3"/>
      <c r="R454" s="48">
        <v>45261</v>
      </c>
      <c r="S454" s="3"/>
      <c r="T454" s="3"/>
      <c r="U454" s="3"/>
      <c r="V454" s="3"/>
      <c r="W454" s="3">
        <f>VLOOKUP(Table1[[#This Row],[Status]],Auxiliar!$B$16:$D$23,3,0)*Table1[[#This Row],[Estimação (horas)]]</f>
        <v>2.5000000000000001E-2</v>
      </c>
      <c r="X454" s="3"/>
    </row>
    <row r="455" spans="2:24" ht="17.399999999999999" hidden="1">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1154</v>
      </c>
      <c r="L455" s="30" t="s">
        <v>1152</v>
      </c>
      <c r="M455" s="22" t="s">
        <v>1162</v>
      </c>
      <c r="N455" s="57">
        <v>45485</v>
      </c>
      <c r="O455" s="22">
        <f>INDEX(Auxiliar!$D$5:$F$13,MATCH(Table1[[#This Row],[Tipologia_Testes]],Auxiliar!$B$5:$B$13,0),MATCH(Table1[[#This Row],[Complexidade]],Auxiliar!$D$4:$F$4,0))</f>
        <v>2</v>
      </c>
      <c r="P455" s="3" t="s">
        <v>1192</v>
      </c>
      <c r="Q455" s="3"/>
      <c r="R455" s="48">
        <v>45261</v>
      </c>
      <c r="S455" s="3"/>
      <c r="T455" s="3"/>
      <c r="U455" s="3"/>
      <c r="V455" s="3"/>
      <c r="W455" s="3">
        <f>VLOOKUP(Table1[[#This Row],[Status]],Auxiliar!$B$16:$D$23,3,0)*Table1[[#This Row],[Estimação (horas)]]</f>
        <v>0.5</v>
      </c>
      <c r="X455" s="3"/>
    </row>
    <row r="456" spans="2:24" ht="17.399999999999999" hidden="1">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1155</v>
      </c>
      <c r="L456" s="30" t="s">
        <v>1152</v>
      </c>
      <c r="M456" s="22" t="s">
        <v>1162</v>
      </c>
      <c r="N456" s="57">
        <v>45485</v>
      </c>
      <c r="O456" s="22">
        <f>INDEX(Auxiliar!$D$5:$F$13,MATCH(Table1[[#This Row],[Tipologia_Testes]],Auxiliar!$B$5:$B$13,0),MATCH(Table1[[#This Row],[Complexidade]],Auxiliar!$D$4:$F$4,0))</f>
        <v>2</v>
      </c>
      <c r="P456" s="3" t="s">
        <v>1192</v>
      </c>
      <c r="Q456" s="3"/>
      <c r="R456" s="48">
        <v>45261</v>
      </c>
      <c r="S456" s="3"/>
      <c r="T456" s="3"/>
      <c r="U456" s="3"/>
      <c r="V456" s="3"/>
      <c r="W456" s="3">
        <f>VLOOKUP(Table1[[#This Row],[Status]],Auxiliar!$B$16:$D$23,3,0)*Table1[[#This Row],[Estimação (horas)]]</f>
        <v>0.5</v>
      </c>
      <c r="X456" s="3"/>
    </row>
    <row r="457" spans="2:24" ht="17.399999999999999" hidden="1">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1158</v>
      </c>
      <c r="L457" s="30" t="s">
        <v>1152</v>
      </c>
      <c r="M457" s="22" t="s">
        <v>1162</v>
      </c>
      <c r="N457" s="57">
        <v>45485</v>
      </c>
      <c r="O457" s="22">
        <f>INDEX(Auxiliar!$D$5:$F$13,MATCH(Table1[[#This Row],[Tipologia_Testes]],Auxiliar!$B$5:$B$13,0),MATCH(Table1[[#This Row],[Complexidade]],Auxiliar!$D$4:$F$4,0))</f>
        <v>0.1</v>
      </c>
      <c r="P457" s="3" t="s">
        <v>1192</v>
      </c>
      <c r="Q457" s="3"/>
      <c r="R457" s="48">
        <v>45261</v>
      </c>
      <c r="S457" s="3"/>
      <c r="T457" s="3"/>
      <c r="U457" s="3"/>
      <c r="V457" s="3"/>
      <c r="W457" s="3">
        <f>VLOOKUP(Table1[[#This Row],[Status]],Auxiliar!$B$16:$D$23,3,0)*Table1[[#This Row],[Estimação (horas)]]</f>
        <v>2.5000000000000001E-2</v>
      </c>
      <c r="X457" s="3"/>
    </row>
    <row r="458" spans="2:24" ht="17.399999999999999" hidden="1">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1154</v>
      </c>
      <c r="L458" s="30" t="s">
        <v>1152</v>
      </c>
      <c r="M458" s="22" t="s">
        <v>1162</v>
      </c>
      <c r="N458" s="57">
        <v>45485</v>
      </c>
      <c r="O458" s="22">
        <f>INDEX(Auxiliar!$D$5:$F$13,MATCH(Table1[[#This Row],[Tipologia_Testes]],Auxiliar!$B$5:$B$13,0),MATCH(Table1[[#This Row],[Complexidade]],Auxiliar!$D$4:$F$4,0))</f>
        <v>2</v>
      </c>
      <c r="P458" s="3" t="s">
        <v>1192</v>
      </c>
      <c r="Q458" s="3"/>
      <c r="R458" s="48">
        <v>45261</v>
      </c>
      <c r="S458" s="3"/>
      <c r="T458" s="3"/>
      <c r="U458" s="3"/>
      <c r="V458" s="3"/>
      <c r="W458" s="3">
        <f>VLOOKUP(Table1[[#This Row],[Status]],Auxiliar!$B$16:$D$23,3,0)*Table1[[#This Row],[Estimação (horas)]]</f>
        <v>0.5</v>
      </c>
      <c r="X458" s="3"/>
    </row>
    <row r="459" spans="2:24" ht="17.399999999999999" hidden="1">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1155</v>
      </c>
      <c r="L459" s="30" t="s">
        <v>1152</v>
      </c>
      <c r="M459" s="22" t="s">
        <v>1162</v>
      </c>
      <c r="N459" s="57">
        <v>45485</v>
      </c>
      <c r="O459" s="22">
        <f>INDEX(Auxiliar!$D$5:$F$13,MATCH(Table1[[#This Row],[Tipologia_Testes]],Auxiliar!$B$5:$B$13,0),MATCH(Table1[[#This Row],[Complexidade]],Auxiliar!$D$4:$F$4,0))</f>
        <v>2</v>
      </c>
      <c r="P459" s="3" t="s">
        <v>1192</v>
      </c>
      <c r="Q459" s="3"/>
      <c r="R459" s="48">
        <v>45261</v>
      </c>
      <c r="S459" s="3"/>
      <c r="T459" s="3"/>
      <c r="U459" s="3"/>
      <c r="V459" s="3"/>
      <c r="W459" s="3">
        <f>VLOOKUP(Table1[[#This Row],[Status]],Auxiliar!$B$16:$D$23,3,0)*Table1[[#This Row],[Estimação (horas)]]</f>
        <v>0.5</v>
      </c>
      <c r="X459" s="3"/>
    </row>
    <row r="460" spans="2:24" ht="17.399999999999999" hidden="1">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1158</v>
      </c>
      <c r="L460" s="30" t="s">
        <v>1152</v>
      </c>
      <c r="M460" s="22" t="s">
        <v>1162</v>
      </c>
      <c r="N460" s="57">
        <v>45485</v>
      </c>
      <c r="O460" s="22">
        <f>INDEX(Auxiliar!$D$5:$F$13,MATCH(Table1[[#This Row],[Tipologia_Testes]],Auxiliar!$B$5:$B$13,0),MATCH(Table1[[#This Row],[Complexidade]],Auxiliar!$D$4:$F$4,0))</f>
        <v>0.1</v>
      </c>
      <c r="P460" s="3" t="s">
        <v>1192</v>
      </c>
      <c r="Q460" s="3"/>
      <c r="R460" s="48">
        <v>45261</v>
      </c>
      <c r="S460" s="3"/>
      <c r="T460" s="3"/>
      <c r="U460" s="3"/>
      <c r="V460" s="3"/>
      <c r="W460" s="3">
        <f>VLOOKUP(Table1[[#This Row],[Status]],Auxiliar!$B$16:$D$23,3,0)*Table1[[#This Row],[Estimação (horas)]]</f>
        <v>2.5000000000000001E-2</v>
      </c>
      <c r="X460" s="3"/>
    </row>
    <row r="461" spans="2:24" ht="17.399999999999999" hidden="1">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1154</v>
      </c>
      <c r="L461" s="30" t="s">
        <v>1152</v>
      </c>
      <c r="M461" s="22" t="s">
        <v>1162</v>
      </c>
      <c r="N461" s="57">
        <v>45485</v>
      </c>
      <c r="O461" s="22">
        <f>INDEX(Auxiliar!$D$5:$F$13,MATCH(Table1[[#This Row],[Tipologia_Testes]],Auxiliar!$B$5:$B$13,0),MATCH(Table1[[#This Row],[Complexidade]],Auxiliar!$D$4:$F$4,0))</f>
        <v>2</v>
      </c>
      <c r="P461" s="3" t="s">
        <v>1192</v>
      </c>
      <c r="Q461" s="3"/>
      <c r="R461" s="48">
        <v>45261</v>
      </c>
      <c r="S461" s="3"/>
      <c r="T461" s="3"/>
      <c r="U461" s="3"/>
      <c r="V461" s="3"/>
      <c r="W461" s="3">
        <f>VLOOKUP(Table1[[#This Row],[Status]],Auxiliar!$B$16:$D$23,3,0)*Table1[[#This Row],[Estimação (horas)]]</f>
        <v>0.5</v>
      </c>
      <c r="X461" s="3"/>
    </row>
    <row r="462" spans="2:24" ht="17.399999999999999" hidden="1">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1155</v>
      </c>
      <c r="L462" s="30" t="s">
        <v>1152</v>
      </c>
      <c r="M462" s="22" t="s">
        <v>1162</v>
      </c>
      <c r="N462" s="57">
        <v>45485</v>
      </c>
      <c r="O462" s="22">
        <f>INDEX(Auxiliar!$D$5:$F$13,MATCH(Table1[[#This Row],[Tipologia_Testes]],Auxiliar!$B$5:$B$13,0),MATCH(Table1[[#This Row],[Complexidade]],Auxiliar!$D$4:$F$4,0))</f>
        <v>2</v>
      </c>
      <c r="P462" s="3" t="s">
        <v>1192</v>
      </c>
      <c r="Q462" s="3"/>
      <c r="R462" s="48">
        <v>45261</v>
      </c>
      <c r="S462" s="3"/>
      <c r="T462" s="3"/>
      <c r="U462" s="3"/>
      <c r="V462" s="3"/>
      <c r="W462" s="3">
        <f>VLOOKUP(Table1[[#This Row],[Status]],Auxiliar!$B$16:$D$23,3,0)*Table1[[#This Row],[Estimação (horas)]]</f>
        <v>0.5</v>
      </c>
      <c r="X462" s="3"/>
    </row>
    <row r="463" spans="2:24" ht="17.399999999999999" hidden="1">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1158</v>
      </c>
      <c r="L463" s="30" t="s">
        <v>1152</v>
      </c>
      <c r="M463" s="22" t="s">
        <v>1162</v>
      </c>
      <c r="N463" s="57">
        <v>45485</v>
      </c>
      <c r="O463" s="22">
        <f>INDEX(Auxiliar!$D$5:$F$13,MATCH(Table1[[#This Row],[Tipologia_Testes]],Auxiliar!$B$5:$B$13,0),MATCH(Table1[[#This Row],[Complexidade]],Auxiliar!$D$4:$F$4,0))</f>
        <v>0.1</v>
      </c>
      <c r="P463" s="3" t="s">
        <v>1192</v>
      </c>
      <c r="Q463" s="3"/>
      <c r="R463" s="48">
        <v>45261</v>
      </c>
      <c r="S463" s="3"/>
      <c r="T463" s="3"/>
      <c r="U463" s="3"/>
      <c r="V463" s="3"/>
      <c r="W463" s="3">
        <f>VLOOKUP(Table1[[#This Row],[Status]],Auxiliar!$B$16:$D$23,3,0)*Table1[[#This Row],[Estimação (horas)]]</f>
        <v>2.5000000000000001E-2</v>
      </c>
      <c r="X463" s="3"/>
    </row>
    <row r="464" spans="2:24" ht="69.599999999999994">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1151</v>
      </c>
      <c r="L464" s="3" t="s">
        <v>1152</v>
      </c>
      <c r="M464" s="22" t="s">
        <v>1153</v>
      </c>
      <c r="N464" s="57">
        <v>45512</v>
      </c>
      <c r="O464" s="22">
        <f>INDEX(Auxiliar!$D$5:$F$13,MATCH(Table1[[#This Row],[Tipologia_Testes]],Auxiliar!$B$5:$B$13,0),MATCH(Table1[[#This Row],[Complexidade]],Auxiliar!$D$4:$F$4,0))</f>
        <v>8</v>
      </c>
      <c r="P464" s="24" t="s">
        <v>1193</v>
      </c>
      <c r="Q464" s="3"/>
      <c r="R464" s="48">
        <v>45261</v>
      </c>
      <c r="S464" s="3"/>
      <c r="T464" s="3"/>
      <c r="U464" s="3"/>
      <c r="V464" s="3"/>
      <c r="W464" s="3">
        <f>VLOOKUP(Table1[[#This Row],[Status]],Auxiliar!$B$16:$D$23,3,0)*Table1[[#This Row],[Estimação (horas)]]</f>
        <v>8</v>
      </c>
      <c r="X464" s="3"/>
    </row>
    <row r="465" spans="2:24" ht="17.399999999999999">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1154</v>
      </c>
      <c r="L465" s="30" t="s">
        <v>1161</v>
      </c>
      <c r="M465" s="22" t="s">
        <v>1162</v>
      </c>
      <c r="N465" s="57">
        <v>45499</v>
      </c>
      <c r="O465" s="22">
        <f>INDEX(Auxiliar!$D$5:$F$13,MATCH(Table1[[#This Row],[Tipologia_Testes]],Auxiliar!$B$5:$B$13,0),MATCH(Table1[[#This Row],[Complexidade]],Auxiliar!$D$4:$F$4,0))</f>
        <v>2</v>
      </c>
      <c r="P465" s="3" t="s">
        <v>1194</v>
      </c>
      <c r="Q465" s="3" t="s">
        <v>1187</v>
      </c>
      <c r="R465" s="48">
        <v>45261</v>
      </c>
      <c r="S465" s="48">
        <v>45495</v>
      </c>
      <c r="T465" s="3"/>
      <c r="U465" s="3"/>
      <c r="V465" s="3"/>
      <c r="W465" s="3">
        <f>VLOOKUP(Table1[[#This Row],[Status]],Auxiliar!$B$16:$D$23,3,0)*Table1[[#This Row],[Estimação (horas)]]</f>
        <v>2</v>
      </c>
      <c r="X465" s="3"/>
    </row>
    <row r="466" spans="2:24" ht="17.399999999999999">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1155</v>
      </c>
      <c r="L466" s="30" t="s">
        <v>1161</v>
      </c>
      <c r="M466" s="22" t="s">
        <v>1162</v>
      </c>
      <c r="N466" s="57">
        <v>45499</v>
      </c>
      <c r="O466" s="22">
        <f>INDEX(Auxiliar!$D$5:$F$13,MATCH(Table1[[#This Row],[Tipologia_Testes]],Auxiliar!$B$5:$B$13,0),MATCH(Table1[[#This Row],[Complexidade]],Auxiliar!$D$4:$F$4,0))</f>
        <v>2</v>
      </c>
      <c r="P466" s="3" t="s">
        <v>1194</v>
      </c>
      <c r="Q466" s="3" t="s">
        <v>1187</v>
      </c>
      <c r="R466" s="48">
        <v>45261</v>
      </c>
      <c r="S466" s="48">
        <v>45495</v>
      </c>
      <c r="T466" s="3"/>
      <c r="U466" s="3"/>
      <c r="V466" s="3"/>
      <c r="W466" s="3">
        <f>VLOOKUP(Table1[[#This Row],[Status]],Auxiliar!$B$16:$D$23,3,0)*Table1[[#This Row],[Estimação (horas)]]</f>
        <v>2</v>
      </c>
      <c r="X466" s="3"/>
    </row>
    <row r="467" spans="2:24" ht="17.399999999999999">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1158</v>
      </c>
      <c r="L467" s="30" t="s">
        <v>1161</v>
      </c>
      <c r="M467" s="22" t="s">
        <v>1162</v>
      </c>
      <c r="N467" s="57">
        <v>45499</v>
      </c>
      <c r="O467" s="22">
        <f>INDEX(Auxiliar!$D$5:$F$13,MATCH(Table1[[#This Row],[Tipologia_Testes]],Auxiliar!$B$5:$B$13,0),MATCH(Table1[[#This Row],[Complexidade]],Auxiliar!$D$4:$F$4,0))</f>
        <v>0.1</v>
      </c>
      <c r="P467" s="3" t="s">
        <v>1194</v>
      </c>
      <c r="Q467" s="3" t="s">
        <v>1187</v>
      </c>
      <c r="R467" s="48">
        <v>45261</v>
      </c>
      <c r="S467" s="48">
        <v>45495</v>
      </c>
      <c r="T467" s="3"/>
      <c r="U467" s="3"/>
      <c r="V467" s="3"/>
      <c r="W467" s="3">
        <f>VLOOKUP(Table1[[#This Row],[Status]],Auxiliar!$B$16:$D$23,3,0)*Table1[[#This Row],[Estimação (horas)]]</f>
        <v>0.1</v>
      </c>
      <c r="X467" s="3"/>
    </row>
    <row r="468" spans="2:24" ht="17.399999999999999">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1154</v>
      </c>
      <c r="L468" s="30" t="s">
        <v>1161</v>
      </c>
      <c r="M468" s="22" t="s">
        <v>1162</v>
      </c>
      <c r="N468" s="57">
        <v>45499</v>
      </c>
      <c r="O468" s="22">
        <f>INDEX(Auxiliar!$D$5:$F$13,MATCH(Table1[[#This Row],[Tipologia_Testes]],Auxiliar!$B$5:$B$13,0),MATCH(Table1[[#This Row],[Complexidade]],Auxiliar!$D$4:$F$4,0))</f>
        <v>2</v>
      </c>
      <c r="P468" s="3" t="s">
        <v>1194</v>
      </c>
      <c r="Q468" s="3" t="s">
        <v>1187</v>
      </c>
      <c r="R468" s="48">
        <v>45261</v>
      </c>
      <c r="S468" s="48">
        <v>45495</v>
      </c>
      <c r="T468" s="3"/>
      <c r="U468" s="3"/>
      <c r="V468" s="3"/>
      <c r="W468" s="3">
        <f>VLOOKUP(Table1[[#This Row],[Status]],Auxiliar!$B$16:$D$23,3,0)*Table1[[#This Row],[Estimação (horas)]]</f>
        <v>2</v>
      </c>
      <c r="X468" s="3"/>
    </row>
    <row r="469" spans="2:24" ht="17.399999999999999">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1155</v>
      </c>
      <c r="L469" s="30" t="s">
        <v>1161</v>
      </c>
      <c r="M469" s="22" t="s">
        <v>1162</v>
      </c>
      <c r="N469" s="57">
        <v>45499</v>
      </c>
      <c r="O469" s="22">
        <f>INDEX(Auxiliar!$D$5:$F$13,MATCH(Table1[[#This Row],[Tipologia_Testes]],Auxiliar!$B$5:$B$13,0),MATCH(Table1[[#This Row],[Complexidade]],Auxiliar!$D$4:$F$4,0))</f>
        <v>2</v>
      </c>
      <c r="P469" s="3" t="s">
        <v>1194</v>
      </c>
      <c r="Q469" s="3" t="s">
        <v>1187</v>
      </c>
      <c r="R469" s="48">
        <v>45261</v>
      </c>
      <c r="S469" s="48">
        <v>45495</v>
      </c>
      <c r="T469" s="3"/>
      <c r="U469" s="3"/>
      <c r="V469" s="3"/>
      <c r="W469" s="3">
        <f>VLOOKUP(Table1[[#This Row],[Status]],Auxiliar!$B$16:$D$23,3,0)*Table1[[#This Row],[Estimação (horas)]]</f>
        <v>2</v>
      </c>
      <c r="X469" s="3"/>
    </row>
    <row r="470" spans="2:24" ht="17.399999999999999">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1158</v>
      </c>
      <c r="L470" s="30" t="s">
        <v>1161</v>
      </c>
      <c r="M470" s="22" t="s">
        <v>1162</v>
      </c>
      <c r="N470" s="57">
        <v>45499</v>
      </c>
      <c r="O470" s="22">
        <f>INDEX(Auxiliar!$D$5:$F$13,MATCH(Table1[[#This Row],[Tipologia_Testes]],Auxiliar!$B$5:$B$13,0),MATCH(Table1[[#This Row],[Complexidade]],Auxiliar!$D$4:$F$4,0))</f>
        <v>0.1</v>
      </c>
      <c r="P470" s="3" t="s">
        <v>1194</v>
      </c>
      <c r="Q470" s="3" t="s">
        <v>1187</v>
      </c>
      <c r="R470" s="48">
        <v>45261</v>
      </c>
      <c r="S470" s="48">
        <v>45495</v>
      </c>
      <c r="T470" s="3"/>
      <c r="U470" s="3"/>
      <c r="V470" s="3"/>
      <c r="W470" s="3">
        <f>VLOOKUP(Table1[[#This Row],[Status]],Auxiliar!$B$16:$D$23,3,0)*Table1[[#This Row],[Estimação (horas)]]</f>
        <v>0.1</v>
      </c>
      <c r="X470" s="3"/>
    </row>
    <row r="471" spans="2:24" ht="17.399999999999999">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1154</v>
      </c>
      <c r="L471" s="30" t="s">
        <v>1161</v>
      </c>
      <c r="M471" s="22" t="s">
        <v>1162</v>
      </c>
      <c r="N471" s="57">
        <v>45499</v>
      </c>
      <c r="O471" s="22">
        <f>INDEX(Auxiliar!$D$5:$F$13,MATCH(Table1[[#This Row],[Tipologia_Testes]],Auxiliar!$B$5:$B$13,0),MATCH(Table1[[#This Row],[Complexidade]],Auxiliar!$D$4:$F$4,0))</f>
        <v>2</v>
      </c>
      <c r="P471" s="3" t="s">
        <v>1194</v>
      </c>
      <c r="Q471" s="3" t="s">
        <v>1187</v>
      </c>
      <c r="R471" s="48">
        <v>45261</v>
      </c>
      <c r="S471" s="48">
        <v>45495</v>
      </c>
      <c r="T471" s="3"/>
      <c r="U471" s="3"/>
      <c r="V471" s="3"/>
      <c r="W471" s="3">
        <f>VLOOKUP(Table1[[#This Row],[Status]],Auxiliar!$B$16:$D$23,3,0)*Table1[[#This Row],[Estimação (horas)]]</f>
        <v>2</v>
      </c>
      <c r="X471" s="3"/>
    </row>
    <row r="472" spans="2:24" ht="17.399999999999999">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1155</v>
      </c>
      <c r="L472" s="30" t="s">
        <v>1161</v>
      </c>
      <c r="M472" s="22" t="s">
        <v>1162</v>
      </c>
      <c r="N472" s="57">
        <v>45499</v>
      </c>
      <c r="O472" s="22">
        <f>INDEX(Auxiliar!$D$5:$F$13,MATCH(Table1[[#This Row],[Tipologia_Testes]],Auxiliar!$B$5:$B$13,0),MATCH(Table1[[#This Row],[Complexidade]],Auxiliar!$D$4:$F$4,0))</f>
        <v>2</v>
      </c>
      <c r="P472" s="3" t="s">
        <v>1194</v>
      </c>
      <c r="Q472" s="3" t="s">
        <v>1187</v>
      </c>
      <c r="R472" s="48">
        <v>45261</v>
      </c>
      <c r="S472" s="48">
        <v>45495</v>
      </c>
      <c r="T472" s="3"/>
      <c r="U472" s="3"/>
      <c r="V472" s="3"/>
      <c r="W472" s="3">
        <f>VLOOKUP(Table1[[#This Row],[Status]],Auxiliar!$B$16:$D$23,3,0)*Table1[[#This Row],[Estimação (horas)]]</f>
        <v>2</v>
      </c>
      <c r="X472" s="3"/>
    </row>
    <row r="473" spans="2:24" ht="17.399999999999999">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1158</v>
      </c>
      <c r="L473" s="30" t="s">
        <v>1161</v>
      </c>
      <c r="M473" s="22" t="s">
        <v>1162</v>
      </c>
      <c r="N473" s="57">
        <v>45499</v>
      </c>
      <c r="O473" s="22">
        <f>INDEX(Auxiliar!$D$5:$F$13,MATCH(Table1[[#This Row],[Tipologia_Testes]],Auxiliar!$B$5:$B$13,0),MATCH(Table1[[#This Row],[Complexidade]],Auxiliar!$D$4:$F$4,0))</f>
        <v>0.1</v>
      </c>
      <c r="P473" s="3" t="s">
        <v>1194</v>
      </c>
      <c r="Q473" s="3" t="s">
        <v>1187</v>
      </c>
      <c r="R473" s="48">
        <v>45261</v>
      </c>
      <c r="S473" s="48">
        <v>45495</v>
      </c>
      <c r="T473" s="3"/>
      <c r="U473" s="3"/>
      <c r="V473" s="3"/>
      <c r="W473" s="3">
        <f>VLOOKUP(Table1[[#This Row],[Status]],Auxiliar!$B$16:$D$23,3,0)*Table1[[#This Row],[Estimação (horas)]]</f>
        <v>0.1</v>
      </c>
      <c r="X473" s="3"/>
    </row>
    <row r="474" spans="2:24" ht="17.399999999999999">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1154</v>
      </c>
      <c r="L474" s="3" t="s">
        <v>1188</v>
      </c>
      <c r="M474" s="22" t="s">
        <v>1162</v>
      </c>
      <c r="N474" s="57">
        <v>45485</v>
      </c>
      <c r="O474" s="22">
        <f>INDEX(Auxiliar!$D$5:$F$13,MATCH(Table1[[#This Row],[Tipologia_Testes]],Auxiliar!$B$5:$B$13,0),MATCH(Table1[[#This Row],[Complexidade]],Auxiliar!$D$4:$F$4,0))</f>
        <v>2</v>
      </c>
      <c r="P474" s="3" t="s">
        <v>1195</v>
      </c>
      <c r="Q474" s="3"/>
      <c r="R474" s="48">
        <v>45425</v>
      </c>
      <c r="S474" s="3"/>
      <c r="T474" s="3"/>
      <c r="U474" s="3"/>
      <c r="V474" s="3"/>
      <c r="W474" s="3">
        <f>VLOOKUP(Table1[[#This Row],[Status]],Auxiliar!$B$16:$D$23,3,0)*Table1[[#This Row],[Estimação (horas)]]</f>
        <v>0</v>
      </c>
      <c r="X474" s="3"/>
    </row>
    <row r="475" spans="2:24" ht="17.399999999999999">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1154</v>
      </c>
      <c r="L475" s="30" t="s">
        <v>1161</v>
      </c>
      <c r="M475" s="22" t="s">
        <v>1162</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1155</v>
      </c>
      <c r="L476" s="30" t="s">
        <v>1161</v>
      </c>
      <c r="M476" s="22" t="s">
        <v>1162</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1158</v>
      </c>
      <c r="L477" s="30" t="s">
        <v>1161</v>
      </c>
      <c r="M477" s="22" t="s">
        <v>1162</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c r="B478" s="3" t="s">
        <v>28</v>
      </c>
      <c r="C478" s="3" t="s">
        <v>54</v>
      </c>
      <c r="D478" s="3" t="s">
        <v>38</v>
      </c>
      <c r="E478" s="3" t="s">
        <v>38</v>
      </c>
      <c r="F478" s="3" t="s">
        <v>55</v>
      </c>
      <c r="G478" s="3" t="s">
        <v>62</v>
      </c>
      <c r="H478" s="70" t="str">
        <f>Table1[[#This Row],[Tabela]]&amp;Table1[[#This Row],[Campo]]</f>
        <v>cd_imv_out_prccod_moeda</v>
      </c>
      <c r="I478" s="3" t="s">
        <v>482</v>
      </c>
      <c r="J478" s="45">
        <f>VLOOKUP(Table1[[#This Row],[Status]],Auxiliar!$B$16:$C$23,2,0)</f>
        <v>6</v>
      </c>
      <c r="K478" s="3" t="s">
        <v>1154</v>
      </c>
      <c r="L478" s="30" t="s">
        <v>1161</v>
      </c>
      <c r="M478" s="22" t="s">
        <v>1162</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0.5</v>
      </c>
      <c r="X478" s="3"/>
    </row>
    <row r="479" spans="2:24" ht="17.399999999999999">
      <c r="B479" s="3" t="s">
        <v>28</v>
      </c>
      <c r="C479" s="3" t="s">
        <v>54</v>
      </c>
      <c r="D479" s="3" t="s">
        <v>38</v>
      </c>
      <c r="E479" s="3" t="s">
        <v>38</v>
      </c>
      <c r="F479" s="3" t="s">
        <v>55</v>
      </c>
      <c r="G479" s="3" t="s">
        <v>62</v>
      </c>
      <c r="H479" s="70" t="str">
        <f>Table1[[#This Row],[Tabela]]&amp;Table1[[#This Row],[Campo]]</f>
        <v>cd_imv_out_prccod_moeda</v>
      </c>
      <c r="I479" s="3" t="s">
        <v>482</v>
      </c>
      <c r="J479" s="45">
        <f>VLOOKUP(Table1[[#This Row],[Status]],Auxiliar!$B$16:$C$23,2,0)</f>
        <v>6</v>
      </c>
      <c r="K479" s="3" t="s">
        <v>1155</v>
      </c>
      <c r="L479" s="30" t="s">
        <v>1161</v>
      </c>
      <c r="M479" s="22" t="s">
        <v>1162</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0.5</v>
      </c>
      <c r="X479" s="3"/>
    </row>
    <row r="480" spans="2:24" ht="17.399999999999999">
      <c r="B480" s="3" t="s">
        <v>28</v>
      </c>
      <c r="C480" s="3" t="s">
        <v>54</v>
      </c>
      <c r="D480" s="3" t="s">
        <v>38</v>
      </c>
      <c r="E480" s="3" t="s">
        <v>38</v>
      </c>
      <c r="F480" s="3" t="s">
        <v>55</v>
      </c>
      <c r="G480" s="3" t="s">
        <v>62</v>
      </c>
      <c r="H480" s="70" t="str">
        <f>Table1[[#This Row],[Tabela]]&amp;Table1[[#This Row],[Campo]]</f>
        <v>cd_imv_out_prccod_moeda</v>
      </c>
      <c r="I480" s="3" t="s">
        <v>482</v>
      </c>
      <c r="J480" s="45">
        <f>VLOOKUP(Table1[[#This Row],[Status]],Auxiliar!$B$16:$C$23,2,0)</f>
        <v>6</v>
      </c>
      <c r="K480" s="3" t="s">
        <v>1158</v>
      </c>
      <c r="L480" s="30" t="s">
        <v>1161</v>
      </c>
      <c r="M480" s="22" t="s">
        <v>1162</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2.5000000000000001E-2</v>
      </c>
      <c r="X480" s="3"/>
    </row>
    <row r="481" spans="2:24" ht="17.399999999999999">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1154</v>
      </c>
      <c r="L481" s="30" t="s">
        <v>1161</v>
      </c>
      <c r="M481" s="22" t="s">
        <v>1162</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1155</v>
      </c>
      <c r="L482" s="30" t="s">
        <v>1161</v>
      </c>
      <c r="M482" s="22" t="s">
        <v>1162</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1158</v>
      </c>
      <c r="L483" s="30" t="s">
        <v>1161</v>
      </c>
      <c r="M483" s="22" t="s">
        <v>1162</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1154</v>
      </c>
      <c r="L484" s="30" t="s">
        <v>1161</v>
      </c>
      <c r="M484" s="22" t="s">
        <v>1162</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1155</v>
      </c>
      <c r="L485" s="30" t="s">
        <v>1161</v>
      </c>
      <c r="M485" s="22" t="s">
        <v>1162</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1158</v>
      </c>
      <c r="L486" s="30" t="s">
        <v>1161</v>
      </c>
      <c r="M486" s="22" t="s">
        <v>1162</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1154</v>
      </c>
      <c r="L487" s="30" t="s">
        <v>1161</v>
      </c>
      <c r="M487" s="22" t="s">
        <v>1162</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1155</v>
      </c>
      <c r="L488" s="30" t="s">
        <v>1161</v>
      </c>
      <c r="M488" s="22" t="s">
        <v>1162</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1158</v>
      </c>
      <c r="L489" s="30" t="s">
        <v>1161</v>
      </c>
      <c r="M489" s="22" t="s">
        <v>1162</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1154</v>
      </c>
      <c r="L490" s="30" t="s">
        <v>1161</v>
      </c>
      <c r="M490" s="22" t="s">
        <v>1162</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1155</v>
      </c>
      <c r="L491" s="30" t="s">
        <v>1161</v>
      </c>
      <c r="M491" s="22" t="s">
        <v>1162</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1158</v>
      </c>
      <c r="L492" s="30" t="s">
        <v>1161</v>
      </c>
      <c r="M492" s="22" t="s">
        <v>1162</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1154</v>
      </c>
      <c r="L493" s="30" t="s">
        <v>1161</v>
      </c>
      <c r="M493" s="22" t="s">
        <v>1162</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1155</v>
      </c>
      <c r="L494" s="30" t="s">
        <v>1161</v>
      </c>
      <c r="M494" s="22" t="s">
        <v>1162</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1158</v>
      </c>
      <c r="L495" s="30" t="s">
        <v>1161</v>
      </c>
      <c r="M495" s="22" t="s">
        <v>1162</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1154</v>
      </c>
      <c r="L496" s="30" t="s">
        <v>1161</v>
      </c>
      <c r="M496" s="22" t="s">
        <v>1162</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1155</v>
      </c>
      <c r="L497" s="30" t="s">
        <v>1161</v>
      </c>
      <c r="M497" s="22" t="s">
        <v>1162</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1158</v>
      </c>
      <c r="L498" s="30" t="s">
        <v>1161</v>
      </c>
      <c r="M498" s="22" t="s">
        <v>1162</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1154</v>
      </c>
      <c r="L499" s="30" t="s">
        <v>1161</v>
      </c>
      <c r="M499" s="22" t="s">
        <v>1162</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1155</v>
      </c>
      <c r="L500" s="30" t="s">
        <v>1161</v>
      </c>
      <c r="M500" s="22" t="s">
        <v>1162</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1158</v>
      </c>
      <c r="L501" s="30" t="s">
        <v>1161</v>
      </c>
      <c r="M501" s="22" t="s">
        <v>1162</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1154</v>
      </c>
      <c r="L502" s="3" t="s">
        <v>1188</v>
      </c>
      <c r="M502" s="22" t="s">
        <v>1162</v>
      </c>
      <c r="N502" s="57">
        <v>45485</v>
      </c>
      <c r="O502" s="22">
        <f>INDEX(Auxiliar!$D$5:$F$13,MATCH(Table1[[#This Row],[Tipologia_Testes]],Auxiliar!$B$5:$B$13,0),MATCH(Table1[[#This Row],[Complexidade]],Auxiliar!$D$4:$F$4,0))</f>
        <v>2</v>
      </c>
      <c r="P502" s="3" t="s">
        <v>1195</v>
      </c>
      <c r="Q502" s="3"/>
      <c r="R502" s="48">
        <v>45425</v>
      </c>
      <c r="S502" s="3"/>
      <c r="T502" s="3"/>
      <c r="U502" s="3"/>
      <c r="V502" s="3"/>
      <c r="W502" s="3">
        <f>VLOOKUP(Table1[[#This Row],[Status]],Auxiliar!$B$16:$D$23,3,0)*Table1[[#This Row],[Estimação (horas)]]</f>
        <v>0</v>
      </c>
      <c r="X502" s="3"/>
    </row>
    <row r="503" spans="2:24" ht="17.399999999999999">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1154</v>
      </c>
      <c r="L503" s="3" t="s">
        <v>1188</v>
      </c>
      <c r="M503" s="22" t="s">
        <v>1162</v>
      </c>
      <c r="N503" s="57">
        <v>45485</v>
      </c>
      <c r="O503" s="22">
        <f>INDEX(Auxiliar!$D$5:$F$13,MATCH(Table1[[#This Row],[Tipologia_Testes]],Auxiliar!$B$5:$B$13,0),MATCH(Table1[[#This Row],[Complexidade]],Auxiliar!$D$4:$F$4,0))</f>
        <v>2</v>
      </c>
      <c r="P503" s="3" t="s">
        <v>1195</v>
      </c>
      <c r="Q503" s="3"/>
      <c r="R503" s="48">
        <v>45425</v>
      </c>
      <c r="S503" s="3"/>
      <c r="T503" s="3"/>
      <c r="U503" s="3"/>
      <c r="V503" s="3"/>
      <c r="W503" s="3">
        <f>VLOOKUP(Table1[[#This Row],[Status]],Auxiliar!$B$16:$D$23,3,0)*Table1[[#This Row],[Estimação (horas)]]</f>
        <v>0</v>
      </c>
      <c r="X503" s="3"/>
    </row>
    <row r="504" spans="2:24" ht="17.399999999999999">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1154</v>
      </c>
      <c r="L504" s="30" t="s">
        <v>1161</v>
      </c>
      <c r="M504" s="22" t="s">
        <v>1162</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1155</v>
      </c>
      <c r="L505" s="30" t="s">
        <v>1161</v>
      </c>
      <c r="M505" s="22" t="s">
        <v>1162</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1158</v>
      </c>
      <c r="L506" s="30" t="s">
        <v>1161</v>
      </c>
      <c r="M506" s="22" t="s">
        <v>1162</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1154</v>
      </c>
      <c r="L507" s="30" t="s">
        <v>1161</v>
      </c>
      <c r="M507" s="22" t="s">
        <v>1162</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1155</v>
      </c>
      <c r="L508" s="30" t="s">
        <v>1161</v>
      </c>
      <c r="M508" s="22" t="s">
        <v>1162</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1158</v>
      </c>
      <c r="L509" s="30" t="s">
        <v>1161</v>
      </c>
      <c r="M509" s="22" t="s">
        <v>1162</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hidden="1">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1151</v>
      </c>
      <c r="L510" s="3" t="s">
        <v>1152</v>
      </c>
      <c r="M510" s="22" t="s">
        <v>1153</v>
      </c>
      <c r="N510" s="57">
        <v>45512</v>
      </c>
      <c r="O510" s="22">
        <f>INDEX(Auxiliar!$D$5:$F$13,MATCH(Table1[[#This Row],[Tipologia_Testes]],Auxiliar!$B$5:$B$13,0),MATCH(Table1[[#This Row],[Complexidade]],Auxiliar!$D$4:$F$4,0))</f>
        <v>8</v>
      </c>
      <c r="P510" s="24" t="s">
        <v>1196</v>
      </c>
      <c r="Q510" s="3"/>
      <c r="R510" s="48">
        <v>45261</v>
      </c>
      <c r="S510" s="3"/>
      <c r="T510" s="3"/>
      <c r="U510" s="3"/>
      <c r="V510" s="3"/>
      <c r="W510" s="3">
        <f>VLOOKUP(Table1[[#This Row],[Status]],Auxiliar!$B$16:$D$23,3,0)*Table1[[#This Row],[Estimação (horas)]]</f>
        <v>8</v>
      </c>
      <c r="X510" s="3"/>
    </row>
    <row r="511" spans="2:24" ht="17.399999999999999" hidden="1">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1154</v>
      </c>
      <c r="L511" s="29" t="s">
        <v>1152</v>
      </c>
      <c r="M511" s="22" t="s">
        <v>1172</v>
      </c>
      <c r="N511" s="57">
        <v>45499</v>
      </c>
      <c r="O511" s="22">
        <f>INDEX(Auxiliar!$D$5:$F$13,MATCH(Table1[[#This Row],[Tipologia_Testes]],Auxiliar!$B$5:$B$13,0),MATCH(Table1[[#This Row],[Complexidade]],Auxiliar!$D$4:$F$4,0))</f>
        <v>4</v>
      </c>
      <c r="P511" s="3" t="s">
        <v>1194</v>
      </c>
      <c r="Q511" s="3" t="s">
        <v>1187</v>
      </c>
      <c r="R511" s="48">
        <v>45261</v>
      </c>
      <c r="S511" s="48">
        <v>45495</v>
      </c>
      <c r="T511" s="3"/>
      <c r="U511" s="3"/>
      <c r="V511" s="3"/>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1155</v>
      </c>
      <c r="L512" s="29" t="s">
        <v>1152</v>
      </c>
      <c r="M512" s="22" t="s">
        <v>1172</v>
      </c>
      <c r="N512" s="57">
        <v>45499</v>
      </c>
      <c r="O512" s="22">
        <f>INDEX(Auxiliar!$D$5:$F$13,MATCH(Table1[[#This Row],[Tipologia_Testes]],Auxiliar!$B$5:$B$13,0),MATCH(Table1[[#This Row],[Complexidade]],Auxiliar!$D$4:$F$4,0))</f>
        <v>4</v>
      </c>
      <c r="P512" s="3" t="s">
        <v>1194</v>
      </c>
      <c r="Q512" s="3" t="s">
        <v>1187</v>
      </c>
      <c r="R512" s="48">
        <v>45261</v>
      </c>
      <c r="S512" s="48">
        <v>45495</v>
      </c>
      <c r="T512" s="3"/>
      <c r="U512" s="3"/>
      <c r="V512" s="3"/>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1158</v>
      </c>
      <c r="L513" s="29" t="s">
        <v>1152</v>
      </c>
      <c r="M513" s="22" t="s">
        <v>1172</v>
      </c>
      <c r="N513" s="57">
        <v>45499</v>
      </c>
      <c r="O513" s="22">
        <f>INDEX(Auxiliar!$D$5:$F$13,MATCH(Table1[[#This Row],[Tipologia_Testes]],Auxiliar!$B$5:$B$13,0),MATCH(Table1[[#This Row],[Complexidade]],Auxiliar!$D$4:$F$4,0))</f>
        <v>0.1</v>
      </c>
      <c r="P513" s="3" t="s">
        <v>1194</v>
      </c>
      <c r="Q513" s="3" t="s">
        <v>1187</v>
      </c>
      <c r="R513" s="48">
        <v>45261</v>
      </c>
      <c r="S513" s="48">
        <v>45495</v>
      </c>
      <c r="T513" s="3"/>
      <c r="U513" s="3"/>
      <c r="V513" s="3"/>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1154</v>
      </c>
      <c r="L514" s="29" t="s">
        <v>1152</v>
      </c>
      <c r="M514" s="22" t="s">
        <v>1172</v>
      </c>
      <c r="N514" s="57">
        <v>45499</v>
      </c>
      <c r="O514" s="22">
        <f>INDEX(Auxiliar!$D$5:$F$13,MATCH(Table1[[#This Row],[Tipologia_Testes]],Auxiliar!$B$5:$B$13,0),MATCH(Table1[[#This Row],[Complexidade]],Auxiliar!$D$4:$F$4,0))</f>
        <v>4</v>
      </c>
      <c r="P514" s="3" t="s">
        <v>1194</v>
      </c>
      <c r="Q514" s="3" t="s">
        <v>1187</v>
      </c>
      <c r="R514" s="48">
        <v>45261</v>
      </c>
      <c r="S514" s="48">
        <v>45495</v>
      </c>
      <c r="T514" s="3"/>
      <c r="U514" s="3"/>
      <c r="V514" s="3"/>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1155</v>
      </c>
      <c r="L515" s="29" t="s">
        <v>1152</v>
      </c>
      <c r="M515" s="22" t="s">
        <v>1172</v>
      </c>
      <c r="N515" s="57">
        <v>45499</v>
      </c>
      <c r="O515" s="22">
        <f>INDEX(Auxiliar!$D$5:$F$13,MATCH(Table1[[#This Row],[Tipologia_Testes]],Auxiliar!$B$5:$B$13,0),MATCH(Table1[[#This Row],[Complexidade]],Auxiliar!$D$4:$F$4,0))</f>
        <v>4</v>
      </c>
      <c r="P515" s="3" t="s">
        <v>1194</v>
      </c>
      <c r="Q515" s="3" t="s">
        <v>1187</v>
      </c>
      <c r="R515" s="48">
        <v>45261</v>
      </c>
      <c r="S515" s="48">
        <v>45495</v>
      </c>
      <c r="T515" s="3"/>
      <c r="U515" s="3"/>
      <c r="V515" s="3"/>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1158</v>
      </c>
      <c r="L516" s="29" t="s">
        <v>1152</v>
      </c>
      <c r="M516" s="22" t="s">
        <v>1172</v>
      </c>
      <c r="N516" s="57">
        <v>45499</v>
      </c>
      <c r="O516" s="22">
        <f>INDEX(Auxiliar!$D$5:$F$13,MATCH(Table1[[#This Row],[Tipologia_Testes]],Auxiliar!$B$5:$B$13,0),MATCH(Table1[[#This Row],[Complexidade]],Auxiliar!$D$4:$F$4,0))</f>
        <v>0.1</v>
      </c>
      <c r="P516" s="3" t="s">
        <v>1194</v>
      </c>
      <c r="Q516" s="3" t="s">
        <v>1187</v>
      </c>
      <c r="R516" s="48">
        <v>45261</v>
      </c>
      <c r="S516" s="48">
        <v>45495</v>
      </c>
      <c r="T516" s="3"/>
      <c r="U516" s="3"/>
      <c r="V516" s="3"/>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1154</v>
      </c>
      <c r="L517" s="29" t="s">
        <v>1152</v>
      </c>
      <c r="M517" s="22" t="s">
        <v>1172</v>
      </c>
      <c r="N517" s="57">
        <v>45499</v>
      </c>
      <c r="O517" s="22">
        <f>INDEX(Auxiliar!$D$5:$F$13,MATCH(Table1[[#This Row],[Tipologia_Testes]],Auxiliar!$B$5:$B$13,0),MATCH(Table1[[#This Row],[Complexidade]],Auxiliar!$D$4:$F$4,0))</f>
        <v>4</v>
      </c>
      <c r="P517" s="3" t="s">
        <v>1194</v>
      </c>
      <c r="Q517" s="3" t="s">
        <v>1187</v>
      </c>
      <c r="R517" s="48">
        <v>45261</v>
      </c>
      <c r="S517" s="48">
        <v>45495</v>
      </c>
      <c r="T517" s="3"/>
      <c r="U517" s="3"/>
      <c r="V517" s="3"/>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1155</v>
      </c>
      <c r="L518" s="29" t="s">
        <v>1152</v>
      </c>
      <c r="M518" s="22" t="s">
        <v>1172</v>
      </c>
      <c r="N518" s="57">
        <v>45499</v>
      </c>
      <c r="O518" s="22">
        <f>INDEX(Auxiliar!$D$5:$F$13,MATCH(Table1[[#This Row],[Tipologia_Testes]],Auxiliar!$B$5:$B$13,0),MATCH(Table1[[#This Row],[Complexidade]],Auxiliar!$D$4:$F$4,0))</f>
        <v>4</v>
      </c>
      <c r="P518" s="3" t="s">
        <v>1194</v>
      </c>
      <c r="Q518" s="3" t="s">
        <v>1187</v>
      </c>
      <c r="R518" s="48">
        <v>45261</v>
      </c>
      <c r="S518" s="48">
        <v>45495</v>
      </c>
      <c r="T518" s="3"/>
      <c r="U518" s="3"/>
      <c r="V518" s="3"/>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1158</v>
      </c>
      <c r="L519" s="29" t="s">
        <v>1152</v>
      </c>
      <c r="M519" s="22" t="s">
        <v>1172</v>
      </c>
      <c r="N519" s="57">
        <v>45499</v>
      </c>
      <c r="O519" s="22">
        <f>INDEX(Auxiliar!$D$5:$F$13,MATCH(Table1[[#This Row],[Tipologia_Testes]],Auxiliar!$B$5:$B$13,0),MATCH(Table1[[#This Row],[Complexidade]],Auxiliar!$D$4:$F$4,0))</f>
        <v>0.1</v>
      </c>
      <c r="P519" s="3" t="s">
        <v>1194</v>
      </c>
      <c r="Q519" s="3" t="s">
        <v>1187</v>
      </c>
      <c r="R519" s="48">
        <v>45261</v>
      </c>
      <c r="S519" s="48">
        <v>45495</v>
      </c>
      <c r="T519" s="3"/>
      <c r="U519" s="3"/>
      <c r="V519" s="3"/>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1154</v>
      </c>
      <c r="L520" s="29" t="s">
        <v>1152</v>
      </c>
      <c r="M520" s="22" t="s">
        <v>1172</v>
      </c>
      <c r="N520" s="57">
        <v>45499</v>
      </c>
      <c r="O520" s="22">
        <f>INDEX(Auxiliar!$D$5:$F$13,MATCH(Table1[[#This Row],[Tipologia_Testes]],Auxiliar!$B$5:$B$13,0),MATCH(Table1[[#This Row],[Complexidade]],Auxiliar!$D$4:$F$4,0))</f>
        <v>4</v>
      </c>
      <c r="P520" s="3" t="s">
        <v>1194</v>
      </c>
      <c r="Q520" s="3" t="s">
        <v>1187</v>
      </c>
      <c r="R520" s="48">
        <v>45261</v>
      </c>
      <c r="S520" s="48">
        <v>45495</v>
      </c>
      <c r="T520" s="3"/>
      <c r="U520" s="3"/>
      <c r="V520" s="3"/>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1155</v>
      </c>
      <c r="L521" s="29" t="s">
        <v>1152</v>
      </c>
      <c r="M521" s="22" t="s">
        <v>1172</v>
      </c>
      <c r="N521" s="57">
        <v>45499</v>
      </c>
      <c r="O521" s="22">
        <f>INDEX(Auxiliar!$D$5:$F$13,MATCH(Table1[[#This Row],[Tipologia_Testes]],Auxiliar!$B$5:$B$13,0),MATCH(Table1[[#This Row],[Complexidade]],Auxiliar!$D$4:$F$4,0))</f>
        <v>4</v>
      </c>
      <c r="P521" s="3" t="s">
        <v>1194</v>
      </c>
      <c r="Q521" s="3" t="s">
        <v>1187</v>
      </c>
      <c r="R521" s="48">
        <v>45261</v>
      </c>
      <c r="S521" s="48">
        <v>45495</v>
      </c>
      <c r="T521" s="3"/>
      <c r="U521" s="3"/>
      <c r="V521" s="3"/>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1158</v>
      </c>
      <c r="L522" s="29" t="s">
        <v>1152</v>
      </c>
      <c r="M522" s="22" t="s">
        <v>1172</v>
      </c>
      <c r="N522" s="57">
        <v>45499</v>
      </c>
      <c r="O522" s="22">
        <f>INDEX(Auxiliar!$D$5:$F$13,MATCH(Table1[[#This Row],[Tipologia_Testes]],Auxiliar!$B$5:$B$13,0),MATCH(Table1[[#This Row],[Complexidade]],Auxiliar!$D$4:$F$4,0))</f>
        <v>0.1</v>
      </c>
      <c r="P522" s="3" t="s">
        <v>1194</v>
      </c>
      <c r="Q522" s="3" t="s">
        <v>1187</v>
      </c>
      <c r="R522" s="48">
        <v>45261</v>
      </c>
      <c r="S522" s="48">
        <v>45495</v>
      </c>
      <c r="T522" s="3"/>
      <c r="U522" s="3"/>
      <c r="V522" s="3"/>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1154</v>
      </c>
      <c r="L523" s="29" t="s">
        <v>1152</v>
      </c>
      <c r="M523" s="22" t="s">
        <v>1172</v>
      </c>
      <c r="N523" s="57">
        <v>45499</v>
      </c>
      <c r="O523" s="22">
        <f>INDEX(Auxiliar!$D$5:$F$13,MATCH(Table1[[#This Row],[Tipologia_Testes]],Auxiliar!$B$5:$B$13,0),MATCH(Table1[[#This Row],[Complexidade]],Auxiliar!$D$4:$F$4,0))</f>
        <v>4</v>
      </c>
      <c r="P523" s="3" t="s">
        <v>1194</v>
      </c>
      <c r="Q523" s="3" t="s">
        <v>1187</v>
      </c>
      <c r="R523" s="48">
        <v>45261</v>
      </c>
      <c r="S523" s="48">
        <v>45495</v>
      </c>
      <c r="T523" s="3"/>
      <c r="U523" s="3"/>
      <c r="V523" s="3"/>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1155</v>
      </c>
      <c r="L524" s="29" t="s">
        <v>1152</v>
      </c>
      <c r="M524" s="22" t="s">
        <v>1172</v>
      </c>
      <c r="N524" s="57">
        <v>45499</v>
      </c>
      <c r="O524" s="22">
        <f>INDEX(Auxiliar!$D$5:$F$13,MATCH(Table1[[#This Row],[Tipologia_Testes]],Auxiliar!$B$5:$B$13,0),MATCH(Table1[[#This Row],[Complexidade]],Auxiliar!$D$4:$F$4,0))</f>
        <v>4</v>
      </c>
      <c r="P524" s="3" t="s">
        <v>1194</v>
      </c>
      <c r="Q524" s="3" t="s">
        <v>1187</v>
      </c>
      <c r="R524" s="48">
        <v>45261</v>
      </c>
      <c r="S524" s="48">
        <v>45495</v>
      </c>
      <c r="T524" s="3"/>
      <c r="U524" s="3"/>
      <c r="V524" s="3"/>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1158</v>
      </c>
      <c r="L525" s="29" t="s">
        <v>1152</v>
      </c>
      <c r="M525" s="22" t="s">
        <v>1172</v>
      </c>
      <c r="N525" s="57">
        <v>45499</v>
      </c>
      <c r="O525" s="22">
        <f>INDEX(Auxiliar!$D$5:$F$13,MATCH(Table1[[#This Row],[Tipologia_Testes]],Auxiliar!$B$5:$B$13,0),MATCH(Table1[[#This Row],[Complexidade]],Auxiliar!$D$4:$F$4,0))</f>
        <v>0.1</v>
      </c>
      <c r="P525" s="3" t="s">
        <v>1194</v>
      </c>
      <c r="Q525" s="3" t="s">
        <v>1187</v>
      </c>
      <c r="R525" s="48">
        <v>45261</v>
      </c>
      <c r="S525" s="48">
        <v>45495</v>
      </c>
      <c r="T525" s="3"/>
      <c r="U525" s="3"/>
      <c r="V525" s="3"/>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1154</v>
      </c>
      <c r="L526" s="29" t="s">
        <v>1152</v>
      </c>
      <c r="M526" s="22" t="s">
        <v>1172</v>
      </c>
      <c r="N526" s="57">
        <v>45499</v>
      </c>
      <c r="O526" s="22">
        <f>INDEX(Auxiliar!$D$5:$F$13,MATCH(Table1[[#This Row],[Tipologia_Testes]],Auxiliar!$B$5:$B$13,0),MATCH(Table1[[#This Row],[Complexidade]],Auxiliar!$D$4:$F$4,0))</f>
        <v>4</v>
      </c>
      <c r="P526" s="3" t="s">
        <v>1194</v>
      </c>
      <c r="Q526" s="3" t="s">
        <v>1187</v>
      </c>
      <c r="R526" s="48">
        <v>45261</v>
      </c>
      <c r="S526" s="48">
        <v>45495</v>
      </c>
      <c r="T526" s="3"/>
      <c r="U526" s="3"/>
      <c r="V526" s="3"/>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1155</v>
      </c>
      <c r="L527" s="29" t="s">
        <v>1152</v>
      </c>
      <c r="M527" s="22" t="s">
        <v>1172</v>
      </c>
      <c r="N527" s="57">
        <v>45499</v>
      </c>
      <c r="O527" s="22">
        <f>INDEX(Auxiliar!$D$5:$F$13,MATCH(Table1[[#This Row],[Tipologia_Testes]],Auxiliar!$B$5:$B$13,0),MATCH(Table1[[#This Row],[Complexidade]],Auxiliar!$D$4:$F$4,0))</f>
        <v>4</v>
      </c>
      <c r="P527" s="3" t="s">
        <v>1194</v>
      </c>
      <c r="Q527" s="3" t="s">
        <v>1187</v>
      </c>
      <c r="R527" s="48">
        <v>45261</v>
      </c>
      <c r="S527" s="48">
        <v>45495</v>
      </c>
      <c r="T527" s="3"/>
      <c r="U527" s="3"/>
      <c r="V527" s="3"/>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1158</v>
      </c>
      <c r="L528" s="29" t="s">
        <v>1152</v>
      </c>
      <c r="M528" s="22" t="s">
        <v>1172</v>
      </c>
      <c r="N528" s="57">
        <v>45499</v>
      </c>
      <c r="O528" s="22">
        <f>INDEX(Auxiliar!$D$5:$F$13,MATCH(Table1[[#This Row],[Tipologia_Testes]],Auxiliar!$B$5:$B$13,0),MATCH(Table1[[#This Row],[Complexidade]],Auxiliar!$D$4:$F$4,0))</f>
        <v>0.1</v>
      </c>
      <c r="P528" s="3" t="s">
        <v>1194</v>
      </c>
      <c r="Q528" s="3" t="s">
        <v>1187</v>
      </c>
      <c r="R528" s="48">
        <v>45261</v>
      </c>
      <c r="S528" s="48">
        <v>45495</v>
      </c>
      <c r="T528" s="3"/>
      <c r="U528" s="3"/>
      <c r="V528" s="3"/>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1154</v>
      </c>
      <c r="L529" s="30" t="s">
        <v>1161</v>
      </c>
      <c r="M529" s="22" t="s">
        <v>1172</v>
      </c>
      <c r="N529" s="57">
        <v>45499</v>
      </c>
      <c r="O529" s="22">
        <f>INDEX(Auxiliar!$D$5:$F$13,MATCH(Table1[[#This Row],[Tipologia_Testes]],Auxiliar!$B$5:$B$13,0),MATCH(Table1[[#This Row],[Complexidade]],Auxiliar!$D$4:$F$4,0))</f>
        <v>4</v>
      </c>
      <c r="P529" s="3" t="s">
        <v>1194</v>
      </c>
      <c r="Q529" s="3" t="s">
        <v>1187</v>
      </c>
      <c r="R529" s="48">
        <v>45261</v>
      </c>
      <c r="S529" s="48">
        <v>45495</v>
      </c>
      <c r="T529" s="3"/>
      <c r="U529" s="3"/>
      <c r="V529" s="3"/>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1155</v>
      </c>
      <c r="L530" s="30" t="s">
        <v>1161</v>
      </c>
      <c r="M530" s="22" t="s">
        <v>1172</v>
      </c>
      <c r="N530" s="57">
        <v>45499</v>
      </c>
      <c r="O530" s="22">
        <f>INDEX(Auxiliar!$D$5:$F$13,MATCH(Table1[[#This Row],[Tipologia_Testes]],Auxiliar!$B$5:$B$13,0),MATCH(Table1[[#This Row],[Complexidade]],Auxiliar!$D$4:$F$4,0))</f>
        <v>4</v>
      </c>
      <c r="P530" s="3" t="s">
        <v>1194</v>
      </c>
      <c r="Q530" s="3" t="s">
        <v>1187</v>
      </c>
      <c r="R530" s="48">
        <v>45261</v>
      </c>
      <c r="S530" s="48">
        <v>45495</v>
      </c>
      <c r="T530" s="3"/>
      <c r="U530" s="3"/>
      <c r="V530" s="3"/>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1158</v>
      </c>
      <c r="L531" s="30" t="s">
        <v>1161</v>
      </c>
      <c r="M531" s="22" t="s">
        <v>1172</v>
      </c>
      <c r="N531" s="57">
        <v>45499</v>
      </c>
      <c r="O531" s="22">
        <f>INDEX(Auxiliar!$D$5:$F$13,MATCH(Table1[[#This Row],[Tipologia_Testes]],Auxiliar!$B$5:$B$13,0),MATCH(Table1[[#This Row],[Complexidade]],Auxiliar!$D$4:$F$4,0))</f>
        <v>0.1</v>
      </c>
      <c r="P531" s="3" t="s">
        <v>1194</v>
      </c>
      <c r="Q531" s="3" t="s">
        <v>1187</v>
      </c>
      <c r="R531" s="48">
        <v>45261</v>
      </c>
      <c r="S531" s="48">
        <v>45495</v>
      </c>
      <c r="T531" s="3"/>
      <c r="U531" s="3"/>
      <c r="V531" s="3"/>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70" t="str">
        <f>Table1[[#This Row],[Tabela]]&amp;Table1[[#This Row],[Campo]]</f>
        <v>cd_imv_out_trz_cred_prccod_fnld</v>
      </c>
      <c r="I532" s="3" t="s">
        <v>177</v>
      </c>
      <c r="J532" s="45">
        <f>VLOOKUP(Table1[[#This Row],[Status]],Auxiliar!$B$16:$C$23,2,0)</f>
        <v>2</v>
      </c>
      <c r="K532" s="3" t="s">
        <v>1154</v>
      </c>
      <c r="L532" s="30" t="s">
        <v>1161</v>
      </c>
      <c r="M532" s="22" t="s">
        <v>1172</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2</v>
      </c>
      <c r="X532" s="3"/>
    </row>
    <row r="533" spans="2:24" ht="17.399999999999999" hidden="1">
      <c r="B533" s="3" t="s">
        <v>28</v>
      </c>
      <c r="C533" s="3" t="s">
        <v>54</v>
      </c>
      <c r="D533" s="3" t="s">
        <v>38</v>
      </c>
      <c r="E533" s="3" t="s">
        <v>38</v>
      </c>
      <c r="F533" s="3" t="s">
        <v>56</v>
      </c>
      <c r="G533" s="3" t="s">
        <v>78</v>
      </c>
      <c r="H533" s="70" t="str">
        <f>Table1[[#This Row],[Tabela]]&amp;Table1[[#This Row],[Campo]]</f>
        <v>cd_imv_out_trz_cred_prccod_fnld</v>
      </c>
      <c r="I533" s="3" t="s">
        <v>177</v>
      </c>
      <c r="J533" s="45">
        <f>VLOOKUP(Table1[[#This Row],[Status]],Auxiliar!$B$16:$C$23,2,0)</f>
        <v>2</v>
      </c>
      <c r="K533" s="3" t="s">
        <v>1155</v>
      </c>
      <c r="L533" s="30" t="s">
        <v>1161</v>
      </c>
      <c r="M533" s="22" t="s">
        <v>1172</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2</v>
      </c>
      <c r="X533" s="3"/>
    </row>
    <row r="534" spans="2:24" ht="17.399999999999999" hidden="1">
      <c r="B534" s="3" t="s">
        <v>28</v>
      </c>
      <c r="C534" s="3" t="s">
        <v>54</v>
      </c>
      <c r="D534" s="3" t="s">
        <v>38</v>
      </c>
      <c r="E534" s="3" t="s">
        <v>38</v>
      </c>
      <c r="F534" s="3" t="s">
        <v>56</v>
      </c>
      <c r="G534" s="3" t="s">
        <v>78</v>
      </c>
      <c r="H534" s="70" t="str">
        <f>Table1[[#This Row],[Tabela]]&amp;Table1[[#This Row],[Campo]]</f>
        <v>cd_imv_out_trz_cred_prccod_fnld</v>
      </c>
      <c r="I534" s="3" t="s">
        <v>177</v>
      </c>
      <c r="J534" s="45">
        <f>VLOOKUP(Table1[[#This Row],[Status]],Auxiliar!$B$16:$C$23,2,0)</f>
        <v>2</v>
      </c>
      <c r="K534" s="3" t="s">
        <v>1158</v>
      </c>
      <c r="L534" s="30" t="s">
        <v>1161</v>
      </c>
      <c r="M534" s="22" t="s">
        <v>1172</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0.05</v>
      </c>
      <c r="X534" s="3"/>
    </row>
    <row r="535" spans="2:24" ht="17.399999999999999" hidden="1">
      <c r="B535" s="3" t="s">
        <v>28</v>
      </c>
      <c r="C535" s="3" t="s">
        <v>54</v>
      </c>
      <c r="D535" s="3" t="s">
        <v>38</v>
      </c>
      <c r="E535" s="3" t="s">
        <v>38</v>
      </c>
      <c r="F535" s="3" t="s">
        <v>56</v>
      </c>
      <c r="G535" s="3" t="s">
        <v>79</v>
      </c>
      <c r="H535" s="70" t="str">
        <f>Table1[[#This Row],[Tabela]]&amp;Table1[[#This Row],[Campo]]</f>
        <v>cd_imv_out_trz_cred_prccod_ocupacao</v>
      </c>
      <c r="I535" s="3" t="s">
        <v>177</v>
      </c>
      <c r="J535" s="45">
        <f>VLOOKUP(Table1[[#This Row],[Status]],Auxiliar!$B$16:$C$23,2,0)</f>
        <v>2</v>
      </c>
      <c r="K535" s="3" t="s">
        <v>1154</v>
      </c>
      <c r="L535" s="30" t="s">
        <v>1161</v>
      </c>
      <c r="M535" s="22" t="s">
        <v>1172</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2</v>
      </c>
      <c r="X535" s="3"/>
    </row>
    <row r="536" spans="2:24" ht="17.399999999999999" hidden="1">
      <c r="B536" s="3" t="s">
        <v>28</v>
      </c>
      <c r="C536" s="3" t="s">
        <v>54</v>
      </c>
      <c r="D536" s="3" t="s">
        <v>38</v>
      </c>
      <c r="E536" s="3" t="s">
        <v>38</v>
      </c>
      <c r="F536" s="3" t="s">
        <v>56</v>
      </c>
      <c r="G536" s="3" t="s">
        <v>79</v>
      </c>
      <c r="H536" s="70" t="str">
        <f>Table1[[#This Row],[Tabela]]&amp;Table1[[#This Row],[Campo]]</f>
        <v>cd_imv_out_trz_cred_prccod_ocupacao</v>
      </c>
      <c r="I536" s="3" t="s">
        <v>177</v>
      </c>
      <c r="J536" s="45">
        <f>VLOOKUP(Table1[[#This Row],[Status]],Auxiliar!$B$16:$C$23,2,0)</f>
        <v>2</v>
      </c>
      <c r="K536" s="3" t="s">
        <v>1155</v>
      </c>
      <c r="L536" s="30" t="s">
        <v>1161</v>
      </c>
      <c r="M536" s="22" t="s">
        <v>1172</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2</v>
      </c>
      <c r="X536" s="3"/>
    </row>
    <row r="537" spans="2:24" ht="17.399999999999999" hidden="1">
      <c r="B537" s="3" t="s">
        <v>28</v>
      </c>
      <c r="C537" s="3" t="s">
        <v>54</v>
      </c>
      <c r="D537" s="3" t="s">
        <v>38</v>
      </c>
      <c r="E537" s="3" t="s">
        <v>38</v>
      </c>
      <c r="F537" s="3" t="s">
        <v>56</v>
      </c>
      <c r="G537" s="3" t="s">
        <v>79</v>
      </c>
      <c r="H537" s="70" t="str">
        <f>Table1[[#This Row],[Tabela]]&amp;Table1[[#This Row],[Campo]]</f>
        <v>cd_imv_out_trz_cred_prccod_ocupacao</v>
      </c>
      <c r="I537" s="3" t="s">
        <v>177</v>
      </c>
      <c r="J537" s="45">
        <f>VLOOKUP(Table1[[#This Row],[Status]],Auxiliar!$B$16:$C$23,2,0)</f>
        <v>2</v>
      </c>
      <c r="K537" s="3" t="s">
        <v>1158</v>
      </c>
      <c r="L537" s="30" t="s">
        <v>1161</v>
      </c>
      <c r="M537" s="22" t="s">
        <v>1172</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0.05</v>
      </c>
      <c r="X537" s="3"/>
    </row>
    <row r="538" spans="2:24" ht="17.399999999999999" hidden="1">
      <c r="B538" s="3" t="s">
        <v>28</v>
      </c>
      <c r="C538" s="3" t="s">
        <v>54</v>
      </c>
      <c r="D538" s="3" t="s">
        <v>38</v>
      </c>
      <c r="E538" s="3" t="s">
        <v>38</v>
      </c>
      <c r="F538" s="3" t="s">
        <v>56</v>
      </c>
      <c r="G538" s="3" t="s">
        <v>80</v>
      </c>
      <c r="H538" s="70" t="str">
        <f>Table1[[#This Row],[Tabela]]&amp;Table1[[#This Row],[Campo]]</f>
        <v>cd_imv_out_trz_cred_prccod_prd_resp</v>
      </c>
      <c r="I538" s="3" t="s">
        <v>177</v>
      </c>
      <c r="J538" s="45">
        <f>VLOOKUP(Table1[[#This Row],[Status]],Auxiliar!$B$16:$C$23,2,0)</f>
        <v>2</v>
      </c>
      <c r="K538" s="3" t="s">
        <v>1154</v>
      </c>
      <c r="L538" s="30" t="s">
        <v>1161</v>
      </c>
      <c r="M538" s="22" t="s">
        <v>1172</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2</v>
      </c>
      <c r="X538" s="3"/>
    </row>
    <row r="539" spans="2:24" ht="17.399999999999999" hidden="1">
      <c r="B539" s="3" t="s">
        <v>28</v>
      </c>
      <c r="C539" s="3" t="s">
        <v>54</v>
      </c>
      <c r="D539" s="3" t="s">
        <v>38</v>
      </c>
      <c r="E539" s="3" t="s">
        <v>38</v>
      </c>
      <c r="F539" s="3" t="s">
        <v>56</v>
      </c>
      <c r="G539" s="3" t="s">
        <v>80</v>
      </c>
      <c r="H539" s="70" t="str">
        <f>Table1[[#This Row],[Tabela]]&amp;Table1[[#This Row],[Campo]]</f>
        <v>cd_imv_out_trz_cred_prccod_prd_resp</v>
      </c>
      <c r="I539" s="3" t="s">
        <v>177</v>
      </c>
      <c r="J539" s="45">
        <f>VLOOKUP(Table1[[#This Row],[Status]],Auxiliar!$B$16:$C$23,2,0)</f>
        <v>2</v>
      </c>
      <c r="K539" s="3" t="s">
        <v>1155</v>
      </c>
      <c r="L539" s="30" t="s">
        <v>1161</v>
      </c>
      <c r="M539" s="22" t="s">
        <v>1172</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2</v>
      </c>
      <c r="X539" s="3"/>
    </row>
    <row r="540" spans="2:24" ht="17.399999999999999" hidden="1">
      <c r="B540" s="3" t="s">
        <v>28</v>
      </c>
      <c r="C540" s="3" t="s">
        <v>54</v>
      </c>
      <c r="D540" s="3" t="s">
        <v>38</v>
      </c>
      <c r="E540" s="3" t="s">
        <v>38</v>
      </c>
      <c r="F540" s="3" t="s">
        <v>56</v>
      </c>
      <c r="G540" s="3" t="s">
        <v>80</v>
      </c>
      <c r="H540" s="70" t="str">
        <f>Table1[[#This Row],[Tabela]]&amp;Table1[[#This Row],[Campo]]</f>
        <v>cd_imv_out_trz_cred_prccod_prd_resp</v>
      </c>
      <c r="I540" s="3" t="s">
        <v>177</v>
      </c>
      <c r="J540" s="45">
        <f>VLOOKUP(Table1[[#This Row],[Status]],Auxiliar!$B$16:$C$23,2,0)</f>
        <v>2</v>
      </c>
      <c r="K540" s="3" t="s">
        <v>1158</v>
      </c>
      <c r="L540" s="30" t="s">
        <v>1161</v>
      </c>
      <c r="M540" s="22" t="s">
        <v>1172</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0.05</v>
      </c>
      <c r="X540" s="3"/>
    </row>
    <row r="541" spans="2:24" ht="17.399999999999999" hidden="1">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1154</v>
      </c>
      <c r="L541" s="3" t="s">
        <v>1188</v>
      </c>
      <c r="M541" s="22" t="s">
        <v>1172</v>
      </c>
      <c r="N541" s="57">
        <v>45485</v>
      </c>
      <c r="O541" s="22">
        <f>INDEX(Auxiliar!$D$5:$F$13,MATCH(Table1[[#This Row],[Tipologia_Testes]],Auxiliar!$B$5:$B$13,0),MATCH(Table1[[#This Row],[Complexidade]],Auxiliar!$D$4:$F$4,0))</f>
        <v>4</v>
      </c>
      <c r="P541" s="3" t="s">
        <v>1195</v>
      </c>
      <c r="Q541" s="3"/>
      <c r="R541" s="48">
        <v>45425</v>
      </c>
      <c r="S541" s="3"/>
      <c r="T541" s="3"/>
      <c r="U541" s="3"/>
      <c r="V541" s="3"/>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70" t="str">
        <f>Table1[[#This Row],[Tabela]]&amp;Table1[[#This Row],[Campo]]</f>
        <v>cd_imv_out_trz_cred_prccod_sprd_resp</v>
      </c>
      <c r="I542" s="3" t="s">
        <v>177</v>
      </c>
      <c r="J542" s="45">
        <f>VLOOKUP(Table1[[#This Row],[Status]],Auxiliar!$B$16:$C$23,2,0)</f>
        <v>2</v>
      </c>
      <c r="K542" s="3" t="s">
        <v>1154</v>
      </c>
      <c r="L542" s="30" t="s">
        <v>1161</v>
      </c>
      <c r="M542" s="22" t="s">
        <v>1172</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2</v>
      </c>
      <c r="X542" s="3"/>
    </row>
    <row r="543" spans="2:24" ht="17.399999999999999" hidden="1">
      <c r="B543" s="3" t="s">
        <v>28</v>
      </c>
      <c r="C543" s="3" t="s">
        <v>54</v>
      </c>
      <c r="D543" s="3" t="s">
        <v>38</v>
      </c>
      <c r="E543" s="3" t="s">
        <v>38</v>
      </c>
      <c r="F543" s="3" t="s">
        <v>56</v>
      </c>
      <c r="G543" s="3" t="s">
        <v>82</v>
      </c>
      <c r="H543" s="70" t="str">
        <f>Table1[[#This Row],[Tabela]]&amp;Table1[[#This Row],[Campo]]</f>
        <v>cd_imv_out_trz_cred_prccod_sprd_resp</v>
      </c>
      <c r="I543" s="3" t="s">
        <v>177</v>
      </c>
      <c r="J543" s="45">
        <f>VLOOKUP(Table1[[#This Row],[Status]],Auxiliar!$B$16:$C$23,2,0)</f>
        <v>2</v>
      </c>
      <c r="K543" s="3" t="s">
        <v>1155</v>
      </c>
      <c r="L543" s="30" t="s">
        <v>1161</v>
      </c>
      <c r="M543" s="22" t="s">
        <v>1172</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2</v>
      </c>
      <c r="X543" s="3"/>
    </row>
    <row r="544" spans="2:24" ht="17.399999999999999" hidden="1">
      <c r="B544" s="3" t="s">
        <v>28</v>
      </c>
      <c r="C544" s="3" t="s">
        <v>54</v>
      </c>
      <c r="D544" s="3" t="s">
        <v>38</v>
      </c>
      <c r="E544" s="3" t="s">
        <v>38</v>
      </c>
      <c r="F544" s="3" t="s">
        <v>56</v>
      </c>
      <c r="G544" s="3" t="s">
        <v>82</v>
      </c>
      <c r="H544" s="70" t="str">
        <f>Table1[[#This Row],[Tabela]]&amp;Table1[[#This Row],[Campo]]</f>
        <v>cd_imv_out_trz_cred_prccod_sprd_resp</v>
      </c>
      <c r="I544" s="3" t="s">
        <v>177</v>
      </c>
      <c r="J544" s="45">
        <f>VLOOKUP(Table1[[#This Row],[Status]],Auxiliar!$B$16:$C$23,2,0)</f>
        <v>2</v>
      </c>
      <c r="K544" s="3" t="s">
        <v>1158</v>
      </c>
      <c r="L544" s="30" t="s">
        <v>1161</v>
      </c>
      <c r="M544" s="22" t="s">
        <v>1172</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0.05</v>
      </c>
      <c r="X544" s="3"/>
    </row>
    <row r="545" spans="2:24" ht="17.399999999999999" hidden="1">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1154</v>
      </c>
      <c r="L545" s="30" t="s">
        <v>1152</v>
      </c>
      <c r="M545" s="22" t="s">
        <v>1172</v>
      </c>
      <c r="N545" s="57">
        <v>45512</v>
      </c>
      <c r="O545" s="22">
        <f>INDEX(Auxiliar!$D$5:$F$13,MATCH(Table1[[#This Row],[Tipologia_Testes]],Auxiliar!$B$5:$B$13,0),MATCH(Table1[[#This Row],[Complexidade]],Auxiliar!$D$4:$F$4,0))</f>
        <v>4</v>
      </c>
      <c r="P545" s="3" t="s">
        <v>1197</v>
      </c>
      <c r="Q545" s="3"/>
      <c r="R545" s="48">
        <v>45261</v>
      </c>
      <c r="S545" s="3"/>
      <c r="T545" s="3"/>
      <c r="U545" s="3"/>
      <c r="V545" s="3"/>
      <c r="W545" s="3">
        <f>VLOOKUP(Table1[[#This Row],[Status]],Auxiliar!$B$16:$D$23,3,0)*Table1[[#This Row],[Estimação (horas)]]</f>
        <v>4</v>
      </c>
      <c r="X545" s="3"/>
    </row>
    <row r="546" spans="2:24" ht="17.399999999999999" hidden="1">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1155</v>
      </c>
      <c r="L546" s="30" t="s">
        <v>1152</v>
      </c>
      <c r="M546" s="22" t="s">
        <v>1172</v>
      </c>
      <c r="N546" s="57">
        <v>45512</v>
      </c>
      <c r="O546" s="22">
        <f>INDEX(Auxiliar!$D$5:$F$13,MATCH(Table1[[#This Row],[Tipologia_Testes]],Auxiliar!$B$5:$B$13,0),MATCH(Table1[[#This Row],[Complexidade]],Auxiliar!$D$4:$F$4,0))</f>
        <v>4</v>
      </c>
      <c r="P546" s="3" t="s">
        <v>1197</v>
      </c>
      <c r="Q546" s="3"/>
      <c r="R546" s="48">
        <v>45261</v>
      </c>
      <c r="S546" s="3"/>
      <c r="T546" s="3"/>
      <c r="U546" s="3"/>
      <c r="V546" s="3"/>
      <c r="W546" s="3">
        <f>VLOOKUP(Table1[[#This Row],[Status]],Auxiliar!$B$16:$D$23,3,0)*Table1[[#This Row],[Estimação (horas)]]</f>
        <v>4</v>
      </c>
      <c r="X546" s="3"/>
    </row>
    <row r="547" spans="2:24" ht="17.399999999999999" hidden="1">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1158</v>
      </c>
      <c r="L547" s="30" t="s">
        <v>1152</v>
      </c>
      <c r="M547" s="22" t="s">
        <v>1172</v>
      </c>
      <c r="N547" s="57">
        <v>45512</v>
      </c>
      <c r="O547" s="22">
        <f>INDEX(Auxiliar!$D$5:$F$13,MATCH(Table1[[#This Row],[Tipologia_Testes]],Auxiliar!$B$5:$B$13,0),MATCH(Table1[[#This Row],[Complexidade]],Auxiliar!$D$4:$F$4,0))</f>
        <v>0.1</v>
      </c>
      <c r="P547" s="3" t="s">
        <v>1197</v>
      </c>
      <c r="Q547" s="3"/>
      <c r="R547" s="48">
        <v>45261</v>
      </c>
      <c r="S547" s="3"/>
      <c r="T547" s="3"/>
      <c r="U547" s="3"/>
      <c r="V547" s="3"/>
      <c r="W547" s="3">
        <f>VLOOKUP(Table1[[#This Row],[Status]],Auxiliar!$B$16:$D$23,3,0)*Table1[[#This Row],[Estimação (horas)]]</f>
        <v>0.1</v>
      </c>
      <c r="X547" s="3"/>
    </row>
    <row r="548" spans="2:24" ht="17.399999999999999" hidden="1">
      <c r="B548" s="3" t="s">
        <v>28</v>
      </c>
      <c r="C548" s="3" t="s">
        <v>54</v>
      </c>
      <c r="D548" s="3" t="s">
        <v>38</v>
      </c>
      <c r="E548" s="3" t="s">
        <v>38</v>
      </c>
      <c r="F548" s="3" t="s">
        <v>56</v>
      </c>
      <c r="G548" s="3" t="s">
        <v>83</v>
      </c>
      <c r="H548" s="70" t="str">
        <f>Table1[[#This Row],[Tabela]]&amp;Table1[[#This Row],[Campo]]</f>
        <v>cd_imv_out_trz_cred_prcdata_fim</v>
      </c>
      <c r="I548" s="3" t="s">
        <v>177</v>
      </c>
      <c r="J548" s="45">
        <f>VLOOKUP(Table1[[#This Row],[Status]],Auxiliar!$B$16:$C$23,2,0)</f>
        <v>2</v>
      </c>
      <c r="K548" s="3" t="s">
        <v>1154</v>
      </c>
      <c r="L548" s="30" t="s">
        <v>1161</v>
      </c>
      <c r="M548" s="22" t="s">
        <v>1172</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2</v>
      </c>
      <c r="X548" s="3"/>
    </row>
    <row r="549" spans="2:24" ht="17.399999999999999" hidden="1">
      <c r="B549" s="3" t="s">
        <v>28</v>
      </c>
      <c r="C549" s="3" t="s">
        <v>54</v>
      </c>
      <c r="D549" s="3" t="s">
        <v>38</v>
      </c>
      <c r="E549" s="3" t="s">
        <v>38</v>
      </c>
      <c r="F549" s="3" t="s">
        <v>56</v>
      </c>
      <c r="G549" s="3" t="s">
        <v>83</v>
      </c>
      <c r="H549" s="70" t="str">
        <f>Table1[[#This Row],[Tabela]]&amp;Table1[[#This Row],[Campo]]</f>
        <v>cd_imv_out_trz_cred_prcdata_fim</v>
      </c>
      <c r="I549" s="3" t="s">
        <v>177</v>
      </c>
      <c r="J549" s="45">
        <f>VLOOKUP(Table1[[#This Row],[Status]],Auxiliar!$B$16:$C$23,2,0)</f>
        <v>2</v>
      </c>
      <c r="K549" s="3" t="s">
        <v>1155</v>
      </c>
      <c r="L549" s="30" t="s">
        <v>1161</v>
      </c>
      <c r="M549" s="22" t="s">
        <v>1172</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2</v>
      </c>
      <c r="X549" s="3"/>
    </row>
    <row r="550" spans="2:24" ht="17.399999999999999" hidden="1">
      <c r="B550" s="3" t="s">
        <v>28</v>
      </c>
      <c r="C550" s="3" t="s">
        <v>54</v>
      </c>
      <c r="D550" s="3" t="s">
        <v>38</v>
      </c>
      <c r="E550" s="3" t="s">
        <v>38</v>
      </c>
      <c r="F550" s="3" t="s">
        <v>56</v>
      </c>
      <c r="G550" s="3" t="s">
        <v>83</v>
      </c>
      <c r="H550" s="70" t="str">
        <f>Table1[[#This Row],[Tabela]]&amp;Table1[[#This Row],[Campo]]</f>
        <v>cd_imv_out_trz_cred_prcdata_fim</v>
      </c>
      <c r="I550" s="3" t="s">
        <v>177</v>
      </c>
      <c r="J550" s="45">
        <f>VLOOKUP(Table1[[#This Row],[Status]],Auxiliar!$B$16:$C$23,2,0)</f>
        <v>2</v>
      </c>
      <c r="K550" s="3" t="s">
        <v>1158</v>
      </c>
      <c r="L550" s="30" t="s">
        <v>1161</v>
      </c>
      <c r="M550" s="22" t="s">
        <v>1172</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0.05</v>
      </c>
      <c r="X550" s="3"/>
    </row>
    <row r="551" spans="2:24" ht="17.399999999999999" hidden="1">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1154</v>
      </c>
      <c r="L551" s="30" t="s">
        <v>1161</v>
      </c>
      <c r="M551" s="22" t="s">
        <v>1172</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hidden="1">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1155</v>
      </c>
      <c r="L552" s="30" t="s">
        <v>1161</v>
      </c>
      <c r="M552" s="22" t="s">
        <v>1172</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hidden="1">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1158</v>
      </c>
      <c r="L553" s="30" t="s">
        <v>1161</v>
      </c>
      <c r="M553" s="22" t="s">
        <v>1172</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hidden="1">
      <c r="B554" s="3" t="s">
        <v>28</v>
      </c>
      <c r="C554" s="3" t="s">
        <v>54</v>
      </c>
      <c r="D554" s="3" t="s">
        <v>38</v>
      </c>
      <c r="E554" s="3" t="s">
        <v>38</v>
      </c>
      <c r="F554" s="3" t="s">
        <v>56</v>
      </c>
      <c r="G554" s="3" t="s">
        <v>69</v>
      </c>
      <c r="H554" s="70" t="str">
        <f>Table1[[#This Row],[Tabela]]&amp;Table1[[#This Row],[Campo]]</f>
        <v>cd_imv_out_trz_cred_prcdata_vcmt</v>
      </c>
      <c r="I554" s="3" t="s">
        <v>177</v>
      </c>
      <c r="J554" s="45">
        <f>VLOOKUP(Table1[[#This Row],[Status]],Auxiliar!$B$16:$C$23,2,0)</f>
        <v>2</v>
      </c>
      <c r="K554" s="3" t="s">
        <v>1154</v>
      </c>
      <c r="L554" s="30" t="s">
        <v>1161</v>
      </c>
      <c r="M554" s="22" t="s">
        <v>1172</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2</v>
      </c>
      <c r="X554" s="3"/>
    </row>
    <row r="555" spans="2:24" ht="17.399999999999999" hidden="1">
      <c r="B555" s="3" t="s">
        <v>28</v>
      </c>
      <c r="C555" s="3" t="s">
        <v>54</v>
      </c>
      <c r="D555" s="3" t="s">
        <v>38</v>
      </c>
      <c r="E555" s="3" t="s">
        <v>38</v>
      </c>
      <c r="F555" s="3" t="s">
        <v>56</v>
      </c>
      <c r="G555" s="3" t="s">
        <v>69</v>
      </c>
      <c r="H555" s="70" t="str">
        <f>Table1[[#This Row],[Tabela]]&amp;Table1[[#This Row],[Campo]]</f>
        <v>cd_imv_out_trz_cred_prcdata_vcmt</v>
      </c>
      <c r="I555" s="3" t="s">
        <v>177</v>
      </c>
      <c r="J555" s="45">
        <f>VLOOKUP(Table1[[#This Row],[Status]],Auxiliar!$B$16:$C$23,2,0)</f>
        <v>2</v>
      </c>
      <c r="K555" s="3" t="s">
        <v>1155</v>
      </c>
      <c r="L555" s="30" t="s">
        <v>1161</v>
      </c>
      <c r="M555" s="22" t="s">
        <v>1172</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2</v>
      </c>
      <c r="X555" s="3"/>
    </row>
    <row r="556" spans="2:24" ht="17.399999999999999" hidden="1">
      <c r="B556" s="3" t="s">
        <v>28</v>
      </c>
      <c r="C556" s="3" t="s">
        <v>54</v>
      </c>
      <c r="D556" s="3" t="s">
        <v>38</v>
      </c>
      <c r="E556" s="3" t="s">
        <v>38</v>
      </c>
      <c r="F556" s="3" t="s">
        <v>56</v>
      </c>
      <c r="G556" s="3" t="s">
        <v>69</v>
      </c>
      <c r="H556" s="70" t="str">
        <f>Table1[[#This Row],[Tabela]]&amp;Table1[[#This Row],[Campo]]</f>
        <v>cd_imv_out_trz_cred_prcdata_vcmt</v>
      </c>
      <c r="I556" s="3" t="s">
        <v>177</v>
      </c>
      <c r="J556" s="45">
        <f>VLOOKUP(Table1[[#This Row],[Status]],Auxiliar!$B$16:$C$23,2,0)</f>
        <v>2</v>
      </c>
      <c r="K556" s="3" t="s">
        <v>1158</v>
      </c>
      <c r="L556" s="30" t="s">
        <v>1161</v>
      </c>
      <c r="M556" s="22" t="s">
        <v>1172</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0.05</v>
      </c>
      <c r="X556" s="3"/>
    </row>
    <row r="557" spans="2:24" ht="17.399999999999999" hidden="1">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1154</v>
      </c>
      <c r="L557" s="3" t="s">
        <v>1188</v>
      </c>
      <c r="M557" s="22" t="s">
        <v>1172</v>
      </c>
      <c r="N557" s="57">
        <v>45485</v>
      </c>
      <c r="O557" s="22">
        <f>INDEX(Auxiliar!$D$5:$F$13,MATCH(Table1[[#This Row],[Tipologia_Testes]],Auxiliar!$B$5:$B$13,0),MATCH(Table1[[#This Row],[Complexidade]],Auxiliar!$D$4:$F$4,0))</f>
        <v>4</v>
      </c>
      <c r="P557" s="3" t="s">
        <v>1195</v>
      </c>
      <c r="Q557" s="3"/>
      <c r="R557" s="48">
        <v>45425</v>
      </c>
      <c r="S557" s="3"/>
      <c r="T557" s="3"/>
      <c r="U557" s="3"/>
      <c r="V557" s="3"/>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1154</v>
      </c>
      <c r="L558" s="3" t="s">
        <v>1188</v>
      </c>
      <c r="M558" s="22" t="s">
        <v>1172</v>
      </c>
      <c r="N558" s="57">
        <v>45485</v>
      </c>
      <c r="O558" s="22">
        <f>INDEX(Auxiliar!$D$5:$F$13,MATCH(Table1[[#This Row],[Tipologia_Testes]],Auxiliar!$B$5:$B$13,0),MATCH(Table1[[#This Row],[Complexidade]],Auxiliar!$D$4:$F$4,0))</f>
        <v>4</v>
      </c>
      <c r="P558" s="3" t="s">
        <v>1195</v>
      </c>
      <c r="Q558" s="3"/>
      <c r="R558" s="48">
        <v>45425</v>
      </c>
      <c r="S558" s="3"/>
      <c r="T558" s="3"/>
      <c r="U558" s="3"/>
      <c r="V558" s="3"/>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1154</v>
      </c>
      <c r="L559" s="30" t="s">
        <v>1161</v>
      </c>
      <c r="M559" s="22" t="s">
        <v>1162</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hidden="1">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1155</v>
      </c>
      <c r="L560" s="30" t="s">
        <v>1161</v>
      </c>
      <c r="M560" s="22" t="s">
        <v>1162</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hidden="1">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1158</v>
      </c>
      <c r="L561" s="30" t="s">
        <v>1161</v>
      </c>
      <c r="M561" s="22" t="s">
        <v>1162</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hidden="1">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1154</v>
      </c>
      <c r="L562" s="30" t="s">
        <v>1161</v>
      </c>
      <c r="M562" s="22" t="s">
        <v>1162</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hidden="1">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1155</v>
      </c>
      <c r="L563" s="30" t="s">
        <v>1161</v>
      </c>
      <c r="M563" s="22" t="s">
        <v>1162</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hidden="1">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1158</v>
      </c>
      <c r="L564" s="30" t="s">
        <v>1161</v>
      </c>
      <c r="M564" s="22" t="s">
        <v>1162</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1151</v>
      </c>
      <c r="L565" s="3" t="s">
        <v>1152</v>
      </c>
      <c r="M565" s="22" t="s">
        <v>1153</v>
      </c>
      <c r="N565" s="57">
        <v>45485</v>
      </c>
      <c r="O565" s="22">
        <f>INDEX(Auxiliar!$D$5:$F$13,MATCH(Table1[[#This Row],[Tipologia_Testes]],Auxiliar!$B$5:$B$13,0),MATCH(Table1[[#This Row],[Complexidade]],Auxiliar!$D$4:$F$4,0))</f>
        <v>8</v>
      </c>
      <c r="P565" s="24" t="s">
        <v>1196</v>
      </c>
      <c r="Q565" s="3"/>
      <c r="R565" s="48">
        <v>45261</v>
      </c>
      <c r="S565" s="3"/>
      <c r="T565" s="3"/>
      <c r="U565" s="3"/>
      <c r="V565" s="3"/>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1154</v>
      </c>
      <c r="L566" s="3" t="s">
        <v>1161</v>
      </c>
      <c r="M566" s="22" t="s">
        <v>1162</v>
      </c>
      <c r="N566" s="57">
        <v>45485</v>
      </c>
      <c r="O566" s="22">
        <f>INDEX(Auxiliar!$D$5:$F$13,MATCH(Table1[[#This Row],[Tipologia_Testes]],Auxiliar!$B$5:$B$13,0),MATCH(Table1[[#This Row],[Complexidade]],Auxiliar!$D$4:$F$4,0))</f>
        <v>2</v>
      </c>
      <c r="P566" s="3" t="s">
        <v>1194</v>
      </c>
      <c r="Q566" s="3" t="s">
        <v>1187</v>
      </c>
      <c r="R566" s="48">
        <v>45261</v>
      </c>
      <c r="S566" s="3"/>
      <c r="T566" s="3"/>
      <c r="U566" s="3"/>
      <c r="V566" s="3"/>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1155</v>
      </c>
      <c r="L567" s="3" t="s">
        <v>1161</v>
      </c>
      <c r="M567" s="22" t="s">
        <v>1162</v>
      </c>
      <c r="N567" s="57">
        <v>45485</v>
      </c>
      <c r="O567" s="22">
        <f>INDEX(Auxiliar!$D$5:$F$13,MATCH(Table1[[#This Row],[Tipologia_Testes]],Auxiliar!$B$5:$B$13,0),MATCH(Table1[[#This Row],[Complexidade]],Auxiliar!$D$4:$F$4,0))</f>
        <v>2</v>
      </c>
      <c r="P567" s="3" t="s">
        <v>1194</v>
      </c>
      <c r="Q567" s="3" t="s">
        <v>1187</v>
      </c>
      <c r="R567" s="48">
        <v>45261</v>
      </c>
      <c r="S567" s="3"/>
      <c r="T567" s="3"/>
      <c r="U567" s="3"/>
      <c r="V567" s="3"/>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1158</v>
      </c>
      <c r="L568" s="3" t="s">
        <v>1161</v>
      </c>
      <c r="M568" s="22" t="s">
        <v>1162</v>
      </c>
      <c r="N568" s="57">
        <v>45485</v>
      </c>
      <c r="O568" s="22">
        <f>INDEX(Auxiliar!$D$5:$F$13,MATCH(Table1[[#This Row],[Tipologia_Testes]],Auxiliar!$B$5:$B$13,0),MATCH(Table1[[#This Row],[Complexidade]],Auxiliar!$D$4:$F$4,0))</f>
        <v>0.1</v>
      </c>
      <c r="P568" s="3" t="s">
        <v>1194</v>
      </c>
      <c r="Q568" s="3" t="s">
        <v>1187</v>
      </c>
      <c r="R568" s="48">
        <v>45261</v>
      </c>
      <c r="S568" s="3"/>
      <c r="T568" s="3"/>
      <c r="U568" s="3"/>
      <c r="V568" s="3"/>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1154</v>
      </c>
      <c r="L569" s="30" t="s">
        <v>1152</v>
      </c>
      <c r="M569" s="22" t="s">
        <v>1172</v>
      </c>
      <c r="N569" s="57">
        <v>45499</v>
      </c>
      <c r="O569" s="22">
        <f>INDEX(Auxiliar!$D$5:$F$13,MATCH(Table1[[#This Row],[Tipologia_Testes]],Auxiliar!$B$5:$B$13,0),MATCH(Table1[[#This Row],[Complexidade]],Auxiliar!$D$4:$F$4,0))</f>
        <v>4</v>
      </c>
      <c r="P569" s="3" t="s">
        <v>1194</v>
      </c>
      <c r="Q569" s="3" t="s">
        <v>1187</v>
      </c>
      <c r="R569" s="48">
        <v>45261</v>
      </c>
      <c r="S569" s="48">
        <v>45495</v>
      </c>
      <c r="T569" s="3"/>
      <c r="U569" s="3"/>
      <c r="V569" s="3"/>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1155</v>
      </c>
      <c r="L570" s="30" t="s">
        <v>1152</v>
      </c>
      <c r="M570" s="22" t="s">
        <v>1172</v>
      </c>
      <c r="N570" s="57">
        <v>45499</v>
      </c>
      <c r="O570" s="22">
        <f>INDEX(Auxiliar!$D$5:$F$13,MATCH(Table1[[#This Row],[Tipologia_Testes]],Auxiliar!$B$5:$B$13,0),MATCH(Table1[[#This Row],[Complexidade]],Auxiliar!$D$4:$F$4,0))</f>
        <v>4</v>
      </c>
      <c r="P570" s="3" t="s">
        <v>1194</v>
      </c>
      <c r="Q570" s="3" t="s">
        <v>1187</v>
      </c>
      <c r="R570" s="48">
        <v>45261</v>
      </c>
      <c r="S570" s="48">
        <v>45495</v>
      </c>
      <c r="T570" s="3"/>
      <c r="U570" s="3"/>
      <c r="V570" s="3"/>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1158</v>
      </c>
      <c r="L571" s="30" t="s">
        <v>1152</v>
      </c>
      <c r="M571" s="22" t="s">
        <v>1172</v>
      </c>
      <c r="N571" s="57">
        <v>45499</v>
      </c>
      <c r="O571" s="22">
        <f>INDEX(Auxiliar!$D$5:$F$13,MATCH(Table1[[#This Row],[Tipologia_Testes]],Auxiliar!$B$5:$B$13,0),MATCH(Table1[[#This Row],[Complexidade]],Auxiliar!$D$4:$F$4,0))</f>
        <v>0.1</v>
      </c>
      <c r="P571" s="3" t="s">
        <v>1194</v>
      </c>
      <c r="Q571" s="3" t="s">
        <v>1187</v>
      </c>
      <c r="R571" s="48">
        <v>45261</v>
      </c>
      <c r="S571" s="48">
        <v>45495</v>
      </c>
      <c r="T571" s="3"/>
      <c r="U571" s="3"/>
      <c r="V571" s="3"/>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1154</v>
      </c>
      <c r="L572" s="30" t="s">
        <v>1152</v>
      </c>
      <c r="M572" s="22" t="s">
        <v>1172</v>
      </c>
      <c r="N572" s="57">
        <v>45499</v>
      </c>
      <c r="O572" s="22">
        <f>INDEX(Auxiliar!$D$5:$F$13,MATCH(Table1[[#This Row],[Tipologia_Testes]],Auxiliar!$B$5:$B$13,0),MATCH(Table1[[#This Row],[Complexidade]],Auxiliar!$D$4:$F$4,0))</f>
        <v>4</v>
      </c>
      <c r="P572" s="3" t="s">
        <v>1194</v>
      </c>
      <c r="Q572" s="3" t="s">
        <v>1187</v>
      </c>
      <c r="R572" s="48">
        <v>45261</v>
      </c>
      <c r="S572" s="48">
        <v>45495</v>
      </c>
      <c r="T572" s="3"/>
      <c r="U572" s="3"/>
      <c r="V572" s="3"/>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1155</v>
      </c>
      <c r="L573" s="30" t="s">
        <v>1152</v>
      </c>
      <c r="M573" s="22" t="s">
        <v>1172</v>
      </c>
      <c r="N573" s="57">
        <v>45499</v>
      </c>
      <c r="O573" s="22">
        <f>INDEX(Auxiliar!$D$5:$F$13,MATCH(Table1[[#This Row],[Tipologia_Testes]],Auxiliar!$B$5:$B$13,0),MATCH(Table1[[#This Row],[Complexidade]],Auxiliar!$D$4:$F$4,0))</f>
        <v>4</v>
      </c>
      <c r="P573" s="3" t="s">
        <v>1194</v>
      </c>
      <c r="Q573" s="3" t="s">
        <v>1187</v>
      </c>
      <c r="R573" s="48">
        <v>45261</v>
      </c>
      <c r="S573" s="48">
        <v>45495</v>
      </c>
      <c r="T573" s="3"/>
      <c r="U573" s="3"/>
      <c r="V573" s="3"/>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1158</v>
      </c>
      <c r="L574" s="30" t="s">
        <v>1152</v>
      </c>
      <c r="M574" s="22" t="s">
        <v>1172</v>
      </c>
      <c r="N574" s="57">
        <v>45499</v>
      </c>
      <c r="O574" s="22">
        <f>INDEX(Auxiliar!$D$5:$F$13,MATCH(Table1[[#This Row],[Tipologia_Testes]],Auxiliar!$B$5:$B$13,0),MATCH(Table1[[#This Row],[Complexidade]],Auxiliar!$D$4:$F$4,0))</f>
        <v>0.1</v>
      </c>
      <c r="P574" s="3" t="s">
        <v>1194</v>
      </c>
      <c r="Q574" s="3" t="s">
        <v>1187</v>
      </c>
      <c r="R574" s="48">
        <v>45261</v>
      </c>
      <c r="S574" s="48">
        <v>45495</v>
      </c>
      <c r="T574" s="3"/>
      <c r="U574" s="3"/>
      <c r="V574" s="3"/>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1154</v>
      </c>
      <c r="L575" s="30" t="s">
        <v>1152</v>
      </c>
      <c r="M575" s="22" t="s">
        <v>1172</v>
      </c>
      <c r="N575" s="57">
        <v>45499</v>
      </c>
      <c r="O575" s="22">
        <f>INDEX(Auxiliar!$D$5:$F$13,MATCH(Table1[[#This Row],[Tipologia_Testes]],Auxiliar!$B$5:$B$13,0),MATCH(Table1[[#This Row],[Complexidade]],Auxiliar!$D$4:$F$4,0))</f>
        <v>4</v>
      </c>
      <c r="P575" s="3" t="s">
        <v>1194</v>
      </c>
      <c r="Q575" s="3" t="s">
        <v>1187</v>
      </c>
      <c r="R575" s="48">
        <v>45261</v>
      </c>
      <c r="S575" s="48">
        <v>45495</v>
      </c>
      <c r="T575" s="3"/>
      <c r="U575" s="3"/>
      <c r="V575" s="3"/>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1155</v>
      </c>
      <c r="L576" s="30" t="s">
        <v>1152</v>
      </c>
      <c r="M576" s="22" t="s">
        <v>1172</v>
      </c>
      <c r="N576" s="57">
        <v>45499</v>
      </c>
      <c r="O576" s="22">
        <f>INDEX(Auxiliar!$D$5:$F$13,MATCH(Table1[[#This Row],[Tipologia_Testes]],Auxiliar!$B$5:$B$13,0),MATCH(Table1[[#This Row],[Complexidade]],Auxiliar!$D$4:$F$4,0))</f>
        <v>4</v>
      </c>
      <c r="P576" s="3" t="s">
        <v>1194</v>
      </c>
      <c r="Q576" s="3" t="s">
        <v>1187</v>
      </c>
      <c r="R576" s="48">
        <v>45261</v>
      </c>
      <c r="S576" s="48">
        <v>45495</v>
      </c>
      <c r="T576" s="3"/>
      <c r="U576" s="3"/>
      <c r="V576" s="3"/>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1158</v>
      </c>
      <c r="L577" s="30" t="s">
        <v>1152</v>
      </c>
      <c r="M577" s="22" t="s">
        <v>1172</v>
      </c>
      <c r="N577" s="57">
        <v>45499</v>
      </c>
      <c r="O577" s="22">
        <f>INDEX(Auxiliar!$D$5:$F$13,MATCH(Table1[[#This Row],[Tipologia_Testes]],Auxiliar!$B$5:$B$13,0),MATCH(Table1[[#This Row],[Complexidade]],Auxiliar!$D$4:$F$4,0))</f>
        <v>0.1</v>
      </c>
      <c r="P577" s="3" t="s">
        <v>1194</v>
      </c>
      <c r="Q577" s="3" t="s">
        <v>1187</v>
      </c>
      <c r="R577" s="48">
        <v>45261</v>
      </c>
      <c r="S577" s="48">
        <v>45495</v>
      </c>
      <c r="T577" s="3"/>
      <c r="U577" s="3"/>
      <c r="V577" s="3"/>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1154</v>
      </c>
      <c r="L578" s="30" t="s">
        <v>1152</v>
      </c>
      <c r="M578" s="22" t="s">
        <v>1172</v>
      </c>
      <c r="N578" s="57">
        <v>45499</v>
      </c>
      <c r="O578" s="22">
        <f>INDEX(Auxiliar!$D$5:$F$13,MATCH(Table1[[#This Row],[Tipologia_Testes]],Auxiliar!$B$5:$B$13,0),MATCH(Table1[[#This Row],[Complexidade]],Auxiliar!$D$4:$F$4,0))</f>
        <v>4</v>
      </c>
      <c r="P578" s="3" t="s">
        <v>1194</v>
      </c>
      <c r="Q578" s="3" t="s">
        <v>1187</v>
      </c>
      <c r="R578" s="48">
        <v>45261</v>
      </c>
      <c r="S578" s="48">
        <v>45495</v>
      </c>
      <c r="T578" s="3"/>
      <c r="U578" s="3"/>
      <c r="V578" s="3"/>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1155</v>
      </c>
      <c r="L579" s="30" t="s">
        <v>1152</v>
      </c>
      <c r="M579" s="22" t="s">
        <v>1172</v>
      </c>
      <c r="N579" s="57">
        <v>45499</v>
      </c>
      <c r="O579" s="22">
        <f>INDEX(Auxiliar!$D$5:$F$13,MATCH(Table1[[#This Row],[Tipologia_Testes]],Auxiliar!$B$5:$B$13,0),MATCH(Table1[[#This Row],[Complexidade]],Auxiliar!$D$4:$F$4,0))</f>
        <v>4</v>
      </c>
      <c r="P579" s="3" t="s">
        <v>1194</v>
      </c>
      <c r="Q579" s="3" t="s">
        <v>1187</v>
      </c>
      <c r="R579" s="48">
        <v>45261</v>
      </c>
      <c r="S579" s="48">
        <v>45495</v>
      </c>
      <c r="T579" s="3"/>
      <c r="U579" s="3"/>
      <c r="V579" s="3"/>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1158</v>
      </c>
      <c r="L580" s="30" t="s">
        <v>1152</v>
      </c>
      <c r="M580" s="22" t="s">
        <v>1172</v>
      </c>
      <c r="N580" s="57">
        <v>45499</v>
      </c>
      <c r="O580" s="22">
        <f>INDEX(Auxiliar!$D$5:$F$13,MATCH(Table1[[#This Row],[Tipologia_Testes]],Auxiliar!$B$5:$B$13,0),MATCH(Table1[[#This Row],[Complexidade]],Auxiliar!$D$4:$F$4,0))</f>
        <v>0.1</v>
      </c>
      <c r="P580" s="3" t="s">
        <v>1194</v>
      </c>
      <c r="Q580" s="3" t="s">
        <v>1187</v>
      </c>
      <c r="R580" s="48">
        <v>45261</v>
      </c>
      <c r="S580" s="48">
        <v>45495</v>
      </c>
      <c r="T580" s="3"/>
      <c r="U580" s="3"/>
      <c r="V580" s="3"/>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1154</v>
      </c>
      <c r="L581" s="30" t="s">
        <v>1152</v>
      </c>
      <c r="M581" s="22" t="s">
        <v>1172</v>
      </c>
      <c r="N581" s="57">
        <v>45499</v>
      </c>
      <c r="O581" s="22">
        <f>INDEX(Auxiliar!$D$5:$F$13,MATCH(Table1[[#This Row],[Tipologia_Testes]],Auxiliar!$B$5:$B$13,0),MATCH(Table1[[#This Row],[Complexidade]],Auxiliar!$D$4:$F$4,0))</f>
        <v>4</v>
      </c>
      <c r="P581" s="3" t="s">
        <v>1194</v>
      </c>
      <c r="Q581" s="3" t="s">
        <v>1187</v>
      </c>
      <c r="R581" s="48">
        <v>45261</v>
      </c>
      <c r="S581" s="48">
        <v>45495</v>
      </c>
      <c r="T581" s="3"/>
      <c r="U581" s="3"/>
      <c r="V581" s="3"/>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1155</v>
      </c>
      <c r="L582" s="30" t="s">
        <v>1152</v>
      </c>
      <c r="M582" s="22" t="s">
        <v>1172</v>
      </c>
      <c r="N582" s="57">
        <v>45499</v>
      </c>
      <c r="O582" s="22">
        <f>INDEX(Auxiliar!$D$5:$F$13,MATCH(Table1[[#This Row],[Tipologia_Testes]],Auxiliar!$B$5:$B$13,0),MATCH(Table1[[#This Row],[Complexidade]],Auxiliar!$D$4:$F$4,0))</f>
        <v>4</v>
      </c>
      <c r="P582" s="3" t="s">
        <v>1194</v>
      </c>
      <c r="Q582" s="3" t="s">
        <v>1187</v>
      </c>
      <c r="R582" s="48">
        <v>45261</v>
      </c>
      <c r="S582" s="48">
        <v>45495</v>
      </c>
      <c r="T582" s="3"/>
      <c r="U582" s="3"/>
      <c r="V582" s="3"/>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1158</v>
      </c>
      <c r="L583" s="30" t="s">
        <v>1152</v>
      </c>
      <c r="M583" s="22" t="s">
        <v>1172</v>
      </c>
      <c r="N583" s="57">
        <v>45499</v>
      </c>
      <c r="O583" s="22">
        <f>INDEX(Auxiliar!$D$5:$F$13,MATCH(Table1[[#This Row],[Tipologia_Testes]],Auxiliar!$B$5:$B$13,0),MATCH(Table1[[#This Row],[Complexidade]],Auxiliar!$D$4:$F$4,0))</f>
        <v>0.1</v>
      </c>
      <c r="P583" s="3" t="s">
        <v>1194</v>
      </c>
      <c r="Q583" s="3" t="s">
        <v>1187</v>
      </c>
      <c r="R583" s="48">
        <v>45261</v>
      </c>
      <c r="S583" s="48">
        <v>45495</v>
      </c>
      <c r="T583" s="3"/>
      <c r="U583" s="3"/>
      <c r="V583" s="3"/>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1154</v>
      </c>
      <c r="L584" s="3" t="s">
        <v>1161</v>
      </c>
      <c r="M584" s="22" t="s">
        <v>1162</v>
      </c>
      <c r="N584" s="57">
        <v>45485</v>
      </c>
      <c r="O584" s="22">
        <f>INDEX(Auxiliar!$D$5:$F$13,MATCH(Table1[[#This Row],[Tipologia_Testes]],Auxiliar!$B$5:$B$13,0),MATCH(Table1[[#This Row],[Complexidade]],Auxiliar!$D$4:$F$4,0))</f>
        <v>2</v>
      </c>
      <c r="P584" s="3" t="s">
        <v>1194</v>
      </c>
      <c r="Q584" s="3" t="s">
        <v>1187</v>
      </c>
      <c r="R584" s="48">
        <v>45261</v>
      </c>
      <c r="S584" s="3"/>
      <c r="T584" s="3"/>
      <c r="U584" s="3"/>
      <c r="V584" s="3"/>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1155</v>
      </c>
      <c r="L585" s="3" t="s">
        <v>1161</v>
      </c>
      <c r="M585" s="22" t="s">
        <v>1162</v>
      </c>
      <c r="N585" s="57">
        <v>45485</v>
      </c>
      <c r="O585" s="22">
        <f>INDEX(Auxiliar!$D$5:$F$13,MATCH(Table1[[#This Row],[Tipologia_Testes]],Auxiliar!$B$5:$B$13,0),MATCH(Table1[[#This Row],[Complexidade]],Auxiliar!$D$4:$F$4,0))</f>
        <v>2</v>
      </c>
      <c r="P585" s="3" t="s">
        <v>1194</v>
      </c>
      <c r="Q585" s="3" t="s">
        <v>1187</v>
      </c>
      <c r="R585" s="48">
        <v>45261</v>
      </c>
      <c r="S585" s="3"/>
      <c r="T585" s="3"/>
      <c r="U585" s="3"/>
      <c r="V585" s="3"/>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1158</v>
      </c>
      <c r="L586" s="3" t="s">
        <v>1161</v>
      </c>
      <c r="M586" s="22" t="s">
        <v>1162</v>
      </c>
      <c r="N586" s="57">
        <v>45485</v>
      </c>
      <c r="O586" s="22">
        <f>INDEX(Auxiliar!$D$5:$F$13,MATCH(Table1[[#This Row],[Tipologia_Testes]],Auxiliar!$B$5:$B$13,0),MATCH(Table1[[#This Row],[Complexidade]],Auxiliar!$D$4:$F$4,0))</f>
        <v>0.1</v>
      </c>
      <c r="P586" s="3" t="s">
        <v>1194</v>
      </c>
      <c r="Q586" s="3" t="s">
        <v>1187</v>
      </c>
      <c r="R586" s="48">
        <v>45261</v>
      </c>
      <c r="S586" s="3"/>
      <c r="T586" s="3"/>
      <c r="U586" s="3"/>
      <c r="V586" s="3"/>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1154</v>
      </c>
      <c r="L587" s="3" t="s">
        <v>1152</v>
      </c>
      <c r="M587" s="22" t="s">
        <v>1172</v>
      </c>
      <c r="N587" s="57">
        <v>45505</v>
      </c>
      <c r="O587" s="22">
        <f>INDEX(Auxiliar!$D$5:$F$13,MATCH(Table1[[#This Row],[Tipologia_Testes]],Auxiliar!$B$5:$B$13,0),MATCH(Table1[[#This Row],[Complexidade]],Auxiliar!$D$4:$F$4,0))</f>
        <v>4</v>
      </c>
      <c r="P587" s="3"/>
      <c r="Q587" s="3" t="s">
        <v>1187</v>
      </c>
      <c r="R587" s="48">
        <v>45261</v>
      </c>
      <c r="S587" s="3"/>
      <c r="T587" s="3"/>
      <c r="U587" s="3"/>
      <c r="V587" s="3"/>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1155</v>
      </c>
      <c r="L588" s="3" t="s">
        <v>1152</v>
      </c>
      <c r="M588" s="22" t="s">
        <v>1172</v>
      </c>
      <c r="N588" s="57">
        <v>45505</v>
      </c>
      <c r="O588" s="22">
        <f>INDEX(Auxiliar!$D$5:$F$13,MATCH(Table1[[#This Row],[Tipologia_Testes]],Auxiliar!$B$5:$B$13,0),MATCH(Table1[[#This Row],[Complexidade]],Auxiliar!$D$4:$F$4,0))</f>
        <v>4</v>
      </c>
      <c r="P588" s="3"/>
      <c r="Q588" s="3" t="s">
        <v>1187</v>
      </c>
      <c r="R588" s="48">
        <v>45261</v>
      </c>
      <c r="S588" s="3"/>
      <c r="T588" s="3"/>
      <c r="U588" s="3"/>
      <c r="V588" s="3"/>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1158</v>
      </c>
      <c r="L589" s="3" t="s">
        <v>1152</v>
      </c>
      <c r="M589" s="22" t="s">
        <v>1172</v>
      </c>
      <c r="N589" s="57">
        <v>45505</v>
      </c>
      <c r="O589" s="22">
        <f>INDEX(Auxiliar!$D$5:$F$13,MATCH(Table1[[#This Row],[Tipologia_Testes]],Auxiliar!$B$5:$B$13,0),MATCH(Table1[[#This Row],[Complexidade]],Auxiliar!$D$4:$F$4,0))</f>
        <v>0.1</v>
      </c>
      <c r="P589" s="3"/>
      <c r="Q589" s="3" t="s">
        <v>1187</v>
      </c>
      <c r="R589" s="48">
        <v>45261</v>
      </c>
      <c r="S589" s="3"/>
      <c r="T589" s="3"/>
      <c r="U589" s="3"/>
      <c r="V589" s="3"/>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1154</v>
      </c>
      <c r="L590" s="3" t="s">
        <v>1188</v>
      </c>
      <c r="M590" s="22" t="s">
        <v>1172</v>
      </c>
      <c r="N590" s="57">
        <v>45485</v>
      </c>
      <c r="O590" s="22">
        <f>INDEX(Auxiliar!$D$5:$F$13,MATCH(Table1[[#This Row],[Tipologia_Testes]],Auxiliar!$B$5:$B$13,0),MATCH(Table1[[#This Row],[Complexidade]],Auxiliar!$D$4:$F$4,0))</f>
        <v>4</v>
      </c>
      <c r="P590" s="3" t="s">
        <v>1195</v>
      </c>
      <c r="Q590" s="3" t="s">
        <v>1187</v>
      </c>
      <c r="R590" s="48">
        <v>45425</v>
      </c>
      <c r="S590" s="3"/>
      <c r="T590" s="3"/>
      <c r="U590" s="3"/>
      <c r="V590" s="3"/>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1154</v>
      </c>
      <c r="L591" s="3" t="s">
        <v>1161</v>
      </c>
      <c r="M591" s="22" t="s">
        <v>1162</v>
      </c>
      <c r="N591" s="57">
        <v>45485</v>
      </c>
      <c r="O591" s="22">
        <f>INDEX(Auxiliar!$D$5:$F$13,MATCH(Table1[[#This Row],[Tipologia_Testes]],Auxiliar!$B$5:$B$13,0),MATCH(Table1[[#This Row],[Complexidade]],Auxiliar!$D$4:$F$4,0))</f>
        <v>2</v>
      </c>
      <c r="P591" s="3"/>
      <c r="Q591" s="3" t="s">
        <v>1187</v>
      </c>
      <c r="R591" s="48">
        <v>45261</v>
      </c>
      <c r="S591" s="3"/>
      <c r="T591" s="3"/>
      <c r="U591" s="3"/>
      <c r="V591" s="3"/>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1155</v>
      </c>
      <c r="L592" s="3" t="s">
        <v>1161</v>
      </c>
      <c r="M592" s="22" t="s">
        <v>1162</v>
      </c>
      <c r="N592" s="57">
        <v>45485</v>
      </c>
      <c r="O592" s="22">
        <f>INDEX(Auxiliar!$D$5:$F$13,MATCH(Table1[[#This Row],[Tipologia_Testes]],Auxiliar!$B$5:$B$13,0),MATCH(Table1[[#This Row],[Complexidade]],Auxiliar!$D$4:$F$4,0))</f>
        <v>2</v>
      </c>
      <c r="P592" s="3"/>
      <c r="Q592" s="3" t="s">
        <v>1187</v>
      </c>
      <c r="R592" s="48">
        <v>45261</v>
      </c>
      <c r="S592" s="3"/>
      <c r="T592" s="3"/>
      <c r="U592" s="3"/>
      <c r="V592" s="3"/>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1158</v>
      </c>
      <c r="L593" s="3" t="s">
        <v>1161</v>
      </c>
      <c r="M593" s="22" t="s">
        <v>1162</v>
      </c>
      <c r="N593" s="57">
        <v>45485</v>
      </c>
      <c r="O593" s="22">
        <f>INDEX(Auxiliar!$D$5:$F$13,MATCH(Table1[[#This Row],[Tipologia_Testes]],Auxiliar!$B$5:$B$13,0),MATCH(Table1[[#This Row],[Complexidade]],Auxiliar!$D$4:$F$4,0))</f>
        <v>0.1</v>
      </c>
      <c r="P593" s="3"/>
      <c r="Q593" s="3" t="s">
        <v>1187</v>
      </c>
      <c r="R593" s="48">
        <v>45261</v>
      </c>
      <c r="S593" s="3"/>
      <c r="T593" s="3"/>
      <c r="U593" s="3"/>
      <c r="V593" s="3"/>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1154</v>
      </c>
      <c r="L594" s="3" t="s">
        <v>1161</v>
      </c>
      <c r="M594" s="22" t="s">
        <v>1162</v>
      </c>
      <c r="N594" s="57">
        <v>45485</v>
      </c>
      <c r="O594" s="22">
        <f>INDEX(Auxiliar!$D$5:$F$13,MATCH(Table1[[#This Row],[Tipologia_Testes]],Auxiliar!$B$5:$B$13,0),MATCH(Table1[[#This Row],[Complexidade]],Auxiliar!$D$4:$F$4,0))</f>
        <v>2</v>
      </c>
      <c r="P594" s="3"/>
      <c r="Q594" s="3" t="s">
        <v>1187</v>
      </c>
      <c r="R594" s="48">
        <v>45261</v>
      </c>
      <c r="S594" s="3"/>
      <c r="T594" s="3"/>
      <c r="U594" s="3"/>
      <c r="V594" s="3"/>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1155</v>
      </c>
      <c r="L595" s="3" t="s">
        <v>1161</v>
      </c>
      <c r="M595" s="22" t="s">
        <v>1162</v>
      </c>
      <c r="N595" s="57">
        <v>45485</v>
      </c>
      <c r="O595" s="22">
        <f>INDEX(Auxiliar!$D$5:$F$13,MATCH(Table1[[#This Row],[Tipologia_Testes]],Auxiliar!$B$5:$B$13,0),MATCH(Table1[[#This Row],[Complexidade]],Auxiliar!$D$4:$F$4,0))</f>
        <v>2</v>
      </c>
      <c r="P595" s="3"/>
      <c r="Q595" s="3" t="s">
        <v>1187</v>
      </c>
      <c r="R595" s="48">
        <v>45261</v>
      </c>
      <c r="S595" s="3"/>
      <c r="T595" s="3"/>
      <c r="U595" s="3"/>
      <c r="V595" s="3"/>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1158</v>
      </c>
      <c r="L596" s="3" t="s">
        <v>1161</v>
      </c>
      <c r="M596" s="22" t="s">
        <v>1162</v>
      </c>
      <c r="N596" s="57">
        <v>45485</v>
      </c>
      <c r="O596" s="22">
        <f>INDEX(Auxiliar!$D$5:$F$13,MATCH(Table1[[#This Row],[Tipologia_Testes]],Auxiliar!$B$5:$B$13,0),MATCH(Table1[[#This Row],[Complexidade]],Auxiliar!$D$4:$F$4,0))</f>
        <v>0.1</v>
      </c>
      <c r="P596" s="3"/>
      <c r="Q596" s="3" t="s">
        <v>1187</v>
      </c>
      <c r="R596" s="48">
        <v>45261</v>
      </c>
      <c r="S596" s="3"/>
      <c r="T596" s="3"/>
      <c r="U596" s="3"/>
      <c r="V596" s="3"/>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1154</v>
      </c>
      <c r="L597" s="3" t="s">
        <v>1161</v>
      </c>
      <c r="M597" s="22" t="s">
        <v>1162</v>
      </c>
      <c r="N597" s="57">
        <v>45485</v>
      </c>
      <c r="O597" s="22">
        <f>INDEX(Auxiliar!$D$5:$F$13,MATCH(Table1[[#This Row],[Tipologia_Testes]],Auxiliar!$B$5:$B$13,0),MATCH(Table1[[#This Row],[Complexidade]],Auxiliar!$D$4:$F$4,0))</f>
        <v>2</v>
      </c>
      <c r="P597" s="3"/>
      <c r="Q597" s="3" t="s">
        <v>1187</v>
      </c>
      <c r="R597" s="48">
        <v>45261</v>
      </c>
      <c r="S597" s="3"/>
      <c r="T597" s="3"/>
      <c r="U597" s="3"/>
      <c r="V597" s="3"/>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1155</v>
      </c>
      <c r="L598" s="3" t="s">
        <v>1161</v>
      </c>
      <c r="M598" s="22" t="s">
        <v>1162</v>
      </c>
      <c r="N598" s="57">
        <v>45485</v>
      </c>
      <c r="O598" s="22">
        <f>INDEX(Auxiliar!$D$5:$F$13,MATCH(Table1[[#This Row],[Tipologia_Testes]],Auxiliar!$B$5:$B$13,0),MATCH(Table1[[#This Row],[Complexidade]],Auxiliar!$D$4:$F$4,0))</f>
        <v>2</v>
      </c>
      <c r="P598" s="3"/>
      <c r="Q598" s="3" t="s">
        <v>1187</v>
      </c>
      <c r="R598" s="48">
        <v>45261</v>
      </c>
      <c r="S598" s="3"/>
      <c r="T598" s="3"/>
      <c r="U598" s="3"/>
      <c r="V598" s="3"/>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1158</v>
      </c>
      <c r="L599" s="3" t="s">
        <v>1161</v>
      </c>
      <c r="M599" s="22" t="s">
        <v>1162</v>
      </c>
      <c r="N599" s="57">
        <v>45485</v>
      </c>
      <c r="O599" s="22">
        <f>INDEX(Auxiliar!$D$5:$F$13,MATCH(Table1[[#This Row],[Tipologia_Testes]],Auxiliar!$B$5:$B$13,0),MATCH(Table1[[#This Row],[Complexidade]],Auxiliar!$D$4:$F$4,0))</f>
        <v>0.1</v>
      </c>
      <c r="P599" s="3"/>
      <c r="Q599" s="3" t="s">
        <v>1187</v>
      </c>
      <c r="R599" s="48">
        <v>45261</v>
      </c>
      <c r="S599" s="3"/>
      <c r="T599" s="3"/>
      <c r="U599" s="3"/>
      <c r="V599" s="3"/>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1154</v>
      </c>
      <c r="L600" s="3" t="s">
        <v>1161</v>
      </c>
      <c r="M600" s="22" t="s">
        <v>1162</v>
      </c>
      <c r="N600" s="57">
        <v>45485</v>
      </c>
      <c r="O600" s="22">
        <f>INDEX(Auxiliar!$D$5:$F$13,MATCH(Table1[[#This Row],[Tipologia_Testes]],Auxiliar!$B$5:$B$13,0),MATCH(Table1[[#This Row],[Complexidade]],Auxiliar!$D$4:$F$4,0))</f>
        <v>2</v>
      </c>
      <c r="P600" s="3"/>
      <c r="Q600" s="3" t="s">
        <v>1187</v>
      </c>
      <c r="R600" s="48">
        <v>45261</v>
      </c>
      <c r="S600" s="3"/>
      <c r="T600" s="3"/>
      <c r="U600" s="3"/>
      <c r="V600" s="3"/>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1155</v>
      </c>
      <c r="L601" s="3" t="s">
        <v>1161</v>
      </c>
      <c r="M601" s="22" t="s">
        <v>1162</v>
      </c>
      <c r="N601" s="57">
        <v>45485</v>
      </c>
      <c r="O601" s="22">
        <f>INDEX(Auxiliar!$D$5:$F$13,MATCH(Table1[[#This Row],[Tipologia_Testes]],Auxiliar!$B$5:$B$13,0),MATCH(Table1[[#This Row],[Complexidade]],Auxiliar!$D$4:$F$4,0))</f>
        <v>2</v>
      </c>
      <c r="P601" s="3"/>
      <c r="Q601" s="3" t="s">
        <v>1187</v>
      </c>
      <c r="R601" s="48">
        <v>45261</v>
      </c>
      <c r="S601" s="3"/>
      <c r="T601" s="3"/>
      <c r="U601" s="3"/>
      <c r="V601" s="3"/>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1158</v>
      </c>
      <c r="L602" s="3" t="s">
        <v>1161</v>
      </c>
      <c r="M602" s="22" t="s">
        <v>1162</v>
      </c>
      <c r="N602" s="57">
        <v>45485</v>
      </c>
      <c r="O602" s="22">
        <f>INDEX(Auxiliar!$D$5:$F$13,MATCH(Table1[[#This Row],[Tipologia_Testes]],Auxiliar!$B$5:$B$13,0),MATCH(Table1[[#This Row],[Complexidade]],Auxiliar!$D$4:$F$4,0))</f>
        <v>0.1</v>
      </c>
      <c r="P602" s="3"/>
      <c r="Q602" s="3" t="s">
        <v>1187</v>
      </c>
      <c r="R602" s="48">
        <v>45261</v>
      </c>
      <c r="S602" s="3"/>
      <c r="T602" s="3"/>
      <c r="U602" s="3"/>
      <c r="V602" s="3"/>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1154</v>
      </c>
      <c r="L603" s="3" t="s">
        <v>1161</v>
      </c>
      <c r="M603" s="22" t="s">
        <v>1162</v>
      </c>
      <c r="N603" s="57">
        <v>45485</v>
      </c>
      <c r="O603" s="22">
        <f>INDEX(Auxiliar!$D$5:$F$13,MATCH(Table1[[#This Row],[Tipologia_Testes]],Auxiliar!$B$5:$B$13,0),MATCH(Table1[[#This Row],[Complexidade]],Auxiliar!$D$4:$F$4,0))</f>
        <v>2</v>
      </c>
      <c r="P603" s="3"/>
      <c r="Q603" s="3" t="s">
        <v>1187</v>
      </c>
      <c r="R603" s="48">
        <v>45261</v>
      </c>
      <c r="S603" s="3"/>
      <c r="T603" s="3"/>
      <c r="U603" s="3"/>
      <c r="V603" s="3"/>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1155</v>
      </c>
      <c r="L604" s="3" t="s">
        <v>1161</v>
      </c>
      <c r="M604" s="22" t="s">
        <v>1162</v>
      </c>
      <c r="N604" s="57">
        <v>45485</v>
      </c>
      <c r="O604" s="22">
        <f>INDEX(Auxiliar!$D$5:$F$13,MATCH(Table1[[#This Row],[Tipologia_Testes]],Auxiliar!$B$5:$B$13,0),MATCH(Table1[[#This Row],[Complexidade]],Auxiliar!$D$4:$F$4,0))</f>
        <v>2</v>
      </c>
      <c r="P604" s="3"/>
      <c r="Q604" s="3" t="s">
        <v>1187</v>
      </c>
      <c r="R604" s="48">
        <v>45261</v>
      </c>
      <c r="S604" s="3"/>
      <c r="T604" s="3"/>
      <c r="U604" s="3"/>
      <c r="V604" s="3"/>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1158</v>
      </c>
      <c r="L605" s="3" t="s">
        <v>1161</v>
      </c>
      <c r="M605" s="22" t="s">
        <v>1162</v>
      </c>
      <c r="N605" s="57">
        <v>45485</v>
      </c>
      <c r="O605" s="22">
        <f>INDEX(Auxiliar!$D$5:$F$13,MATCH(Table1[[#This Row],[Tipologia_Testes]],Auxiliar!$B$5:$B$13,0),MATCH(Table1[[#This Row],[Complexidade]],Auxiliar!$D$4:$F$4,0))</f>
        <v>0.1</v>
      </c>
      <c r="P605" s="3"/>
      <c r="Q605" s="3" t="s">
        <v>1187</v>
      </c>
      <c r="R605" s="48">
        <v>45261</v>
      </c>
      <c r="S605" s="3"/>
      <c r="T605" s="3"/>
      <c r="U605" s="3"/>
      <c r="V605" s="3"/>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1154</v>
      </c>
      <c r="L606" s="3" t="s">
        <v>1161</v>
      </c>
      <c r="M606" s="22" t="s">
        <v>1162</v>
      </c>
      <c r="N606" s="57">
        <v>45485</v>
      </c>
      <c r="O606" s="22">
        <f>INDEX(Auxiliar!$D$5:$F$13,MATCH(Table1[[#This Row],[Tipologia_Testes]],Auxiliar!$B$5:$B$13,0),MATCH(Table1[[#This Row],[Complexidade]],Auxiliar!$D$4:$F$4,0))</f>
        <v>2</v>
      </c>
      <c r="P606" s="3"/>
      <c r="Q606" s="3" t="s">
        <v>1187</v>
      </c>
      <c r="R606" s="48">
        <v>45261</v>
      </c>
      <c r="S606" s="3"/>
      <c r="T606" s="3"/>
      <c r="U606" s="3"/>
      <c r="V606" s="3"/>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1155</v>
      </c>
      <c r="L607" s="3" t="s">
        <v>1161</v>
      </c>
      <c r="M607" s="22" t="s">
        <v>1162</v>
      </c>
      <c r="N607" s="57">
        <v>45485</v>
      </c>
      <c r="O607" s="22">
        <f>INDEX(Auxiliar!$D$5:$F$13,MATCH(Table1[[#This Row],[Tipologia_Testes]],Auxiliar!$B$5:$B$13,0),MATCH(Table1[[#This Row],[Complexidade]],Auxiliar!$D$4:$F$4,0))</f>
        <v>2</v>
      </c>
      <c r="P607" s="3"/>
      <c r="Q607" s="3" t="s">
        <v>1187</v>
      </c>
      <c r="R607" s="48">
        <v>45261</v>
      </c>
      <c r="S607" s="3"/>
      <c r="T607" s="3"/>
      <c r="U607" s="3"/>
      <c r="V607" s="3"/>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1158</v>
      </c>
      <c r="L608" s="3" t="s">
        <v>1161</v>
      </c>
      <c r="M608" s="22" t="s">
        <v>1162</v>
      </c>
      <c r="N608" s="57">
        <v>45485</v>
      </c>
      <c r="O608" s="22">
        <f>INDEX(Auxiliar!$D$5:$F$13,MATCH(Table1[[#This Row],[Tipologia_Testes]],Auxiliar!$B$5:$B$13,0),MATCH(Table1[[#This Row],[Complexidade]],Auxiliar!$D$4:$F$4,0))</f>
        <v>0.1</v>
      </c>
      <c r="P608" s="3"/>
      <c r="Q608" s="3" t="s">
        <v>1187</v>
      </c>
      <c r="R608" s="48">
        <v>45261</v>
      </c>
      <c r="S608" s="3"/>
      <c r="T608" s="3"/>
      <c r="U608" s="3"/>
      <c r="V608" s="3"/>
      <c r="W608" s="3">
        <f>VLOOKUP(Table1[[#This Row],[Status]],Auxiliar!$B$16:$D$23,3,0)*Table1[[#This Row],[Estimação (horas)]]</f>
        <v>0.1</v>
      </c>
      <c r="X608" s="3"/>
    </row>
    <row r="609" spans="2:24" ht="17.399999999999999" hidden="1">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1151</v>
      </c>
      <c r="L609" s="30" t="s">
        <v>1161</v>
      </c>
      <c r="M609" s="22" t="s">
        <v>1162</v>
      </c>
      <c r="N609" s="57">
        <v>45505</v>
      </c>
      <c r="O609" s="22">
        <f>INDEX(Auxiliar!$D$5:$F$13,MATCH(Table1[[#This Row],[Tipologia_Testes]],Auxiliar!$B$5:$B$13,0),MATCH(Table1[[#This Row],[Complexidade]],Auxiliar!$D$4:$F$4,0))</f>
        <v>8</v>
      </c>
      <c r="P609" s="24"/>
      <c r="Q609" s="3"/>
      <c r="R609" s="48">
        <v>45261</v>
      </c>
      <c r="S609" s="3"/>
      <c r="T609" s="3"/>
      <c r="U609" s="3"/>
      <c r="V609" s="3"/>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1154</v>
      </c>
      <c r="L610" s="3" t="s">
        <v>1161</v>
      </c>
      <c r="M610" s="22" t="s">
        <v>1162</v>
      </c>
      <c r="N610" s="57">
        <v>45485</v>
      </c>
      <c r="O610" s="22">
        <f>INDEX(Auxiliar!$D$5:$F$13,MATCH(Table1[[#This Row],[Tipologia_Testes]],Auxiliar!$B$5:$B$13,0),MATCH(Table1[[#This Row],[Complexidade]],Auxiliar!$D$4:$F$4,0))</f>
        <v>2</v>
      </c>
      <c r="P610" s="3" t="s">
        <v>1194</v>
      </c>
      <c r="Q610" s="3" t="s">
        <v>1187</v>
      </c>
      <c r="R610" s="48">
        <v>45261</v>
      </c>
      <c r="S610" s="3"/>
      <c r="T610" s="3"/>
      <c r="U610" s="3"/>
      <c r="V610" s="3"/>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1155</v>
      </c>
      <c r="L611" s="3" t="s">
        <v>1161</v>
      </c>
      <c r="M611" s="22" t="s">
        <v>1162</v>
      </c>
      <c r="N611" s="57">
        <v>45485</v>
      </c>
      <c r="O611" s="22">
        <f>INDEX(Auxiliar!$D$5:$F$13,MATCH(Table1[[#This Row],[Tipologia_Testes]],Auxiliar!$B$5:$B$13,0),MATCH(Table1[[#This Row],[Complexidade]],Auxiliar!$D$4:$F$4,0))</f>
        <v>2</v>
      </c>
      <c r="P611" s="3" t="s">
        <v>1194</v>
      </c>
      <c r="Q611" s="3" t="s">
        <v>1187</v>
      </c>
      <c r="R611" s="48">
        <v>45261</v>
      </c>
      <c r="S611" s="3"/>
      <c r="T611" s="3"/>
      <c r="U611" s="3"/>
      <c r="V611" s="3"/>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1158</v>
      </c>
      <c r="L612" s="3" t="s">
        <v>1161</v>
      </c>
      <c r="M612" s="22" t="s">
        <v>1162</v>
      </c>
      <c r="N612" s="57">
        <v>45485</v>
      </c>
      <c r="O612" s="22">
        <f>INDEX(Auxiliar!$D$5:$F$13,MATCH(Table1[[#This Row],[Tipologia_Testes]],Auxiliar!$B$5:$B$13,0),MATCH(Table1[[#This Row],[Complexidade]],Auxiliar!$D$4:$F$4,0))</f>
        <v>0.1</v>
      </c>
      <c r="P612" s="3" t="s">
        <v>1194</v>
      </c>
      <c r="Q612" s="3" t="s">
        <v>1187</v>
      </c>
      <c r="R612" s="48">
        <v>45261</v>
      </c>
      <c r="S612" s="3"/>
      <c r="T612" s="3"/>
      <c r="U612" s="3"/>
      <c r="V612" s="3"/>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1154</v>
      </c>
      <c r="L613" s="3" t="s">
        <v>1161</v>
      </c>
      <c r="M613" s="22" t="s">
        <v>1162</v>
      </c>
      <c r="N613" s="57">
        <v>45485</v>
      </c>
      <c r="O613" s="22">
        <f>INDEX(Auxiliar!$D$5:$F$13,MATCH(Table1[[#This Row],[Tipologia_Testes]],Auxiliar!$B$5:$B$13,0),MATCH(Table1[[#This Row],[Complexidade]],Auxiliar!$D$4:$F$4,0))</f>
        <v>2</v>
      </c>
      <c r="P613" s="3" t="s">
        <v>1194</v>
      </c>
      <c r="Q613" s="3" t="s">
        <v>1187</v>
      </c>
      <c r="R613" s="48">
        <v>45261</v>
      </c>
      <c r="S613" s="3"/>
      <c r="T613" s="3"/>
      <c r="U613" s="3"/>
      <c r="V613" s="3"/>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1155</v>
      </c>
      <c r="L614" s="3" t="s">
        <v>1161</v>
      </c>
      <c r="M614" s="22" t="s">
        <v>1162</v>
      </c>
      <c r="N614" s="57">
        <v>45485</v>
      </c>
      <c r="O614" s="22">
        <f>INDEX(Auxiliar!$D$5:$F$13,MATCH(Table1[[#This Row],[Tipologia_Testes]],Auxiliar!$B$5:$B$13,0),MATCH(Table1[[#This Row],[Complexidade]],Auxiliar!$D$4:$F$4,0))</f>
        <v>2</v>
      </c>
      <c r="P614" s="3" t="s">
        <v>1194</v>
      </c>
      <c r="Q614" s="3" t="s">
        <v>1187</v>
      </c>
      <c r="R614" s="48">
        <v>45261</v>
      </c>
      <c r="S614" s="3"/>
      <c r="T614" s="3"/>
      <c r="U614" s="3"/>
      <c r="V614" s="3"/>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1158</v>
      </c>
      <c r="L615" s="3" t="s">
        <v>1161</v>
      </c>
      <c r="M615" s="22" t="s">
        <v>1162</v>
      </c>
      <c r="N615" s="57">
        <v>45485</v>
      </c>
      <c r="O615" s="22">
        <f>INDEX(Auxiliar!$D$5:$F$13,MATCH(Table1[[#This Row],[Tipologia_Testes]],Auxiliar!$B$5:$B$13,0),MATCH(Table1[[#This Row],[Complexidade]],Auxiliar!$D$4:$F$4,0))</f>
        <v>0.1</v>
      </c>
      <c r="P615" s="3" t="s">
        <v>1194</v>
      </c>
      <c r="Q615" s="3" t="s">
        <v>1187</v>
      </c>
      <c r="R615" s="48">
        <v>45261</v>
      </c>
      <c r="S615" s="3"/>
      <c r="T615" s="3"/>
      <c r="U615" s="3"/>
      <c r="V615" s="3"/>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1154</v>
      </c>
      <c r="L616" s="3" t="s">
        <v>1161</v>
      </c>
      <c r="M616" s="22" t="s">
        <v>1162</v>
      </c>
      <c r="N616" s="57">
        <v>45485</v>
      </c>
      <c r="O616" s="22">
        <f>INDEX(Auxiliar!$D$5:$F$13,MATCH(Table1[[#This Row],[Tipologia_Testes]],Auxiliar!$B$5:$B$13,0),MATCH(Table1[[#This Row],[Complexidade]],Auxiliar!$D$4:$F$4,0))</f>
        <v>2</v>
      </c>
      <c r="P616" s="3" t="s">
        <v>1194</v>
      </c>
      <c r="Q616" s="3" t="s">
        <v>1187</v>
      </c>
      <c r="R616" s="48">
        <v>45261</v>
      </c>
      <c r="S616" s="3"/>
      <c r="T616" s="3"/>
      <c r="U616" s="3"/>
      <c r="V616" s="3"/>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1155</v>
      </c>
      <c r="L617" s="3" t="s">
        <v>1161</v>
      </c>
      <c r="M617" s="22" t="s">
        <v>1162</v>
      </c>
      <c r="N617" s="57">
        <v>45485</v>
      </c>
      <c r="O617" s="22">
        <f>INDEX(Auxiliar!$D$5:$F$13,MATCH(Table1[[#This Row],[Tipologia_Testes]],Auxiliar!$B$5:$B$13,0),MATCH(Table1[[#This Row],[Complexidade]],Auxiliar!$D$4:$F$4,0))</f>
        <v>2</v>
      </c>
      <c r="P617" s="3" t="s">
        <v>1194</v>
      </c>
      <c r="Q617" s="3" t="s">
        <v>1187</v>
      </c>
      <c r="R617" s="48">
        <v>45261</v>
      </c>
      <c r="S617" s="3"/>
      <c r="T617" s="3"/>
      <c r="U617" s="3"/>
      <c r="V617" s="3"/>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1158</v>
      </c>
      <c r="L618" s="3" t="s">
        <v>1161</v>
      </c>
      <c r="M618" s="22" t="s">
        <v>1162</v>
      </c>
      <c r="N618" s="57">
        <v>45485</v>
      </c>
      <c r="O618" s="22">
        <f>INDEX(Auxiliar!$D$5:$F$13,MATCH(Table1[[#This Row],[Tipologia_Testes]],Auxiliar!$B$5:$B$13,0),MATCH(Table1[[#This Row],[Complexidade]],Auxiliar!$D$4:$F$4,0))</f>
        <v>0.1</v>
      </c>
      <c r="P618" s="3" t="s">
        <v>1194</v>
      </c>
      <c r="Q618" s="3" t="s">
        <v>1187</v>
      </c>
      <c r="R618" s="48">
        <v>45261</v>
      </c>
      <c r="S618" s="3"/>
      <c r="T618" s="3"/>
      <c r="U618" s="3"/>
      <c r="V618" s="3"/>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1154</v>
      </c>
      <c r="L619" s="3" t="s">
        <v>1161</v>
      </c>
      <c r="M619" s="22" t="s">
        <v>1162</v>
      </c>
      <c r="N619" s="57">
        <v>45485</v>
      </c>
      <c r="O619" s="22">
        <f>INDEX(Auxiliar!$D$5:$F$13,MATCH(Table1[[#This Row],[Tipologia_Testes]],Auxiliar!$B$5:$B$13,0),MATCH(Table1[[#This Row],[Complexidade]],Auxiliar!$D$4:$F$4,0))</f>
        <v>2</v>
      </c>
      <c r="P619" s="3" t="s">
        <v>1194</v>
      </c>
      <c r="Q619" s="3" t="s">
        <v>1187</v>
      </c>
      <c r="R619" s="48">
        <v>45261</v>
      </c>
      <c r="S619" s="3"/>
      <c r="T619" s="3"/>
      <c r="U619" s="3"/>
      <c r="V619" s="3"/>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1155</v>
      </c>
      <c r="L620" s="3" t="s">
        <v>1161</v>
      </c>
      <c r="M620" s="22" t="s">
        <v>1162</v>
      </c>
      <c r="N620" s="57">
        <v>45485</v>
      </c>
      <c r="O620" s="22">
        <f>INDEX(Auxiliar!$D$5:$F$13,MATCH(Table1[[#This Row],[Tipologia_Testes]],Auxiliar!$B$5:$B$13,0),MATCH(Table1[[#This Row],[Complexidade]],Auxiliar!$D$4:$F$4,0))</f>
        <v>2</v>
      </c>
      <c r="P620" s="3" t="s">
        <v>1194</v>
      </c>
      <c r="Q620" s="3" t="s">
        <v>1187</v>
      </c>
      <c r="R620" s="48">
        <v>45261</v>
      </c>
      <c r="S620" s="3"/>
      <c r="T620" s="3"/>
      <c r="U620" s="3"/>
      <c r="V620" s="3"/>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1158</v>
      </c>
      <c r="L621" s="3" t="s">
        <v>1161</v>
      </c>
      <c r="M621" s="22" t="s">
        <v>1162</v>
      </c>
      <c r="N621" s="57">
        <v>45485</v>
      </c>
      <c r="O621" s="22">
        <f>INDEX(Auxiliar!$D$5:$F$13,MATCH(Table1[[#This Row],[Tipologia_Testes]],Auxiliar!$B$5:$B$13,0),MATCH(Table1[[#This Row],[Complexidade]],Auxiliar!$D$4:$F$4,0))</f>
        <v>0.1</v>
      </c>
      <c r="P621" s="3" t="s">
        <v>1194</v>
      </c>
      <c r="Q621" s="3" t="s">
        <v>1187</v>
      </c>
      <c r="R621" s="48">
        <v>45261</v>
      </c>
      <c r="S621" s="3"/>
      <c r="T621" s="3"/>
      <c r="U621" s="3"/>
      <c r="V621" s="3"/>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1154</v>
      </c>
      <c r="L622" s="3" t="s">
        <v>1161</v>
      </c>
      <c r="M622" s="22" t="s">
        <v>1153</v>
      </c>
      <c r="N622" s="57">
        <v>45485</v>
      </c>
      <c r="O622" s="22">
        <f>INDEX(Auxiliar!$D$5:$F$13,MATCH(Table1[[#This Row],[Tipologia_Testes]],Auxiliar!$B$5:$B$13,0),MATCH(Table1[[#This Row],[Complexidade]],Auxiliar!$D$4:$F$4,0))</f>
        <v>8</v>
      </c>
      <c r="P622" s="3"/>
      <c r="Q622" s="3" t="s">
        <v>1187</v>
      </c>
      <c r="R622" s="48">
        <v>45261</v>
      </c>
      <c r="S622" s="3"/>
      <c r="T622" s="3"/>
      <c r="U622" s="3"/>
      <c r="V622" s="3"/>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1155</v>
      </c>
      <c r="L623" s="3" t="s">
        <v>1161</v>
      </c>
      <c r="M623" s="22" t="s">
        <v>1153</v>
      </c>
      <c r="N623" s="57">
        <v>45485</v>
      </c>
      <c r="O623" s="22">
        <f>INDEX(Auxiliar!$D$5:$F$13,MATCH(Table1[[#This Row],[Tipologia_Testes]],Auxiliar!$B$5:$B$13,0),MATCH(Table1[[#This Row],[Complexidade]],Auxiliar!$D$4:$F$4,0))</f>
        <v>8</v>
      </c>
      <c r="P623" s="3"/>
      <c r="Q623" s="3" t="s">
        <v>1187</v>
      </c>
      <c r="R623" s="48">
        <v>45261</v>
      </c>
      <c r="S623" s="3"/>
      <c r="T623" s="3"/>
      <c r="U623" s="3"/>
      <c r="V623" s="3"/>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1158</v>
      </c>
      <c r="L624" s="3" t="s">
        <v>1161</v>
      </c>
      <c r="M624" s="22" t="s">
        <v>1153</v>
      </c>
      <c r="N624" s="57">
        <v>45485</v>
      </c>
      <c r="O624" s="22">
        <f>INDEX(Auxiliar!$D$5:$F$13,MATCH(Table1[[#This Row],[Tipologia_Testes]],Auxiliar!$B$5:$B$13,0),MATCH(Table1[[#This Row],[Complexidade]],Auxiliar!$D$4:$F$4,0))</f>
        <v>0.1</v>
      </c>
      <c r="P624" s="3"/>
      <c r="Q624" s="3" t="s">
        <v>1187</v>
      </c>
      <c r="R624" s="48">
        <v>45261</v>
      </c>
      <c r="S624" s="3"/>
      <c r="T624" s="3"/>
      <c r="U624" s="3"/>
      <c r="V624" s="3"/>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1154</v>
      </c>
      <c r="L625" s="3" t="s">
        <v>1161</v>
      </c>
      <c r="M625" s="22" t="s">
        <v>1153</v>
      </c>
      <c r="N625" s="57">
        <v>45485</v>
      </c>
      <c r="O625" s="22">
        <f>INDEX(Auxiliar!$D$5:$F$13,MATCH(Table1[[#This Row],[Tipologia_Testes]],Auxiliar!$B$5:$B$13,0),MATCH(Table1[[#This Row],[Complexidade]],Auxiliar!$D$4:$F$4,0))</f>
        <v>8</v>
      </c>
      <c r="P625" s="3"/>
      <c r="Q625" s="3" t="s">
        <v>1187</v>
      </c>
      <c r="R625" s="48">
        <v>45261</v>
      </c>
      <c r="S625" s="3"/>
      <c r="T625" s="3"/>
      <c r="U625" s="3"/>
      <c r="V625" s="3"/>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1155</v>
      </c>
      <c r="L626" s="3" t="s">
        <v>1161</v>
      </c>
      <c r="M626" s="22" t="s">
        <v>1153</v>
      </c>
      <c r="N626" s="57">
        <v>45485</v>
      </c>
      <c r="O626" s="22">
        <f>INDEX(Auxiliar!$D$5:$F$13,MATCH(Table1[[#This Row],[Tipologia_Testes]],Auxiliar!$B$5:$B$13,0),MATCH(Table1[[#This Row],[Complexidade]],Auxiliar!$D$4:$F$4,0))</f>
        <v>8</v>
      </c>
      <c r="P626" s="3"/>
      <c r="Q626" s="3" t="s">
        <v>1187</v>
      </c>
      <c r="R626" s="48">
        <v>45261</v>
      </c>
      <c r="S626" s="3"/>
      <c r="T626" s="3"/>
      <c r="U626" s="3"/>
      <c r="V626" s="3"/>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1158</v>
      </c>
      <c r="L627" s="3" t="s">
        <v>1161</v>
      </c>
      <c r="M627" s="22" t="s">
        <v>1153</v>
      </c>
      <c r="N627" s="57">
        <v>45485</v>
      </c>
      <c r="O627" s="22">
        <f>INDEX(Auxiliar!$D$5:$F$13,MATCH(Table1[[#This Row],[Tipologia_Testes]],Auxiliar!$B$5:$B$13,0),MATCH(Table1[[#This Row],[Complexidade]],Auxiliar!$D$4:$F$4,0))</f>
        <v>0.1</v>
      </c>
      <c r="P627" s="3"/>
      <c r="Q627" s="3" t="s">
        <v>1187</v>
      </c>
      <c r="R627" s="48">
        <v>45261</v>
      </c>
      <c r="S627" s="3"/>
      <c r="T627" s="3"/>
      <c r="U627" s="3"/>
      <c r="V627" s="3"/>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1154</v>
      </c>
      <c r="L628" s="3" t="s">
        <v>1152</v>
      </c>
      <c r="M628" s="22" t="s">
        <v>1162</v>
      </c>
      <c r="N628" s="57">
        <v>45485</v>
      </c>
      <c r="O628" s="22">
        <f>INDEX(Auxiliar!$D$5:$F$13,MATCH(Table1[[#This Row],[Tipologia_Testes]],Auxiliar!$B$5:$B$13,0),MATCH(Table1[[#This Row],[Complexidade]],Auxiliar!$D$4:$F$4,0))</f>
        <v>2</v>
      </c>
      <c r="P628" s="24" t="s">
        <v>1198</v>
      </c>
      <c r="Q628" s="3" t="s">
        <v>1187</v>
      </c>
      <c r="R628" s="48">
        <v>45261</v>
      </c>
      <c r="S628" s="3"/>
      <c r="T628" s="3"/>
      <c r="U628" s="3"/>
      <c r="V628" s="3"/>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1155</v>
      </c>
      <c r="L629" s="3" t="s">
        <v>1152</v>
      </c>
      <c r="M629" s="22" t="s">
        <v>1162</v>
      </c>
      <c r="N629" s="57">
        <v>45485</v>
      </c>
      <c r="O629" s="22">
        <f>INDEX(Auxiliar!$D$5:$F$13,MATCH(Table1[[#This Row],[Tipologia_Testes]],Auxiliar!$B$5:$B$13,0),MATCH(Table1[[#This Row],[Complexidade]],Auxiliar!$D$4:$F$4,0))</f>
        <v>2</v>
      </c>
      <c r="P629" s="24" t="s">
        <v>1198</v>
      </c>
      <c r="Q629" s="3" t="s">
        <v>1187</v>
      </c>
      <c r="R629" s="48">
        <v>45261</v>
      </c>
      <c r="S629" s="3"/>
      <c r="T629" s="3"/>
      <c r="U629" s="3"/>
      <c r="V629" s="3"/>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1158</v>
      </c>
      <c r="L630" s="3" t="s">
        <v>1152</v>
      </c>
      <c r="M630" s="22" t="s">
        <v>1162</v>
      </c>
      <c r="N630" s="57">
        <v>45485</v>
      </c>
      <c r="O630" s="22">
        <f>INDEX(Auxiliar!$D$5:$F$13,MATCH(Table1[[#This Row],[Tipologia_Testes]],Auxiliar!$B$5:$B$13,0),MATCH(Table1[[#This Row],[Complexidade]],Auxiliar!$D$4:$F$4,0))</f>
        <v>0.1</v>
      </c>
      <c r="P630" s="24" t="s">
        <v>1198</v>
      </c>
      <c r="Q630" s="3" t="s">
        <v>1187</v>
      </c>
      <c r="R630" s="48">
        <v>45261</v>
      </c>
      <c r="S630" s="3"/>
      <c r="T630" s="3"/>
      <c r="U630" s="3"/>
      <c r="V630" s="3"/>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1154</v>
      </c>
      <c r="L631" s="3" t="s">
        <v>1152</v>
      </c>
      <c r="M631" s="22" t="s">
        <v>1162</v>
      </c>
      <c r="N631" s="57">
        <v>45485</v>
      </c>
      <c r="O631" s="22">
        <f>INDEX(Auxiliar!$D$5:$F$13,MATCH(Table1[[#This Row],[Tipologia_Testes]],Auxiliar!$B$5:$B$13,0),MATCH(Table1[[#This Row],[Complexidade]],Auxiliar!$D$4:$F$4,0))</f>
        <v>2</v>
      </c>
      <c r="P631" s="24" t="s">
        <v>1198</v>
      </c>
      <c r="Q631" s="3" t="s">
        <v>1187</v>
      </c>
      <c r="R631" s="48">
        <v>45261</v>
      </c>
      <c r="S631" s="3"/>
      <c r="T631" s="3"/>
      <c r="U631" s="3"/>
      <c r="V631" s="3"/>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1155</v>
      </c>
      <c r="L632" s="3" t="s">
        <v>1152</v>
      </c>
      <c r="M632" s="22" t="s">
        <v>1162</v>
      </c>
      <c r="N632" s="57">
        <v>45485</v>
      </c>
      <c r="O632" s="22">
        <f>INDEX(Auxiliar!$D$5:$F$13,MATCH(Table1[[#This Row],[Tipologia_Testes]],Auxiliar!$B$5:$B$13,0),MATCH(Table1[[#This Row],[Complexidade]],Auxiliar!$D$4:$F$4,0))</f>
        <v>2</v>
      </c>
      <c r="P632" s="24" t="s">
        <v>1198</v>
      </c>
      <c r="Q632" s="3" t="s">
        <v>1187</v>
      </c>
      <c r="R632" s="48">
        <v>45261</v>
      </c>
      <c r="S632" s="3"/>
      <c r="T632" s="3"/>
      <c r="U632" s="3"/>
      <c r="V632" s="3"/>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1158</v>
      </c>
      <c r="L633" s="3" t="s">
        <v>1152</v>
      </c>
      <c r="M633" s="22" t="s">
        <v>1162</v>
      </c>
      <c r="N633" s="57">
        <v>45485</v>
      </c>
      <c r="O633" s="22">
        <f>INDEX(Auxiliar!$D$5:$F$13,MATCH(Table1[[#This Row],[Tipologia_Testes]],Auxiliar!$B$5:$B$13,0),MATCH(Table1[[#This Row],[Complexidade]],Auxiliar!$D$4:$F$4,0))</f>
        <v>0.1</v>
      </c>
      <c r="P633" s="24" t="s">
        <v>1198</v>
      </c>
      <c r="Q633" s="3" t="s">
        <v>1187</v>
      </c>
      <c r="R633" s="48">
        <v>45261</v>
      </c>
      <c r="S633" s="3"/>
      <c r="T633" s="3"/>
      <c r="U633" s="3"/>
      <c r="V633" s="3"/>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1154</v>
      </c>
      <c r="L634" s="3" t="s">
        <v>1152</v>
      </c>
      <c r="M634" s="22" t="s">
        <v>1162</v>
      </c>
      <c r="N634" s="57">
        <v>45485</v>
      </c>
      <c r="O634" s="22">
        <f>INDEX(Auxiliar!$D$5:$F$13,MATCH(Table1[[#This Row],[Tipologia_Testes]],Auxiliar!$B$5:$B$13,0),MATCH(Table1[[#This Row],[Complexidade]],Auxiliar!$D$4:$F$4,0))</f>
        <v>2</v>
      </c>
      <c r="P634" s="24" t="s">
        <v>1199</v>
      </c>
      <c r="Q634" s="3" t="s">
        <v>1187</v>
      </c>
      <c r="R634" s="48">
        <v>45261</v>
      </c>
      <c r="S634" s="3"/>
      <c r="T634" s="3"/>
      <c r="U634" s="3"/>
      <c r="V634" s="3"/>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1155</v>
      </c>
      <c r="L635" s="3" t="s">
        <v>1152</v>
      </c>
      <c r="M635" s="22" t="s">
        <v>1162</v>
      </c>
      <c r="N635" s="57">
        <v>45485</v>
      </c>
      <c r="O635" s="22">
        <f>INDEX(Auxiliar!$D$5:$F$13,MATCH(Table1[[#This Row],[Tipologia_Testes]],Auxiliar!$B$5:$B$13,0),MATCH(Table1[[#This Row],[Complexidade]],Auxiliar!$D$4:$F$4,0))</f>
        <v>2</v>
      </c>
      <c r="P635" s="24" t="s">
        <v>1199</v>
      </c>
      <c r="Q635" s="3" t="s">
        <v>1187</v>
      </c>
      <c r="R635" s="48">
        <v>45261</v>
      </c>
      <c r="S635" s="3"/>
      <c r="T635" s="3"/>
      <c r="U635" s="3"/>
      <c r="V635" s="3"/>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1158</v>
      </c>
      <c r="L636" s="3" t="s">
        <v>1152</v>
      </c>
      <c r="M636" s="22" t="s">
        <v>1162</v>
      </c>
      <c r="N636" s="57">
        <v>45485</v>
      </c>
      <c r="O636" s="22">
        <f>INDEX(Auxiliar!$D$5:$F$13,MATCH(Table1[[#This Row],[Tipologia_Testes]],Auxiliar!$B$5:$B$13,0),MATCH(Table1[[#This Row],[Complexidade]],Auxiliar!$D$4:$F$4,0))</f>
        <v>0.1</v>
      </c>
      <c r="P636" s="24" t="s">
        <v>1199</v>
      </c>
      <c r="Q636" s="3" t="s">
        <v>1187</v>
      </c>
      <c r="R636" s="48">
        <v>45261</v>
      </c>
      <c r="S636" s="3"/>
      <c r="T636" s="3"/>
      <c r="U636" s="3"/>
      <c r="V636" s="3"/>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1154</v>
      </c>
      <c r="L637" s="3" t="s">
        <v>1152</v>
      </c>
      <c r="M637" s="22" t="s">
        <v>1162</v>
      </c>
      <c r="N637" s="57">
        <v>45485</v>
      </c>
      <c r="O637" s="22">
        <f>INDEX(Auxiliar!$D$5:$F$13,MATCH(Table1[[#This Row],[Tipologia_Testes]],Auxiliar!$B$5:$B$13,0),MATCH(Table1[[#This Row],[Complexidade]],Auxiliar!$D$4:$F$4,0))</f>
        <v>2</v>
      </c>
      <c r="P637" s="24" t="s">
        <v>1199</v>
      </c>
      <c r="Q637" s="3" t="s">
        <v>1187</v>
      </c>
      <c r="R637" s="48">
        <v>45261</v>
      </c>
      <c r="S637" s="3"/>
      <c r="T637" s="3"/>
      <c r="U637" s="3"/>
      <c r="V637" s="3"/>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1155</v>
      </c>
      <c r="L638" s="3" t="s">
        <v>1152</v>
      </c>
      <c r="M638" s="22" t="s">
        <v>1162</v>
      </c>
      <c r="N638" s="57">
        <v>45485</v>
      </c>
      <c r="O638" s="22">
        <f>INDEX(Auxiliar!$D$5:$F$13,MATCH(Table1[[#This Row],[Tipologia_Testes]],Auxiliar!$B$5:$B$13,0),MATCH(Table1[[#This Row],[Complexidade]],Auxiliar!$D$4:$F$4,0))</f>
        <v>2</v>
      </c>
      <c r="P638" s="24" t="s">
        <v>1199</v>
      </c>
      <c r="Q638" s="3" t="s">
        <v>1187</v>
      </c>
      <c r="R638" s="48">
        <v>45261</v>
      </c>
      <c r="S638" s="3"/>
      <c r="T638" s="3"/>
      <c r="U638" s="3"/>
      <c r="V638" s="3"/>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1158</v>
      </c>
      <c r="L639" s="3" t="s">
        <v>1152</v>
      </c>
      <c r="M639" s="22" t="s">
        <v>1162</v>
      </c>
      <c r="N639" s="57">
        <v>45485</v>
      </c>
      <c r="O639" s="22">
        <f>INDEX(Auxiliar!$D$5:$F$13,MATCH(Table1[[#This Row],[Tipologia_Testes]],Auxiliar!$B$5:$B$13,0),MATCH(Table1[[#This Row],[Complexidade]],Auxiliar!$D$4:$F$4,0))</f>
        <v>0.1</v>
      </c>
      <c r="P639" s="24" t="s">
        <v>1199</v>
      </c>
      <c r="Q639" s="3" t="s">
        <v>1187</v>
      </c>
      <c r="R639" s="48">
        <v>45261</v>
      </c>
      <c r="S639" s="3"/>
      <c r="T639" s="3"/>
      <c r="U639" s="3"/>
      <c r="V639" s="3"/>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1154</v>
      </c>
      <c r="L640" s="3" t="s">
        <v>1161</v>
      </c>
      <c r="M640" s="22" t="s">
        <v>1162</v>
      </c>
      <c r="N640" s="57">
        <v>45485</v>
      </c>
      <c r="O640" s="22">
        <f>INDEX(Auxiliar!$D$5:$F$13,MATCH(Table1[[#This Row],[Tipologia_Testes]],Auxiliar!$B$5:$B$13,0),MATCH(Table1[[#This Row],[Complexidade]],Auxiliar!$D$4:$F$4,0))</f>
        <v>2</v>
      </c>
      <c r="P640" s="24" t="s">
        <v>1200</v>
      </c>
      <c r="Q640" s="3" t="s">
        <v>1187</v>
      </c>
      <c r="R640" s="48">
        <v>45261</v>
      </c>
      <c r="S640" s="3"/>
      <c r="T640" s="3"/>
      <c r="U640" s="3"/>
      <c r="V640" s="3"/>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1155</v>
      </c>
      <c r="L641" s="3" t="s">
        <v>1161</v>
      </c>
      <c r="M641" s="22" t="s">
        <v>1162</v>
      </c>
      <c r="N641" s="57">
        <v>45485</v>
      </c>
      <c r="O641" s="22">
        <f>INDEX(Auxiliar!$D$5:$F$13,MATCH(Table1[[#This Row],[Tipologia_Testes]],Auxiliar!$B$5:$B$13,0),MATCH(Table1[[#This Row],[Complexidade]],Auxiliar!$D$4:$F$4,0))</f>
        <v>2</v>
      </c>
      <c r="P641" s="24" t="s">
        <v>1200</v>
      </c>
      <c r="Q641" s="3" t="s">
        <v>1187</v>
      </c>
      <c r="R641" s="48">
        <v>45261</v>
      </c>
      <c r="S641" s="3"/>
      <c r="T641" s="3"/>
      <c r="U641" s="3"/>
      <c r="V641" s="3"/>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1158</v>
      </c>
      <c r="L642" s="3" t="s">
        <v>1161</v>
      </c>
      <c r="M642" s="22" t="s">
        <v>1162</v>
      </c>
      <c r="N642" s="57">
        <v>45485</v>
      </c>
      <c r="O642" s="22">
        <f>INDEX(Auxiliar!$D$5:$F$13,MATCH(Table1[[#This Row],[Tipologia_Testes]],Auxiliar!$B$5:$B$13,0),MATCH(Table1[[#This Row],[Complexidade]],Auxiliar!$D$4:$F$4,0))</f>
        <v>0.1</v>
      </c>
      <c r="P642" s="24" t="s">
        <v>1200</v>
      </c>
      <c r="Q642" s="3" t="s">
        <v>1187</v>
      </c>
      <c r="R642" s="48">
        <v>45261</v>
      </c>
      <c r="S642" s="3"/>
      <c r="T642" s="3"/>
      <c r="U642" s="3"/>
      <c r="V642" s="3"/>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1154</v>
      </c>
      <c r="L643" s="3" t="s">
        <v>1161</v>
      </c>
      <c r="M643" s="22" t="s">
        <v>1162</v>
      </c>
      <c r="N643" s="57">
        <v>45485</v>
      </c>
      <c r="O643" s="22">
        <f>INDEX(Auxiliar!$D$5:$F$13,MATCH(Table1[[#This Row],[Tipologia_Testes]],Auxiliar!$B$5:$B$13,0),MATCH(Table1[[#This Row],[Complexidade]],Auxiliar!$D$4:$F$4,0))</f>
        <v>2</v>
      </c>
      <c r="P643" s="3"/>
      <c r="Q643" s="3" t="s">
        <v>1187</v>
      </c>
      <c r="R643" s="48">
        <v>45261</v>
      </c>
      <c r="S643" s="3"/>
      <c r="T643" s="3"/>
      <c r="U643" s="3"/>
      <c r="V643" s="3"/>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1155</v>
      </c>
      <c r="L644" s="3" t="s">
        <v>1161</v>
      </c>
      <c r="M644" s="22" t="s">
        <v>1162</v>
      </c>
      <c r="N644" s="57">
        <v>45485</v>
      </c>
      <c r="O644" s="22">
        <f>INDEX(Auxiliar!$D$5:$F$13,MATCH(Table1[[#This Row],[Tipologia_Testes]],Auxiliar!$B$5:$B$13,0),MATCH(Table1[[#This Row],[Complexidade]],Auxiliar!$D$4:$F$4,0))</f>
        <v>2</v>
      </c>
      <c r="P644" s="3"/>
      <c r="Q644" s="3" t="s">
        <v>1187</v>
      </c>
      <c r="R644" s="48">
        <v>45261</v>
      </c>
      <c r="S644" s="3"/>
      <c r="T644" s="3"/>
      <c r="U644" s="3"/>
      <c r="V644" s="3"/>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1158</v>
      </c>
      <c r="L645" s="3" t="s">
        <v>1161</v>
      </c>
      <c r="M645" s="22" t="s">
        <v>1162</v>
      </c>
      <c r="N645" s="57">
        <v>45485</v>
      </c>
      <c r="O645" s="22">
        <f>INDEX(Auxiliar!$D$5:$F$13,MATCH(Table1[[#This Row],[Tipologia_Testes]],Auxiliar!$B$5:$B$13,0),MATCH(Table1[[#This Row],[Complexidade]],Auxiliar!$D$4:$F$4,0))</f>
        <v>0.1</v>
      </c>
      <c r="P645" s="3"/>
      <c r="Q645" s="3" t="s">
        <v>1187</v>
      </c>
      <c r="R645" s="48">
        <v>45261</v>
      </c>
      <c r="S645" s="3"/>
      <c r="T645" s="3"/>
      <c r="U645" s="3"/>
      <c r="V645" s="3"/>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1154</v>
      </c>
      <c r="L646" s="3" t="s">
        <v>1152</v>
      </c>
      <c r="M646" s="22" t="s">
        <v>1172</v>
      </c>
      <c r="N646" s="57">
        <v>45485</v>
      </c>
      <c r="O646" s="22">
        <f>INDEX(Auxiliar!$D$5:$F$13,MATCH(Table1[[#This Row],[Tipologia_Testes]],Auxiliar!$B$5:$B$13,0),MATCH(Table1[[#This Row],[Complexidade]],Auxiliar!$D$4:$F$4,0))</f>
        <v>4</v>
      </c>
      <c r="P646" s="24" t="s">
        <v>1201</v>
      </c>
      <c r="Q646" s="3" t="s">
        <v>1187</v>
      </c>
      <c r="R646" s="48">
        <v>45261</v>
      </c>
      <c r="S646" s="3"/>
      <c r="T646" s="3"/>
      <c r="U646" s="3"/>
      <c r="V646" s="3"/>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1155</v>
      </c>
      <c r="L647" s="3" t="s">
        <v>1152</v>
      </c>
      <c r="M647" s="22" t="s">
        <v>1172</v>
      </c>
      <c r="N647" s="57">
        <v>45485</v>
      </c>
      <c r="O647" s="22">
        <f>INDEX(Auxiliar!$D$5:$F$13,MATCH(Table1[[#This Row],[Tipologia_Testes]],Auxiliar!$B$5:$B$13,0),MATCH(Table1[[#This Row],[Complexidade]],Auxiliar!$D$4:$F$4,0))</f>
        <v>4</v>
      </c>
      <c r="P647" s="24" t="s">
        <v>1201</v>
      </c>
      <c r="Q647" s="3" t="s">
        <v>1187</v>
      </c>
      <c r="R647" s="48">
        <v>45261</v>
      </c>
      <c r="S647" s="3"/>
      <c r="T647" s="3"/>
      <c r="U647" s="3"/>
      <c r="V647" s="3"/>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1158</v>
      </c>
      <c r="L648" s="3" t="s">
        <v>1152</v>
      </c>
      <c r="M648" s="22" t="s">
        <v>1172</v>
      </c>
      <c r="N648" s="57">
        <v>45485</v>
      </c>
      <c r="O648" s="22">
        <f>INDEX(Auxiliar!$D$5:$F$13,MATCH(Table1[[#This Row],[Tipologia_Testes]],Auxiliar!$B$5:$B$13,0),MATCH(Table1[[#This Row],[Complexidade]],Auxiliar!$D$4:$F$4,0))</f>
        <v>0.1</v>
      </c>
      <c r="P648" s="24" t="s">
        <v>1201</v>
      </c>
      <c r="Q648" s="3" t="s">
        <v>1187</v>
      </c>
      <c r="R648" s="48">
        <v>45261</v>
      </c>
      <c r="S648" s="3"/>
      <c r="T648" s="3"/>
      <c r="U648" s="3"/>
      <c r="V648" s="3"/>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1154</v>
      </c>
      <c r="L649" s="3" t="s">
        <v>1152</v>
      </c>
      <c r="M649" s="22" t="s">
        <v>1172</v>
      </c>
      <c r="N649" s="57">
        <v>45485</v>
      </c>
      <c r="O649" s="22">
        <f>INDEX(Auxiliar!$D$5:$F$13,MATCH(Table1[[#This Row],[Tipologia_Testes]],Auxiliar!$B$5:$B$13,0),MATCH(Table1[[#This Row],[Complexidade]],Auxiliar!$D$4:$F$4,0))</f>
        <v>4</v>
      </c>
      <c r="P649" s="24" t="s">
        <v>1201</v>
      </c>
      <c r="Q649" s="3" t="s">
        <v>1187</v>
      </c>
      <c r="R649" s="48">
        <v>45261</v>
      </c>
      <c r="S649" s="3"/>
      <c r="T649" s="3"/>
      <c r="U649" s="3"/>
      <c r="V649" s="3"/>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1155</v>
      </c>
      <c r="L650" s="3" t="s">
        <v>1152</v>
      </c>
      <c r="M650" s="22" t="s">
        <v>1172</v>
      </c>
      <c r="N650" s="57">
        <v>45485</v>
      </c>
      <c r="O650" s="22">
        <f>INDEX(Auxiliar!$D$5:$F$13,MATCH(Table1[[#This Row],[Tipologia_Testes]],Auxiliar!$B$5:$B$13,0),MATCH(Table1[[#This Row],[Complexidade]],Auxiliar!$D$4:$F$4,0))</f>
        <v>4</v>
      </c>
      <c r="P650" s="24" t="s">
        <v>1201</v>
      </c>
      <c r="Q650" s="3" t="s">
        <v>1187</v>
      </c>
      <c r="R650" s="48">
        <v>45261</v>
      </c>
      <c r="S650" s="3"/>
      <c r="T650" s="3"/>
      <c r="U650" s="3"/>
      <c r="V650" s="3"/>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1158</v>
      </c>
      <c r="L651" s="3" t="s">
        <v>1152</v>
      </c>
      <c r="M651" s="22" t="s">
        <v>1172</v>
      </c>
      <c r="N651" s="57">
        <v>45485</v>
      </c>
      <c r="O651" s="22">
        <f>INDEX(Auxiliar!$D$5:$F$13,MATCH(Table1[[#This Row],[Tipologia_Testes]],Auxiliar!$B$5:$B$13,0),MATCH(Table1[[#This Row],[Complexidade]],Auxiliar!$D$4:$F$4,0))</f>
        <v>0.1</v>
      </c>
      <c r="P651" s="24" t="s">
        <v>1201</v>
      </c>
      <c r="Q651" s="3" t="s">
        <v>1187</v>
      </c>
      <c r="R651" s="48">
        <v>45261</v>
      </c>
      <c r="S651" s="3"/>
      <c r="T651" s="3"/>
      <c r="U651" s="3"/>
      <c r="V651" s="3"/>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1154</v>
      </c>
      <c r="L652" s="3" t="s">
        <v>1161</v>
      </c>
      <c r="M652" s="22" t="s">
        <v>1162</v>
      </c>
      <c r="N652" s="57">
        <v>45485</v>
      </c>
      <c r="O652" s="22">
        <f>INDEX(Auxiliar!$D$5:$F$13,MATCH(Table1[[#This Row],[Tipologia_Testes]],Auxiliar!$B$5:$B$13,0),MATCH(Table1[[#This Row],[Complexidade]],Auxiliar!$D$4:$F$4,0))</f>
        <v>2</v>
      </c>
      <c r="P652" s="24"/>
      <c r="Q652" s="3" t="s">
        <v>1187</v>
      </c>
      <c r="R652" s="48">
        <v>45261</v>
      </c>
      <c r="S652" s="3"/>
      <c r="T652" s="3"/>
      <c r="U652" s="3"/>
      <c r="V652" s="3"/>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1155</v>
      </c>
      <c r="L653" s="3" t="s">
        <v>1161</v>
      </c>
      <c r="M653" s="22" t="s">
        <v>1162</v>
      </c>
      <c r="N653" s="57">
        <v>45485</v>
      </c>
      <c r="O653" s="22">
        <f>INDEX(Auxiliar!$D$5:$F$13,MATCH(Table1[[#This Row],[Tipologia_Testes]],Auxiliar!$B$5:$B$13,0),MATCH(Table1[[#This Row],[Complexidade]],Auxiliar!$D$4:$F$4,0))</f>
        <v>2</v>
      </c>
      <c r="P653" s="24"/>
      <c r="Q653" s="3" t="s">
        <v>1187</v>
      </c>
      <c r="R653" s="48">
        <v>45261</v>
      </c>
      <c r="S653" s="3"/>
      <c r="T653" s="3"/>
      <c r="U653" s="3"/>
      <c r="V653" s="3"/>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1158</v>
      </c>
      <c r="L654" s="3" t="s">
        <v>1161</v>
      </c>
      <c r="M654" s="22" t="s">
        <v>1162</v>
      </c>
      <c r="N654" s="57">
        <v>45485</v>
      </c>
      <c r="O654" s="22">
        <f>INDEX(Auxiliar!$D$5:$F$13,MATCH(Table1[[#This Row],[Tipologia_Testes]],Auxiliar!$B$5:$B$13,0),MATCH(Table1[[#This Row],[Complexidade]],Auxiliar!$D$4:$F$4,0))</f>
        <v>0.1</v>
      </c>
      <c r="P654" s="24"/>
      <c r="Q654" s="3" t="s">
        <v>1187</v>
      </c>
      <c r="R654" s="48">
        <v>45261</v>
      </c>
      <c r="S654" s="3"/>
      <c r="T654" s="3"/>
      <c r="U654" s="3"/>
      <c r="V654" s="3"/>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1154</v>
      </c>
      <c r="L655" s="3" t="s">
        <v>1152</v>
      </c>
      <c r="M655" s="22" t="s">
        <v>1162</v>
      </c>
      <c r="N655" s="57">
        <v>45485</v>
      </c>
      <c r="O655" s="22">
        <f>INDEX(Auxiliar!$D$5:$F$13,MATCH(Table1[[#This Row],[Tipologia_Testes]],Auxiliar!$B$5:$B$13,0),MATCH(Table1[[#This Row],[Complexidade]],Auxiliar!$D$4:$F$4,0))</f>
        <v>2</v>
      </c>
      <c r="P655" s="24" t="s">
        <v>1202</v>
      </c>
      <c r="Q655" s="3" t="s">
        <v>1187</v>
      </c>
      <c r="R655" s="48">
        <v>45261</v>
      </c>
      <c r="S655" s="3"/>
      <c r="T655" s="3"/>
      <c r="U655" s="3"/>
      <c r="V655" s="3"/>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1155</v>
      </c>
      <c r="L656" s="3" t="s">
        <v>1152</v>
      </c>
      <c r="M656" s="22" t="s">
        <v>1162</v>
      </c>
      <c r="N656" s="57">
        <v>45485</v>
      </c>
      <c r="O656" s="22">
        <f>INDEX(Auxiliar!$D$5:$F$13,MATCH(Table1[[#This Row],[Tipologia_Testes]],Auxiliar!$B$5:$B$13,0),MATCH(Table1[[#This Row],[Complexidade]],Auxiliar!$D$4:$F$4,0))</f>
        <v>2</v>
      </c>
      <c r="P656" s="24" t="s">
        <v>1202</v>
      </c>
      <c r="Q656" s="3" t="s">
        <v>1187</v>
      </c>
      <c r="R656" s="48">
        <v>45261</v>
      </c>
      <c r="S656" s="3"/>
      <c r="T656" s="3"/>
      <c r="U656" s="3"/>
      <c r="V656" s="3"/>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1158</v>
      </c>
      <c r="L657" s="3" t="s">
        <v>1152</v>
      </c>
      <c r="M657" s="22" t="s">
        <v>1162</v>
      </c>
      <c r="N657" s="57">
        <v>45485</v>
      </c>
      <c r="O657" s="22">
        <f>INDEX(Auxiliar!$D$5:$F$13,MATCH(Table1[[#This Row],[Tipologia_Testes]],Auxiliar!$B$5:$B$13,0),MATCH(Table1[[#This Row],[Complexidade]],Auxiliar!$D$4:$F$4,0))</f>
        <v>0.1</v>
      </c>
      <c r="P657" s="24" t="s">
        <v>1202</v>
      </c>
      <c r="Q657" s="3" t="s">
        <v>1187</v>
      </c>
      <c r="R657" s="48">
        <v>45261</v>
      </c>
      <c r="S657" s="3"/>
      <c r="T657" s="3"/>
      <c r="U657" s="3"/>
      <c r="V657" s="3"/>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1154</v>
      </c>
      <c r="L658" s="3" t="s">
        <v>1152</v>
      </c>
      <c r="M658" s="22" t="s">
        <v>1162</v>
      </c>
      <c r="N658" s="57">
        <v>45485</v>
      </c>
      <c r="O658" s="22">
        <f>INDEX(Auxiliar!$D$5:$F$13,MATCH(Table1[[#This Row],[Tipologia_Testes]],Auxiliar!$B$5:$B$13,0),MATCH(Table1[[#This Row],[Complexidade]],Auxiliar!$D$4:$F$4,0))</f>
        <v>2</v>
      </c>
      <c r="P658" s="24" t="s">
        <v>1202</v>
      </c>
      <c r="Q658" s="3" t="s">
        <v>1187</v>
      </c>
      <c r="R658" s="48">
        <v>45261</v>
      </c>
      <c r="S658" s="3"/>
      <c r="T658" s="3"/>
      <c r="U658" s="3"/>
      <c r="V658" s="3"/>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1155</v>
      </c>
      <c r="L659" s="3" t="s">
        <v>1152</v>
      </c>
      <c r="M659" s="22" t="s">
        <v>1162</v>
      </c>
      <c r="N659" s="57">
        <v>45485</v>
      </c>
      <c r="O659" s="22">
        <f>INDEX(Auxiliar!$D$5:$F$13,MATCH(Table1[[#This Row],[Tipologia_Testes]],Auxiliar!$B$5:$B$13,0),MATCH(Table1[[#This Row],[Complexidade]],Auxiliar!$D$4:$F$4,0))</f>
        <v>2</v>
      </c>
      <c r="P659" s="24" t="s">
        <v>1202</v>
      </c>
      <c r="Q659" s="3" t="s">
        <v>1187</v>
      </c>
      <c r="R659" s="48">
        <v>45261</v>
      </c>
      <c r="S659" s="3"/>
      <c r="T659" s="3"/>
      <c r="U659" s="3"/>
      <c r="V659" s="3"/>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1158</v>
      </c>
      <c r="L660" s="3" t="s">
        <v>1152</v>
      </c>
      <c r="M660" s="22" t="s">
        <v>1162</v>
      </c>
      <c r="N660" s="57">
        <v>45485</v>
      </c>
      <c r="O660" s="22">
        <f>INDEX(Auxiliar!$D$5:$F$13,MATCH(Table1[[#This Row],[Tipologia_Testes]],Auxiliar!$B$5:$B$13,0),MATCH(Table1[[#This Row],[Complexidade]],Auxiliar!$D$4:$F$4,0))</f>
        <v>0.1</v>
      </c>
      <c r="P660" s="24" t="s">
        <v>1202</v>
      </c>
      <c r="Q660" s="3" t="s">
        <v>1187</v>
      </c>
      <c r="R660" s="48">
        <v>45261</v>
      </c>
      <c r="S660" s="3"/>
      <c r="T660" s="3"/>
      <c r="U660" s="3"/>
      <c r="V660" s="3"/>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1154</v>
      </c>
      <c r="L661" s="3" t="s">
        <v>1152</v>
      </c>
      <c r="M661" s="22" t="s">
        <v>1162</v>
      </c>
      <c r="N661" s="57">
        <v>45485</v>
      </c>
      <c r="O661" s="22">
        <f>INDEX(Auxiliar!$D$5:$F$13,MATCH(Table1[[#This Row],[Tipologia_Testes]],Auxiliar!$B$5:$B$13,0),MATCH(Table1[[#This Row],[Complexidade]],Auxiliar!$D$4:$F$4,0))</f>
        <v>2</v>
      </c>
      <c r="P661" s="24" t="s">
        <v>1202</v>
      </c>
      <c r="Q661" s="3" t="s">
        <v>1187</v>
      </c>
      <c r="R661" s="48">
        <v>45261</v>
      </c>
      <c r="S661" s="3"/>
      <c r="T661" s="3"/>
      <c r="U661" s="3"/>
      <c r="V661" s="3"/>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1155</v>
      </c>
      <c r="L662" s="3" t="s">
        <v>1152</v>
      </c>
      <c r="M662" s="22" t="s">
        <v>1162</v>
      </c>
      <c r="N662" s="57">
        <v>45485</v>
      </c>
      <c r="O662" s="22">
        <f>INDEX(Auxiliar!$D$5:$F$13,MATCH(Table1[[#This Row],[Tipologia_Testes]],Auxiliar!$B$5:$B$13,0),MATCH(Table1[[#This Row],[Complexidade]],Auxiliar!$D$4:$F$4,0))</f>
        <v>2</v>
      </c>
      <c r="P662" s="24" t="s">
        <v>1202</v>
      </c>
      <c r="Q662" s="3" t="s">
        <v>1187</v>
      </c>
      <c r="R662" s="48">
        <v>45261</v>
      </c>
      <c r="S662" s="3"/>
      <c r="T662" s="3"/>
      <c r="U662" s="3"/>
      <c r="V662" s="3"/>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1158</v>
      </c>
      <c r="L663" s="3" t="s">
        <v>1152</v>
      </c>
      <c r="M663" s="22" t="s">
        <v>1162</v>
      </c>
      <c r="N663" s="57">
        <v>45485</v>
      </c>
      <c r="O663" s="22">
        <f>INDEX(Auxiliar!$D$5:$F$13,MATCH(Table1[[#This Row],[Tipologia_Testes]],Auxiliar!$B$5:$B$13,0),MATCH(Table1[[#This Row],[Complexidade]],Auxiliar!$D$4:$F$4,0))</f>
        <v>0.1</v>
      </c>
      <c r="P663" s="24" t="s">
        <v>1202</v>
      </c>
      <c r="Q663" s="3" t="s">
        <v>1187</v>
      </c>
      <c r="R663" s="48">
        <v>45261</v>
      </c>
      <c r="S663" s="3"/>
      <c r="T663" s="3"/>
      <c r="U663" s="3"/>
      <c r="V663" s="3"/>
      <c r="W663" s="3">
        <f>VLOOKUP(Table1[[#This Row],[Status]],Auxiliar!$B$16:$D$23,3,0)*Table1[[#This Row],[Estimação (horas)]]</f>
        <v>2.5000000000000001E-2</v>
      </c>
      <c r="X663" s="3"/>
    </row>
    <row r="664" spans="2:24" ht="17.399999999999999" hidden="1">
      <c r="B664" s="3" t="s">
        <v>28</v>
      </c>
      <c r="C664" s="3" t="s">
        <v>301</v>
      </c>
      <c r="D664" s="3" t="s">
        <v>313</v>
      </c>
      <c r="E664" s="3" t="s">
        <v>38</v>
      </c>
      <c r="F664" s="3" t="s">
        <v>312</v>
      </c>
      <c r="G664" s="3" t="s">
        <v>38</v>
      </c>
      <c r="H664" s="70" t="str">
        <f>Table1[[#This Row],[Tabela]]&amp;Table1[[#This Row],[Campo]]</f>
        <v>modesg_out_empr_info_nfinn.a.</v>
      </c>
      <c r="I664" s="4" t="s">
        <v>482</v>
      </c>
      <c r="J664" s="67">
        <f>VLOOKUP(Table1[[#This Row],[Status]],Auxiliar!$B$16:$C$23,2,0)</f>
        <v>6</v>
      </c>
      <c r="K664" s="3" t="s">
        <v>1151</v>
      </c>
      <c r="L664" s="30" t="s">
        <v>1161</v>
      </c>
      <c r="M664" s="22" t="s">
        <v>1172</v>
      </c>
      <c r="N664" s="57">
        <v>45505</v>
      </c>
      <c r="O664" s="22">
        <f>INDEX(Auxiliar!$D$5:$F$13,MATCH(Table1[[#This Row],[Tipologia_Testes]],Auxiliar!$B$5:$B$13,0),MATCH(Table1[[#This Row],[Complexidade]],Auxiliar!$D$4:$F$4,0))</f>
        <v>8</v>
      </c>
      <c r="P664" s="3"/>
      <c r="Q664" s="3"/>
      <c r="R664" s="48">
        <v>45436</v>
      </c>
      <c r="S664" s="3"/>
      <c r="T664" s="3"/>
      <c r="U664" s="183"/>
      <c r="V664" s="3"/>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70" t="str">
        <f>Table1[[#This Row],[Tabela]]&amp;Table1[[#This Row],[Campo]]</f>
        <v>modesg_out_empr_info_nfincca_capex_enblng_algnd</v>
      </c>
      <c r="I665" s="3" t="s">
        <v>177</v>
      </c>
      <c r="J665" s="45">
        <f>VLOOKUP(Table1[[#This Row],[Status]],Auxiliar!$B$16:$C$23,2,0)</f>
        <v>2</v>
      </c>
      <c r="K665" s="3" t="s">
        <v>1154</v>
      </c>
      <c r="L665" s="3" t="s">
        <v>1161</v>
      </c>
      <c r="M665" s="22" t="s">
        <v>1153</v>
      </c>
      <c r="N665" s="57">
        <v>45505</v>
      </c>
      <c r="O665" s="22">
        <f>INDEX(Auxiliar!$D$5:$F$13,MATCH(Table1[[#This Row],[Tipologia_Testes]],Auxiliar!$B$5:$B$13,0),MATCH(Table1[[#This Row],[Complexidade]],Auxiliar!$D$4:$F$4,0))</f>
        <v>8</v>
      </c>
      <c r="P665" s="3"/>
      <c r="Q665" s="3" t="s">
        <v>1187</v>
      </c>
      <c r="R665" s="48">
        <v>45261</v>
      </c>
      <c r="S665" s="3"/>
      <c r="T665" s="183">
        <v>45490</v>
      </c>
      <c r="U665" s="183">
        <v>45504</v>
      </c>
      <c r="V665" s="183">
        <v>45504</v>
      </c>
      <c r="W665" s="3">
        <f>VLOOKUP(Table1[[#This Row],[Status]],Auxiliar!$B$16:$D$23,3,0)*Table1[[#This Row],[Estimação (horas)]]</f>
        <v>4</v>
      </c>
      <c r="X665" s="3"/>
    </row>
    <row r="666" spans="2:24" ht="17.399999999999999" hidden="1">
      <c r="B666" s="3" t="s">
        <v>28</v>
      </c>
      <c r="C666" s="3" t="s">
        <v>301</v>
      </c>
      <c r="D666" s="3" t="s">
        <v>313</v>
      </c>
      <c r="E666" s="3" t="s">
        <v>38</v>
      </c>
      <c r="F666" s="3" t="s">
        <v>312</v>
      </c>
      <c r="G666" s="3" t="s">
        <v>241</v>
      </c>
      <c r="H666" s="70" t="str">
        <f>Table1[[#This Row],[Tabela]]&amp;Table1[[#This Row],[Campo]]</f>
        <v>modesg_out_empr_info_nfincca_capex_enblng_algnd</v>
      </c>
      <c r="I666" s="3" t="s">
        <v>177</v>
      </c>
      <c r="J666" s="45">
        <f>VLOOKUP(Table1[[#This Row],[Status]],Auxiliar!$B$16:$C$23,2,0)</f>
        <v>2</v>
      </c>
      <c r="K666" s="3" t="s">
        <v>1155</v>
      </c>
      <c r="L666" s="3" t="s">
        <v>1161</v>
      </c>
      <c r="M666" s="22" t="s">
        <v>1153</v>
      </c>
      <c r="N666" s="57">
        <v>45505</v>
      </c>
      <c r="O666" s="22">
        <f>INDEX(Auxiliar!$D$5:$F$13,MATCH(Table1[[#This Row],[Tipologia_Testes]],Auxiliar!$B$5:$B$13,0),MATCH(Table1[[#This Row],[Complexidade]],Auxiliar!$D$4:$F$4,0))</f>
        <v>8</v>
      </c>
      <c r="P666" s="3"/>
      <c r="Q666" s="3" t="s">
        <v>1187</v>
      </c>
      <c r="R666" s="48">
        <v>45261</v>
      </c>
      <c r="S666" s="3"/>
      <c r="T666" s="183">
        <v>45490</v>
      </c>
      <c r="U666" s="183">
        <v>45504</v>
      </c>
      <c r="V666" s="183">
        <v>45504</v>
      </c>
      <c r="W666" s="3">
        <f>VLOOKUP(Table1[[#This Row],[Status]],Auxiliar!$B$16:$D$23,3,0)*Table1[[#This Row],[Estimação (horas)]]</f>
        <v>4</v>
      </c>
      <c r="X666" s="3"/>
    </row>
    <row r="667" spans="2:24" ht="17.399999999999999" hidden="1">
      <c r="B667" s="3" t="s">
        <v>28</v>
      </c>
      <c r="C667" s="3" t="s">
        <v>301</v>
      </c>
      <c r="D667" s="3" t="s">
        <v>313</v>
      </c>
      <c r="E667" s="3" t="s">
        <v>38</v>
      </c>
      <c r="F667" s="3" t="s">
        <v>312</v>
      </c>
      <c r="G667" s="3" t="s">
        <v>241</v>
      </c>
      <c r="H667" s="70" t="str">
        <f>Table1[[#This Row],[Tabela]]&amp;Table1[[#This Row],[Campo]]</f>
        <v>modesg_out_empr_info_nfincca_capex_enblng_algnd</v>
      </c>
      <c r="I667" s="3" t="s">
        <v>177</v>
      </c>
      <c r="J667" s="45">
        <f>VLOOKUP(Table1[[#This Row],[Status]],Auxiliar!$B$16:$C$23,2,0)</f>
        <v>2</v>
      </c>
      <c r="K667" s="3" t="s">
        <v>1158</v>
      </c>
      <c r="L667" s="3" t="s">
        <v>1161</v>
      </c>
      <c r="M667" s="22" t="s">
        <v>1153</v>
      </c>
      <c r="N667" s="57">
        <v>45505</v>
      </c>
      <c r="O667" s="22">
        <f>INDEX(Auxiliar!$D$5:$F$13,MATCH(Table1[[#This Row],[Tipologia_Testes]],Auxiliar!$B$5:$B$13,0),MATCH(Table1[[#This Row],[Complexidade]],Auxiliar!$D$4:$F$4,0))</f>
        <v>0.1</v>
      </c>
      <c r="P667" s="3"/>
      <c r="Q667" s="3" t="s">
        <v>1187</v>
      </c>
      <c r="R667" s="48">
        <v>45261</v>
      </c>
      <c r="S667" s="3"/>
      <c r="T667" s="183">
        <v>45490</v>
      </c>
      <c r="U667" s="183">
        <v>45504</v>
      </c>
      <c r="V667" s="183">
        <v>45504</v>
      </c>
      <c r="W667" s="3">
        <f>VLOOKUP(Table1[[#This Row],[Status]],Auxiliar!$B$16:$D$23,3,0)*Table1[[#This Row],[Estimação (horas)]]</f>
        <v>0.05</v>
      </c>
      <c r="X667" s="3"/>
    </row>
    <row r="668" spans="2:24" ht="17.399999999999999" hidden="1">
      <c r="B668" s="3" t="s">
        <v>28</v>
      </c>
      <c r="C668" s="3" t="s">
        <v>301</v>
      </c>
      <c r="D668" s="3" t="s">
        <v>313</v>
      </c>
      <c r="E668" s="3" t="s">
        <v>38</v>
      </c>
      <c r="F668" s="3" t="s">
        <v>312</v>
      </c>
      <c r="G668" s="3" t="s">
        <v>242</v>
      </c>
      <c r="H668" s="70" t="str">
        <f>Table1[[#This Row],[Tabela]]&amp;Table1[[#This Row],[Campo]]</f>
        <v>modesg_out_empr_info_nfincca_capex_own_prfrmnce_algnd</v>
      </c>
      <c r="I668" s="3" t="s">
        <v>177</v>
      </c>
      <c r="J668" s="45">
        <f>VLOOKUP(Table1[[#This Row],[Status]],Auxiliar!$B$16:$C$23,2,0)</f>
        <v>2</v>
      </c>
      <c r="K668" s="3" t="s">
        <v>1154</v>
      </c>
      <c r="L668" s="3" t="s">
        <v>1161</v>
      </c>
      <c r="M668" s="22" t="s">
        <v>1153</v>
      </c>
      <c r="N668" s="57">
        <v>45505</v>
      </c>
      <c r="O668" s="22">
        <f>INDEX(Auxiliar!$D$5:$F$13,MATCH(Table1[[#This Row],[Tipologia_Testes]],Auxiliar!$B$5:$B$13,0),MATCH(Table1[[#This Row],[Complexidade]],Auxiliar!$D$4:$F$4,0))</f>
        <v>8</v>
      </c>
      <c r="P668" s="3"/>
      <c r="Q668" s="3" t="s">
        <v>1187</v>
      </c>
      <c r="R668" s="48">
        <v>45261</v>
      </c>
      <c r="S668" s="3"/>
      <c r="T668" s="183">
        <v>45490</v>
      </c>
      <c r="U668" s="183">
        <v>45504</v>
      </c>
      <c r="V668" s="183">
        <v>45504</v>
      </c>
      <c r="W668" s="3">
        <f>VLOOKUP(Table1[[#This Row],[Status]],Auxiliar!$B$16:$D$23,3,0)*Table1[[#This Row],[Estimação (horas)]]</f>
        <v>4</v>
      </c>
      <c r="X668" s="3"/>
    </row>
    <row r="669" spans="2:24" ht="17.399999999999999" hidden="1">
      <c r="B669" s="3" t="s">
        <v>28</v>
      </c>
      <c r="C669" s="3" t="s">
        <v>301</v>
      </c>
      <c r="D669" s="3" t="s">
        <v>313</v>
      </c>
      <c r="E669" s="3" t="s">
        <v>38</v>
      </c>
      <c r="F669" s="3" t="s">
        <v>312</v>
      </c>
      <c r="G669" s="3" t="s">
        <v>242</v>
      </c>
      <c r="H669" s="70" t="str">
        <f>Table1[[#This Row],[Tabela]]&amp;Table1[[#This Row],[Campo]]</f>
        <v>modesg_out_empr_info_nfincca_capex_own_prfrmnce_algnd</v>
      </c>
      <c r="I669" s="3" t="s">
        <v>177</v>
      </c>
      <c r="J669" s="45">
        <f>VLOOKUP(Table1[[#This Row],[Status]],Auxiliar!$B$16:$C$23,2,0)</f>
        <v>2</v>
      </c>
      <c r="K669" s="3" t="s">
        <v>1155</v>
      </c>
      <c r="L669" s="3" t="s">
        <v>1161</v>
      </c>
      <c r="M669" s="22" t="s">
        <v>1153</v>
      </c>
      <c r="N669" s="57">
        <v>45505</v>
      </c>
      <c r="O669" s="22">
        <f>INDEX(Auxiliar!$D$5:$F$13,MATCH(Table1[[#This Row],[Tipologia_Testes]],Auxiliar!$B$5:$B$13,0),MATCH(Table1[[#This Row],[Complexidade]],Auxiliar!$D$4:$F$4,0))</f>
        <v>8</v>
      </c>
      <c r="P669" s="3"/>
      <c r="Q669" s="3" t="s">
        <v>1187</v>
      </c>
      <c r="R669" s="48">
        <v>45261</v>
      </c>
      <c r="S669" s="3"/>
      <c r="T669" s="183">
        <v>45490</v>
      </c>
      <c r="U669" s="183">
        <v>45504</v>
      </c>
      <c r="V669" s="183">
        <v>45504</v>
      </c>
      <c r="W669" s="3">
        <f>VLOOKUP(Table1[[#This Row],[Status]],Auxiliar!$B$16:$D$23,3,0)*Table1[[#This Row],[Estimação (horas)]]</f>
        <v>4</v>
      </c>
      <c r="X669" s="3"/>
    </row>
    <row r="670" spans="2:24" ht="17.399999999999999" hidden="1">
      <c r="B670" s="3" t="s">
        <v>28</v>
      </c>
      <c r="C670" s="3" t="s">
        <v>301</v>
      </c>
      <c r="D670" s="3" t="s">
        <v>313</v>
      </c>
      <c r="E670" s="3" t="s">
        <v>38</v>
      </c>
      <c r="F670" s="3" t="s">
        <v>312</v>
      </c>
      <c r="G670" s="3" t="s">
        <v>242</v>
      </c>
      <c r="H670" s="70" t="str">
        <f>Table1[[#This Row],[Tabela]]&amp;Table1[[#This Row],[Campo]]</f>
        <v>modesg_out_empr_info_nfincca_capex_own_prfrmnce_algnd</v>
      </c>
      <c r="I670" s="3" t="s">
        <v>177</v>
      </c>
      <c r="J670" s="45">
        <f>VLOOKUP(Table1[[#This Row],[Status]],Auxiliar!$B$16:$C$23,2,0)</f>
        <v>2</v>
      </c>
      <c r="K670" s="3" t="s">
        <v>1158</v>
      </c>
      <c r="L670" s="3" t="s">
        <v>1161</v>
      </c>
      <c r="M670" s="22" t="s">
        <v>1153</v>
      </c>
      <c r="N670" s="57">
        <v>45505</v>
      </c>
      <c r="O670" s="22">
        <f>INDEX(Auxiliar!$D$5:$F$13,MATCH(Table1[[#This Row],[Tipologia_Testes]],Auxiliar!$B$5:$B$13,0),MATCH(Table1[[#This Row],[Complexidade]],Auxiliar!$D$4:$F$4,0))</f>
        <v>0.1</v>
      </c>
      <c r="P670" s="3"/>
      <c r="Q670" s="3" t="s">
        <v>1187</v>
      </c>
      <c r="R670" s="48">
        <v>45261</v>
      </c>
      <c r="S670" s="3"/>
      <c r="T670" s="183">
        <v>45490</v>
      </c>
      <c r="U670" s="183">
        <v>45504</v>
      </c>
      <c r="V670" s="183">
        <v>45504</v>
      </c>
      <c r="W670" s="3">
        <f>VLOOKUP(Table1[[#This Row],[Status]],Auxiliar!$B$16:$D$23,3,0)*Table1[[#This Row],[Estimação (horas)]]</f>
        <v>0.05</v>
      </c>
      <c r="X670" s="3"/>
    </row>
    <row r="671" spans="2:24" ht="17.399999999999999" hidden="1">
      <c r="B671" s="3" t="s">
        <v>28</v>
      </c>
      <c r="C671" s="3" t="s">
        <v>301</v>
      </c>
      <c r="D671" s="3" t="s">
        <v>313</v>
      </c>
      <c r="E671" s="3" t="s">
        <v>38</v>
      </c>
      <c r="F671" s="3" t="s">
        <v>312</v>
      </c>
      <c r="G671" s="3" t="s">
        <v>240</v>
      </c>
      <c r="H671" s="70" t="str">
        <f>Table1[[#This Row],[Tabela]]&amp;Table1[[#This Row],[Campo]]</f>
        <v>modesg_out_empr_info_nfincca_capex_ttl_elgbl</v>
      </c>
      <c r="I671" s="3" t="s">
        <v>177</v>
      </c>
      <c r="J671" s="45">
        <f>VLOOKUP(Table1[[#This Row],[Status]],Auxiliar!$B$16:$C$23,2,0)</f>
        <v>2</v>
      </c>
      <c r="K671" s="3" t="s">
        <v>1154</v>
      </c>
      <c r="L671" s="3" t="s">
        <v>1161</v>
      </c>
      <c r="M671" s="22" t="s">
        <v>1153</v>
      </c>
      <c r="N671" s="57">
        <v>45505</v>
      </c>
      <c r="O671" s="22">
        <f>INDEX(Auxiliar!$D$5:$F$13,MATCH(Table1[[#This Row],[Tipologia_Testes]],Auxiliar!$B$5:$B$13,0),MATCH(Table1[[#This Row],[Complexidade]],Auxiliar!$D$4:$F$4,0))</f>
        <v>8</v>
      </c>
      <c r="P671" s="3"/>
      <c r="Q671" s="3" t="s">
        <v>1187</v>
      </c>
      <c r="R671" s="48">
        <v>45261</v>
      </c>
      <c r="S671" s="3"/>
      <c r="T671" s="183">
        <v>45490</v>
      </c>
      <c r="U671" s="183">
        <v>45504</v>
      </c>
      <c r="V671" s="183">
        <v>45504</v>
      </c>
      <c r="W671" s="3">
        <f>VLOOKUP(Table1[[#This Row],[Status]],Auxiliar!$B$16:$D$23,3,0)*Table1[[#This Row],[Estimação (horas)]]</f>
        <v>4</v>
      </c>
      <c r="X671" s="3"/>
    </row>
    <row r="672" spans="2:24" ht="17.399999999999999" hidden="1">
      <c r="B672" s="3" t="s">
        <v>28</v>
      </c>
      <c r="C672" s="3" t="s">
        <v>301</v>
      </c>
      <c r="D672" s="3" t="s">
        <v>313</v>
      </c>
      <c r="E672" s="3" t="s">
        <v>38</v>
      </c>
      <c r="F672" s="3" t="s">
        <v>312</v>
      </c>
      <c r="G672" s="3" t="s">
        <v>240</v>
      </c>
      <c r="H672" s="70" t="str">
        <f>Table1[[#This Row],[Tabela]]&amp;Table1[[#This Row],[Campo]]</f>
        <v>modesg_out_empr_info_nfincca_capex_ttl_elgbl</v>
      </c>
      <c r="I672" s="3" t="s">
        <v>177</v>
      </c>
      <c r="J672" s="45">
        <f>VLOOKUP(Table1[[#This Row],[Status]],Auxiliar!$B$16:$C$23,2,0)</f>
        <v>2</v>
      </c>
      <c r="K672" s="3" t="s">
        <v>1155</v>
      </c>
      <c r="L672" s="3" t="s">
        <v>1161</v>
      </c>
      <c r="M672" s="22" t="s">
        <v>1153</v>
      </c>
      <c r="N672" s="57">
        <v>45505</v>
      </c>
      <c r="O672" s="22">
        <f>INDEX(Auxiliar!$D$5:$F$13,MATCH(Table1[[#This Row],[Tipologia_Testes]],Auxiliar!$B$5:$B$13,0),MATCH(Table1[[#This Row],[Complexidade]],Auxiliar!$D$4:$F$4,0))</f>
        <v>8</v>
      </c>
      <c r="P672" s="3"/>
      <c r="Q672" s="3" t="s">
        <v>1187</v>
      </c>
      <c r="R672" s="48">
        <v>45261</v>
      </c>
      <c r="S672" s="3"/>
      <c r="T672" s="183">
        <v>45490</v>
      </c>
      <c r="U672" s="183">
        <v>45504</v>
      </c>
      <c r="V672" s="183">
        <v>45504</v>
      </c>
      <c r="W672" s="3">
        <f>VLOOKUP(Table1[[#This Row],[Status]],Auxiliar!$B$16:$D$23,3,0)*Table1[[#This Row],[Estimação (horas)]]</f>
        <v>4</v>
      </c>
      <c r="X672" s="3"/>
    </row>
    <row r="673" spans="2:24" ht="17.399999999999999" hidden="1">
      <c r="B673" s="3" t="s">
        <v>28</v>
      </c>
      <c r="C673" s="3" t="s">
        <v>301</v>
      </c>
      <c r="D673" s="3" t="s">
        <v>313</v>
      </c>
      <c r="E673" s="3" t="s">
        <v>38</v>
      </c>
      <c r="F673" s="3" t="s">
        <v>312</v>
      </c>
      <c r="G673" s="3" t="s">
        <v>240</v>
      </c>
      <c r="H673" s="70" t="str">
        <f>Table1[[#This Row],[Tabela]]&amp;Table1[[#This Row],[Campo]]</f>
        <v>modesg_out_empr_info_nfincca_capex_ttl_elgbl</v>
      </c>
      <c r="I673" s="3" t="s">
        <v>177</v>
      </c>
      <c r="J673" s="45">
        <f>VLOOKUP(Table1[[#This Row],[Status]],Auxiliar!$B$16:$C$23,2,0)</f>
        <v>2</v>
      </c>
      <c r="K673" s="3" t="s">
        <v>1158</v>
      </c>
      <c r="L673" s="3" t="s">
        <v>1161</v>
      </c>
      <c r="M673" s="22" t="s">
        <v>1153</v>
      </c>
      <c r="N673" s="57">
        <v>45505</v>
      </c>
      <c r="O673" s="22">
        <f>INDEX(Auxiliar!$D$5:$F$13,MATCH(Table1[[#This Row],[Tipologia_Testes]],Auxiliar!$B$5:$B$13,0),MATCH(Table1[[#This Row],[Complexidade]],Auxiliar!$D$4:$F$4,0))</f>
        <v>0.1</v>
      </c>
      <c r="P673" s="3"/>
      <c r="Q673" s="3" t="s">
        <v>1187</v>
      </c>
      <c r="R673" s="48">
        <v>45261</v>
      </c>
      <c r="S673" s="3"/>
      <c r="T673" s="183">
        <v>45490</v>
      </c>
      <c r="U673" s="183">
        <v>45504</v>
      </c>
      <c r="V673" s="183">
        <v>45504</v>
      </c>
      <c r="W673" s="3">
        <f>VLOOKUP(Table1[[#This Row],[Status]],Auxiliar!$B$16:$D$23,3,0)*Table1[[#This Row],[Estimação (horas)]]</f>
        <v>0.05</v>
      </c>
      <c r="X673" s="3"/>
    </row>
    <row r="674" spans="2:24" ht="17.399999999999999" hidden="1">
      <c r="B674" s="3" t="s">
        <v>28</v>
      </c>
      <c r="C674" s="3" t="s">
        <v>301</v>
      </c>
      <c r="D674" s="3" t="s">
        <v>313</v>
      </c>
      <c r="E674" s="3" t="s">
        <v>38</v>
      </c>
      <c r="F674" s="3" t="s">
        <v>312</v>
      </c>
      <c r="G674" s="3" t="s">
        <v>238</v>
      </c>
      <c r="H674" s="70" t="str">
        <f>Table1[[#This Row],[Tabela]]&amp;Table1[[#This Row],[Campo]]</f>
        <v>modesg_out_empr_info_nfincca_trnvr_enblng_alignd</v>
      </c>
      <c r="I674" s="3" t="s">
        <v>177</v>
      </c>
      <c r="J674" s="45">
        <f>VLOOKUP(Table1[[#This Row],[Status]],Auxiliar!$B$16:$C$23,2,0)</f>
        <v>2</v>
      </c>
      <c r="K674" s="3" t="s">
        <v>1154</v>
      </c>
      <c r="L674" s="3" t="s">
        <v>1161</v>
      </c>
      <c r="M674" s="22" t="s">
        <v>1153</v>
      </c>
      <c r="N674" s="57">
        <v>45505</v>
      </c>
      <c r="O674" s="22">
        <f>INDEX(Auxiliar!$D$5:$F$13,MATCH(Table1[[#This Row],[Tipologia_Testes]],Auxiliar!$B$5:$B$13,0),MATCH(Table1[[#This Row],[Complexidade]],Auxiliar!$D$4:$F$4,0))</f>
        <v>8</v>
      </c>
      <c r="P674" s="3"/>
      <c r="Q674" s="3" t="s">
        <v>1187</v>
      </c>
      <c r="R674" s="48">
        <v>45261</v>
      </c>
      <c r="S674" s="3"/>
      <c r="T674" s="183">
        <v>45490</v>
      </c>
      <c r="U674" s="183">
        <v>45504</v>
      </c>
      <c r="V674" s="183">
        <v>45504</v>
      </c>
      <c r="W674" s="3">
        <f>VLOOKUP(Table1[[#This Row],[Status]],Auxiliar!$B$16:$D$23,3,0)*Table1[[#This Row],[Estimação (horas)]]</f>
        <v>4</v>
      </c>
      <c r="X674" s="3"/>
    </row>
    <row r="675" spans="2:24" ht="17.399999999999999" hidden="1">
      <c r="B675" s="3" t="s">
        <v>28</v>
      </c>
      <c r="C675" s="3" t="s">
        <v>301</v>
      </c>
      <c r="D675" s="3" t="s">
        <v>313</v>
      </c>
      <c r="E675" s="3" t="s">
        <v>38</v>
      </c>
      <c r="F675" s="3" t="s">
        <v>312</v>
      </c>
      <c r="G675" s="3" t="s">
        <v>238</v>
      </c>
      <c r="H675" s="70" t="str">
        <f>Table1[[#This Row],[Tabela]]&amp;Table1[[#This Row],[Campo]]</f>
        <v>modesg_out_empr_info_nfincca_trnvr_enblng_alignd</v>
      </c>
      <c r="I675" s="3" t="s">
        <v>177</v>
      </c>
      <c r="J675" s="45">
        <f>VLOOKUP(Table1[[#This Row],[Status]],Auxiliar!$B$16:$C$23,2,0)</f>
        <v>2</v>
      </c>
      <c r="K675" s="3" t="s">
        <v>1155</v>
      </c>
      <c r="L675" s="3" t="s">
        <v>1161</v>
      </c>
      <c r="M675" s="22" t="s">
        <v>1153</v>
      </c>
      <c r="N675" s="57">
        <v>45505</v>
      </c>
      <c r="O675" s="22">
        <f>INDEX(Auxiliar!$D$5:$F$13,MATCH(Table1[[#This Row],[Tipologia_Testes]],Auxiliar!$B$5:$B$13,0),MATCH(Table1[[#This Row],[Complexidade]],Auxiliar!$D$4:$F$4,0))</f>
        <v>8</v>
      </c>
      <c r="P675" s="3"/>
      <c r="Q675" s="3" t="s">
        <v>1187</v>
      </c>
      <c r="R675" s="48">
        <v>45261</v>
      </c>
      <c r="S675" s="3"/>
      <c r="T675" s="183">
        <v>45490</v>
      </c>
      <c r="U675" s="183">
        <v>45504</v>
      </c>
      <c r="V675" s="183">
        <v>45504</v>
      </c>
      <c r="W675" s="3">
        <f>VLOOKUP(Table1[[#This Row],[Status]],Auxiliar!$B$16:$D$23,3,0)*Table1[[#This Row],[Estimação (horas)]]</f>
        <v>4</v>
      </c>
      <c r="X675" s="3"/>
    </row>
    <row r="676" spans="2:24" ht="17.399999999999999" hidden="1">
      <c r="B676" s="3" t="s">
        <v>28</v>
      </c>
      <c r="C676" s="3" t="s">
        <v>301</v>
      </c>
      <c r="D676" s="3" t="s">
        <v>313</v>
      </c>
      <c r="E676" s="3" t="s">
        <v>38</v>
      </c>
      <c r="F676" s="3" t="s">
        <v>312</v>
      </c>
      <c r="G676" s="3" t="s">
        <v>238</v>
      </c>
      <c r="H676" s="70" t="str">
        <f>Table1[[#This Row],[Tabela]]&amp;Table1[[#This Row],[Campo]]</f>
        <v>modesg_out_empr_info_nfincca_trnvr_enblng_alignd</v>
      </c>
      <c r="I676" s="3" t="s">
        <v>177</v>
      </c>
      <c r="J676" s="45">
        <f>VLOOKUP(Table1[[#This Row],[Status]],Auxiliar!$B$16:$C$23,2,0)</f>
        <v>2</v>
      </c>
      <c r="K676" s="3" t="s">
        <v>1158</v>
      </c>
      <c r="L676" s="3" t="s">
        <v>1161</v>
      </c>
      <c r="M676" s="22" t="s">
        <v>1153</v>
      </c>
      <c r="N676" s="57">
        <v>45505</v>
      </c>
      <c r="O676" s="22">
        <f>INDEX(Auxiliar!$D$5:$F$13,MATCH(Table1[[#This Row],[Tipologia_Testes]],Auxiliar!$B$5:$B$13,0),MATCH(Table1[[#This Row],[Complexidade]],Auxiliar!$D$4:$F$4,0))</f>
        <v>0.1</v>
      </c>
      <c r="P676" s="3"/>
      <c r="Q676" s="3" t="s">
        <v>1187</v>
      </c>
      <c r="R676" s="48">
        <v>45261</v>
      </c>
      <c r="S676" s="3"/>
      <c r="T676" s="183">
        <v>45490</v>
      </c>
      <c r="U676" s="183">
        <v>45504</v>
      </c>
      <c r="V676" s="183">
        <v>45504</v>
      </c>
      <c r="W676" s="3">
        <f>VLOOKUP(Table1[[#This Row],[Status]],Auxiliar!$B$16:$D$23,3,0)*Table1[[#This Row],[Estimação (horas)]]</f>
        <v>0.05</v>
      </c>
      <c r="X676" s="3"/>
    </row>
    <row r="677" spans="2:24" ht="17.399999999999999" hidden="1">
      <c r="B677" s="3" t="s">
        <v>28</v>
      </c>
      <c r="C677" s="3" t="s">
        <v>301</v>
      </c>
      <c r="D677" s="3" t="s">
        <v>313</v>
      </c>
      <c r="E677" s="3" t="s">
        <v>38</v>
      </c>
      <c r="F677" s="3" t="s">
        <v>312</v>
      </c>
      <c r="G677" s="3" t="s">
        <v>237</v>
      </c>
      <c r="H677" s="70" t="str">
        <f>Table1[[#This Row],[Tabela]]&amp;Table1[[#This Row],[Campo]]</f>
        <v>modesg_out_empr_info_nfincca_trnvr_ttl_elgbl</v>
      </c>
      <c r="I677" s="3" t="s">
        <v>177</v>
      </c>
      <c r="J677" s="45">
        <f>VLOOKUP(Table1[[#This Row],[Status]],Auxiliar!$B$16:$C$23,2,0)</f>
        <v>2</v>
      </c>
      <c r="K677" s="3" t="s">
        <v>1154</v>
      </c>
      <c r="L677" s="3" t="s">
        <v>1161</v>
      </c>
      <c r="M677" s="22" t="s">
        <v>1153</v>
      </c>
      <c r="N677" s="57">
        <v>45505</v>
      </c>
      <c r="O677" s="22">
        <f>INDEX(Auxiliar!$D$5:$F$13,MATCH(Table1[[#This Row],[Tipologia_Testes]],Auxiliar!$B$5:$B$13,0),MATCH(Table1[[#This Row],[Complexidade]],Auxiliar!$D$4:$F$4,0))</f>
        <v>8</v>
      </c>
      <c r="P677" s="3"/>
      <c r="Q677" s="3" t="s">
        <v>1187</v>
      </c>
      <c r="R677" s="48">
        <v>45261</v>
      </c>
      <c r="S677" s="3"/>
      <c r="T677" s="183">
        <v>45490</v>
      </c>
      <c r="U677" s="183">
        <v>45504</v>
      </c>
      <c r="V677" s="183">
        <v>45504</v>
      </c>
      <c r="W677" s="3">
        <f>VLOOKUP(Table1[[#This Row],[Status]],Auxiliar!$B$16:$D$23,3,0)*Table1[[#This Row],[Estimação (horas)]]</f>
        <v>4</v>
      </c>
      <c r="X677" s="3"/>
    </row>
    <row r="678" spans="2:24" ht="17.399999999999999" hidden="1">
      <c r="B678" s="3" t="s">
        <v>28</v>
      </c>
      <c r="C678" s="3" t="s">
        <v>301</v>
      </c>
      <c r="D678" s="3" t="s">
        <v>313</v>
      </c>
      <c r="E678" s="3" t="s">
        <v>38</v>
      </c>
      <c r="F678" s="3" t="s">
        <v>312</v>
      </c>
      <c r="G678" s="3" t="s">
        <v>237</v>
      </c>
      <c r="H678" s="70" t="str">
        <f>Table1[[#This Row],[Tabela]]&amp;Table1[[#This Row],[Campo]]</f>
        <v>modesg_out_empr_info_nfincca_trnvr_ttl_elgbl</v>
      </c>
      <c r="I678" s="3" t="s">
        <v>177</v>
      </c>
      <c r="J678" s="45">
        <f>VLOOKUP(Table1[[#This Row],[Status]],Auxiliar!$B$16:$C$23,2,0)</f>
        <v>2</v>
      </c>
      <c r="K678" s="3" t="s">
        <v>1155</v>
      </c>
      <c r="L678" s="3" t="s">
        <v>1161</v>
      </c>
      <c r="M678" s="22" t="s">
        <v>1153</v>
      </c>
      <c r="N678" s="57">
        <v>45505</v>
      </c>
      <c r="O678" s="22">
        <f>INDEX(Auxiliar!$D$5:$F$13,MATCH(Table1[[#This Row],[Tipologia_Testes]],Auxiliar!$B$5:$B$13,0),MATCH(Table1[[#This Row],[Complexidade]],Auxiliar!$D$4:$F$4,0))</f>
        <v>8</v>
      </c>
      <c r="P678" s="3"/>
      <c r="Q678" s="3" t="s">
        <v>1187</v>
      </c>
      <c r="R678" s="48">
        <v>45261</v>
      </c>
      <c r="S678" s="3"/>
      <c r="T678" s="183">
        <v>45490</v>
      </c>
      <c r="U678" s="183">
        <v>45504</v>
      </c>
      <c r="V678" s="183">
        <v>45504</v>
      </c>
      <c r="W678" s="3">
        <f>VLOOKUP(Table1[[#This Row],[Status]],Auxiliar!$B$16:$D$23,3,0)*Table1[[#This Row],[Estimação (horas)]]</f>
        <v>4</v>
      </c>
      <c r="X678" s="3"/>
    </row>
    <row r="679" spans="2:24" ht="17.399999999999999" hidden="1">
      <c r="B679" s="3" t="s">
        <v>28</v>
      </c>
      <c r="C679" s="3" t="s">
        <v>301</v>
      </c>
      <c r="D679" s="3" t="s">
        <v>313</v>
      </c>
      <c r="E679" s="3" t="s">
        <v>38</v>
      </c>
      <c r="F679" s="3" t="s">
        <v>312</v>
      </c>
      <c r="G679" s="3" t="s">
        <v>237</v>
      </c>
      <c r="H679" s="70" t="str">
        <f>Table1[[#This Row],[Tabela]]&amp;Table1[[#This Row],[Campo]]</f>
        <v>modesg_out_empr_info_nfincca_trnvr_ttl_elgbl</v>
      </c>
      <c r="I679" s="3" t="s">
        <v>177</v>
      </c>
      <c r="J679" s="45">
        <f>VLOOKUP(Table1[[#This Row],[Status]],Auxiliar!$B$16:$C$23,2,0)</f>
        <v>2</v>
      </c>
      <c r="K679" s="3" t="s">
        <v>1158</v>
      </c>
      <c r="L679" s="3" t="s">
        <v>1161</v>
      </c>
      <c r="M679" s="22" t="s">
        <v>1153</v>
      </c>
      <c r="N679" s="57">
        <v>45505</v>
      </c>
      <c r="O679" s="22">
        <f>INDEX(Auxiliar!$D$5:$F$13,MATCH(Table1[[#This Row],[Tipologia_Testes]],Auxiliar!$B$5:$B$13,0),MATCH(Table1[[#This Row],[Complexidade]],Auxiliar!$D$4:$F$4,0))</f>
        <v>0.1</v>
      </c>
      <c r="P679" s="3"/>
      <c r="Q679" s="3" t="s">
        <v>1187</v>
      </c>
      <c r="R679" s="48">
        <v>45261</v>
      </c>
      <c r="S679" s="3"/>
      <c r="T679" s="183">
        <v>45490</v>
      </c>
      <c r="U679" s="183">
        <v>45504</v>
      </c>
      <c r="V679" s="183">
        <v>45504</v>
      </c>
      <c r="W679" s="3">
        <f>VLOOKUP(Table1[[#This Row],[Status]],Auxiliar!$B$16:$D$23,3,0)*Table1[[#This Row],[Estimação (horas)]]</f>
        <v>0.05</v>
      </c>
      <c r="X679" s="3"/>
    </row>
    <row r="680" spans="2:24" ht="17.399999999999999" hidden="1">
      <c r="B680" s="3" t="s">
        <v>28</v>
      </c>
      <c r="C680" s="3" t="s">
        <v>301</v>
      </c>
      <c r="D680" s="3" t="s">
        <v>313</v>
      </c>
      <c r="E680" s="3" t="s">
        <v>38</v>
      </c>
      <c r="F680" s="3" t="s">
        <v>312</v>
      </c>
      <c r="G680" s="3" t="s">
        <v>239</v>
      </c>
      <c r="H680" s="70" t="str">
        <f>Table1[[#This Row],[Tabela]]&amp;Table1[[#This Row],[Campo]]</f>
        <v>modesg_out_empr_info_nfincca_turnover_own_prfrmnce_algnd</v>
      </c>
      <c r="I680" s="3" t="s">
        <v>177</v>
      </c>
      <c r="J680" s="45">
        <f>VLOOKUP(Table1[[#This Row],[Status]],Auxiliar!$B$16:$C$23,2,0)</f>
        <v>2</v>
      </c>
      <c r="K680" s="3" t="s">
        <v>1154</v>
      </c>
      <c r="L680" s="3" t="s">
        <v>1161</v>
      </c>
      <c r="M680" s="22" t="s">
        <v>1153</v>
      </c>
      <c r="N680" s="57">
        <v>45505</v>
      </c>
      <c r="O680" s="22">
        <f>INDEX(Auxiliar!$D$5:$F$13,MATCH(Table1[[#This Row],[Tipologia_Testes]],Auxiliar!$B$5:$B$13,0),MATCH(Table1[[#This Row],[Complexidade]],Auxiliar!$D$4:$F$4,0))</f>
        <v>8</v>
      </c>
      <c r="P680" s="3"/>
      <c r="Q680" s="3" t="s">
        <v>1187</v>
      </c>
      <c r="R680" s="48">
        <v>45261</v>
      </c>
      <c r="S680" s="3"/>
      <c r="T680" s="183">
        <v>45490</v>
      </c>
      <c r="U680" s="183">
        <v>45504</v>
      </c>
      <c r="V680" s="183">
        <v>45504</v>
      </c>
      <c r="W680" s="3">
        <f>VLOOKUP(Table1[[#This Row],[Status]],Auxiliar!$B$16:$D$23,3,0)*Table1[[#This Row],[Estimação (horas)]]</f>
        <v>4</v>
      </c>
      <c r="X680" s="3"/>
    </row>
    <row r="681" spans="2:24" ht="17.399999999999999" hidden="1">
      <c r="B681" s="3" t="s">
        <v>28</v>
      </c>
      <c r="C681" s="3" t="s">
        <v>301</v>
      </c>
      <c r="D681" s="3" t="s">
        <v>313</v>
      </c>
      <c r="E681" s="3" t="s">
        <v>38</v>
      </c>
      <c r="F681" s="3" t="s">
        <v>312</v>
      </c>
      <c r="G681" s="3" t="s">
        <v>239</v>
      </c>
      <c r="H681" s="70" t="str">
        <f>Table1[[#This Row],[Tabela]]&amp;Table1[[#This Row],[Campo]]</f>
        <v>modesg_out_empr_info_nfincca_turnover_own_prfrmnce_algnd</v>
      </c>
      <c r="I681" s="3" t="s">
        <v>177</v>
      </c>
      <c r="J681" s="45">
        <f>VLOOKUP(Table1[[#This Row],[Status]],Auxiliar!$B$16:$C$23,2,0)</f>
        <v>2</v>
      </c>
      <c r="K681" s="3" t="s">
        <v>1155</v>
      </c>
      <c r="L681" s="3" t="s">
        <v>1161</v>
      </c>
      <c r="M681" s="22" t="s">
        <v>1153</v>
      </c>
      <c r="N681" s="57">
        <v>45505</v>
      </c>
      <c r="O681" s="22">
        <f>INDEX(Auxiliar!$D$5:$F$13,MATCH(Table1[[#This Row],[Tipologia_Testes]],Auxiliar!$B$5:$B$13,0),MATCH(Table1[[#This Row],[Complexidade]],Auxiliar!$D$4:$F$4,0))</f>
        <v>8</v>
      </c>
      <c r="P681" s="3"/>
      <c r="Q681" s="3" t="s">
        <v>1187</v>
      </c>
      <c r="R681" s="48">
        <v>45261</v>
      </c>
      <c r="S681" s="3"/>
      <c r="T681" s="183">
        <v>45490</v>
      </c>
      <c r="U681" s="183">
        <v>45504</v>
      </c>
      <c r="V681" s="183">
        <v>45504</v>
      </c>
      <c r="W681" s="3">
        <f>VLOOKUP(Table1[[#This Row],[Status]],Auxiliar!$B$16:$D$23,3,0)*Table1[[#This Row],[Estimação (horas)]]</f>
        <v>4</v>
      </c>
      <c r="X681" s="3"/>
    </row>
    <row r="682" spans="2:24" ht="17.399999999999999" hidden="1">
      <c r="B682" s="3" t="s">
        <v>28</v>
      </c>
      <c r="C682" s="3" t="s">
        <v>301</v>
      </c>
      <c r="D682" s="3" t="s">
        <v>313</v>
      </c>
      <c r="E682" s="3" t="s">
        <v>38</v>
      </c>
      <c r="F682" s="3" t="s">
        <v>312</v>
      </c>
      <c r="G682" s="3" t="s">
        <v>239</v>
      </c>
      <c r="H682" s="70" t="str">
        <f>Table1[[#This Row],[Tabela]]&amp;Table1[[#This Row],[Campo]]</f>
        <v>modesg_out_empr_info_nfincca_turnover_own_prfrmnce_algnd</v>
      </c>
      <c r="I682" s="3" t="s">
        <v>177</v>
      </c>
      <c r="J682" s="45">
        <f>VLOOKUP(Table1[[#This Row],[Status]],Auxiliar!$B$16:$C$23,2,0)</f>
        <v>2</v>
      </c>
      <c r="K682" s="3" t="s">
        <v>1158</v>
      </c>
      <c r="L682" s="3" t="s">
        <v>1161</v>
      </c>
      <c r="M682" s="22" t="s">
        <v>1153</v>
      </c>
      <c r="N682" s="57">
        <v>45505</v>
      </c>
      <c r="O682" s="22">
        <f>INDEX(Auxiliar!$D$5:$F$13,MATCH(Table1[[#This Row],[Tipologia_Testes]],Auxiliar!$B$5:$B$13,0),MATCH(Table1[[#This Row],[Complexidade]],Auxiliar!$D$4:$F$4,0))</f>
        <v>0.1</v>
      </c>
      <c r="P682" s="3"/>
      <c r="Q682" s="3" t="s">
        <v>1187</v>
      </c>
      <c r="R682" s="48">
        <v>45261</v>
      </c>
      <c r="S682" s="3"/>
      <c r="T682" s="183">
        <v>45490</v>
      </c>
      <c r="U682" s="183">
        <v>45504</v>
      </c>
      <c r="V682" s="183">
        <v>45504</v>
      </c>
      <c r="W682" s="3">
        <f>VLOOKUP(Table1[[#This Row],[Status]],Auxiliar!$B$16:$D$23,3,0)*Table1[[#This Row],[Estimação (horas)]]</f>
        <v>0.05</v>
      </c>
      <c r="X682" s="3"/>
    </row>
    <row r="683" spans="2:24" ht="17.399999999999999" hidden="1">
      <c r="B683" s="3" t="s">
        <v>28</v>
      </c>
      <c r="C683" s="3" t="s">
        <v>301</v>
      </c>
      <c r="D683" s="3" t="s">
        <v>313</v>
      </c>
      <c r="E683" s="3" t="s">
        <v>38</v>
      </c>
      <c r="F683" s="3" t="s">
        <v>312</v>
      </c>
      <c r="G683" s="3" t="s">
        <v>248</v>
      </c>
      <c r="H683" s="70" t="str">
        <f>Table1[[#This Row],[Tabela]]&amp;Table1[[#This Row],[Campo]]</f>
        <v>modesg_out_empr_info_nfinccm_capex_enblng_algnd</v>
      </c>
      <c r="I683" s="3" t="s">
        <v>177</v>
      </c>
      <c r="J683" s="45">
        <f>VLOOKUP(Table1[[#This Row],[Status]],Auxiliar!$B$16:$C$23,2,0)</f>
        <v>2</v>
      </c>
      <c r="K683" s="3" t="s">
        <v>1154</v>
      </c>
      <c r="L683" s="3" t="s">
        <v>1161</v>
      </c>
      <c r="M683" s="22" t="s">
        <v>1153</v>
      </c>
      <c r="N683" s="57">
        <v>45505</v>
      </c>
      <c r="O683" s="22">
        <f>INDEX(Auxiliar!$D$5:$F$13,MATCH(Table1[[#This Row],[Tipologia_Testes]],Auxiliar!$B$5:$B$13,0),MATCH(Table1[[#This Row],[Complexidade]],Auxiliar!$D$4:$F$4,0))</f>
        <v>8</v>
      </c>
      <c r="P683" s="3"/>
      <c r="Q683" s="3" t="s">
        <v>1187</v>
      </c>
      <c r="R683" s="48">
        <v>45261</v>
      </c>
      <c r="S683" s="3"/>
      <c r="T683" s="183">
        <v>45490</v>
      </c>
      <c r="U683" s="183">
        <v>45504</v>
      </c>
      <c r="V683" s="183">
        <v>45504</v>
      </c>
      <c r="W683" s="3">
        <f>VLOOKUP(Table1[[#This Row],[Status]],Auxiliar!$B$16:$D$23,3,0)*Table1[[#This Row],[Estimação (horas)]]</f>
        <v>4</v>
      </c>
      <c r="X683" s="3"/>
    </row>
    <row r="684" spans="2:24" ht="17.399999999999999" hidden="1">
      <c r="B684" s="3" t="s">
        <v>28</v>
      </c>
      <c r="C684" s="3" t="s">
        <v>301</v>
      </c>
      <c r="D684" s="3" t="s">
        <v>313</v>
      </c>
      <c r="E684" s="3" t="s">
        <v>38</v>
      </c>
      <c r="F684" s="3" t="s">
        <v>312</v>
      </c>
      <c r="G684" s="3" t="s">
        <v>248</v>
      </c>
      <c r="H684" s="70" t="str">
        <f>Table1[[#This Row],[Tabela]]&amp;Table1[[#This Row],[Campo]]</f>
        <v>modesg_out_empr_info_nfinccm_capex_enblng_algnd</v>
      </c>
      <c r="I684" s="3" t="s">
        <v>177</v>
      </c>
      <c r="J684" s="45">
        <f>VLOOKUP(Table1[[#This Row],[Status]],Auxiliar!$B$16:$C$23,2,0)</f>
        <v>2</v>
      </c>
      <c r="K684" s="3" t="s">
        <v>1155</v>
      </c>
      <c r="L684" s="3" t="s">
        <v>1161</v>
      </c>
      <c r="M684" s="22" t="s">
        <v>1153</v>
      </c>
      <c r="N684" s="57">
        <v>45505</v>
      </c>
      <c r="O684" s="22">
        <f>INDEX(Auxiliar!$D$5:$F$13,MATCH(Table1[[#This Row],[Tipologia_Testes]],Auxiliar!$B$5:$B$13,0),MATCH(Table1[[#This Row],[Complexidade]],Auxiliar!$D$4:$F$4,0))</f>
        <v>8</v>
      </c>
      <c r="P684" s="3"/>
      <c r="Q684" s="3" t="s">
        <v>1187</v>
      </c>
      <c r="R684" s="48">
        <v>45261</v>
      </c>
      <c r="S684" s="3"/>
      <c r="T684" s="183">
        <v>45490</v>
      </c>
      <c r="U684" s="183">
        <v>45504</v>
      </c>
      <c r="V684" s="183">
        <v>45504</v>
      </c>
      <c r="W684" s="3">
        <f>VLOOKUP(Table1[[#This Row],[Status]],Auxiliar!$B$16:$D$23,3,0)*Table1[[#This Row],[Estimação (horas)]]</f>
        <v>4</v>
      </c>
      <c r="X684" s="3"/>
    </row>
    <row r="685" spans="2:24" ht="17.399999999999999" hidden="1">
      <c r="B685" s="3" t="s">
        <v>28</v>
      </c>
      <c r="C685" s="3" t="s">
        <v>301</v>
      </c>
      <c r="D685" s="3" t="s">
        <v>313</v>
      </c>
      <c r="E685" s="3" t="s">
        <v>38</v>
      </c>
      <c r="F685" s="3" t="s">
        <v>312</v>
      </c>
      <c r="G685" s="3" t="s">
        <v>248</v>
      </c>
      <c r="H685" s="70" t="str">
        <f>Table1[[#This Row],[Tabela]]&amp;Table1[[#This Row],[Campo]]</f>
        <v>modesg_out_empr_info_nfinccm_capex_enblng_algnd</v>
      </c>
      <c r="I685" s="3" t="s">
        <v>177</v>
      </c>
      <c r="J685" s="45">
        <f>VLOOKUP(Table1[[#This Row],[Status]],Auxiliar!$B$16:$C$23,2,0)</f>
        <v>2</v>
      </c>
      <c r="K685" s="3" t="s">
        <v>1158</v>
      </c>
      <c r="L685" s="3" t="s">
        <v>1161</v>
      </c>
      <c r="M685" s="22" t="s">
        <v>1153</v>
      </c>
      <c r="N685" s="57">
        <v>45505</v>
      </c>
      <c r="O685" s="22">
        <f>INDEX(Auxiliar!$D$5:$F$13,MATCH(Table1[[#This Row],[Tipologia_Testes]],Auxiliar!$B$5:$B$13,0),MATCH(Table1[[#This Row],[Complexidade]],Auxiliar!$D$4:$F$4,0))</f>
        <v>0.1</v>
      </c>
      <c r="P685" s="3"/>
      <c r="Q685" s="3" t="s">
        <v>1187</v>
      </c>
      <c r="R685" s="48">
        <v>45261</v>
      </c>
      <c r="S685" s="3"/>
      <c r="T685" s="183">
        <v>45490</v>
      </c>
      <c r="U685" s="183">
        <v>45504</v>
      </c>
      <c r="V685" s="183">
        <v>45504</v>
      </c>
      <c r="W685" s="3">
        <f>VLOOKUP(Table1[[#This Row],[Status]],Auxiliar!$B$16:$D$23,3,0)*Table1[[#This Row],[Estimação (horas)]]</f>
        <v>0.05</v>
      </c>
      <c r="X685" s="3"/>
    </row>
    <row r="686" spans="2:24" ht="17.399999999999999" hidden="1">
      <c r="B686" s="3" t="s">
        <v>28</v>
      </c>
      <c r="C686" s="3" t="s">
        <v>301</v>
      </c>
      <c r="D686" s="3" t="s">
        <v>313</v>
      </c>
      <c r="E686" s="3" t="s">
        <v>38</v>
      </c>
      <c r="F686" s="3" t="s">
        <v>312</v>
      </c>
      <c r="G686" s="3" t="s">
        <v>250</v>
      </c>
      <c r="H686" s="70" t="str">
        <f>Table1[[#This Row],[Tabela]]&amp;Table1[[#This Row],[Campo]]</f>
        <v>modesg_out_empr_info_nfinccm_capex_own_prfrmnce_algnd</v>
      </c>
      <c r="I686" s="3" t="s">
        <v>177</v>
      </c>
      <c r="J686" s="45">
        <f>VLOOKUP(Table1[[#This Row],[Status]],Auxiliar!$B$16:$C$23,2,0)</f>
        <v>2</v>
      </c>
      <c r="K686" s="3" t="s">
        <v>1154</v>
      </c>
      <c r="L686" s="3" t="s">
        <v>1161</v>
      </c>
      <c r="M686" s="22" t="s">
        <v>1153</v>
      </c>
      <c r="N686" s="57">
        <v>45505</v>
      </c>
      <c r="O686" s="22">
        <f>INDEX(Auxiliar!$D$5:$F$13,MATCH(Table1[[#This Row],[Tipologia_Testes]],Auxiliar!$B$5:$B$13,0),MATCH(Table1[[#This Row],[Complexidade]],Auxiliar!$D$4:$F$4,0))</f>
        <v>8</v>
      </c>
      <c r="P686" s="3"/>
      <c r="Q686" s="3" t="s">
        <v>1187</v>
      </c>
      <c r="R686" s="48">
        <v>45261</v>
      </c>
      <c r="S686" s="3"/>
      <c r="T686" s="183">
        <v>45490</v>
      </c>
      <c r="U686" s="183">
        <v>45504</v>
      </c>
      <c r="V686" s="183">
        <v>45504</v>
      </c>
      <c r="W686" s="3">
        <f>VLOOKUP(Table1[[#This Row],[Status]],Auxiliar!$B$16:$D$23,3,0)*Table1[[#This Row],[Estimação (horas)]]</f>
        <v>4</v>
      </c>
      <c r="X686" s="3"/>
    </row>
    <row r="687" spans="2:24" ht="17.399999999999999" hidden="1">
      <c r="B687" s="3" t="s">
        <v>28</v>
      </c>
      <c r="C687" s="3" t="s">
        <v>301</v>
      </c>
      <c r="D687" s="3" t="s">
        <v>313</v>
      </c>
      <c r="E687" s="3" t="s">
        <v>38</v>
      </c>
      <c r="F687" s="3" t="s">
        <v>312</v>
      </c>
      <c r="G687" s="3" t="s">
        <v>250</v>
      </c>
      <c r="H687" s="70" t="str">
        <f>Table1[[#This Row],[Tabela]]&amp;Table1[[#This Row],[Campo]]</f>
        <v>modesg_out_empr_info_nfinccm_capex_own_prfrmnce_algnd</v>
      </c>
      <c r="I687" s="3" t="s">
        <v>177</v>
      </c>
      <c r="J687" s="45">
        <f>VLOOKUP(Table1[[#This Row],[Status]],Auxiliar!$B$16:$C$23,2,0)</f>
        <v>2</v>
      </c>
      <c r="K687" s="3" t="s">
        <v>1155</v>
      </c>
      <c r="L687" s="3" t="s">
        <v>1161</v>
      </c>
      <c r="M687" s="22" t="s">
        <v>1153</v>
      </c>
      <c r="N687" s="57">
        <v>45505</v>
      </c>
      <c r="O687" s="22">
        <f>INDEX(Auxiliar!$D$5:$F$13,MATCH(Table1[[#This Row],[Tipologia_Testes]],Auxiliar!$B$5:$B$13,0),MATCH(Table1[[#This Row],[Complexidade]],Auxiliar!$D$4:$F$4,0))</f>
        <v>8</v>
      </c>
      <c r="P687" s="3"/>
      <c r="Q687" s="3" t="s">
        <v>1187</v>
      </c>
      <c r="R687" s="48">
        <v>45261</v>
      </c>
      <c r="S687" s="3"/>
      <c r="T687" s="183">
        <v>45490</v>
      </c>
      <c r="U687" s="183">
        <v>45504</v>
      </c>
      <c r="V687" s="183">
        <v>45504</v>
      </c>
      <c r="W687" s="3">
        <f>VLOOKUP(Table1[[#This Row],[Status]],Auxiliar!$B$16:$D$23,3,0)*Table1[[#This Row],[Estimação (horas)]]</f>
        <v>4</v>
      </c>
      <c r="X687" s="3"/>
    </row>
    <row r="688" spans="2:24" ht="17.399999999999999" hidden="1">
      <c r="B688" s="3" t="s">
        <v>28</v>
      </c>
      <c r="C688" s="3" t="s">
        <v>301</v>
      </c>
      <c r="D688" s="3" t="s">
        <v>313</v>
      </c>
      <c r="E688" s="3" t="s">
        <v>38</v>
      </c>
      <c r="F688" s="3" t="s">
        <v>312</v>
      </c>
      <c r="G688" s="3" t="s">
        <v>250</v>
      </c>
      <c r="H688" s="70" t="str">
        <f>Table1[[#This Row],[Tabela]]&amp;Table1[[#This Row],[Campo]]</f>
        <v>modesg_out_empr_info_nfinccm_capex_own_prfrmnce_algnd</v>
      </c>
      <c r="I688" s="3" t="s">
        <v>177</v>
      </c>
      <c r="J688" s="45">
        <f>VLOOKUP(Table1[[#This Row],[Status]],Auxiliar!$B$16:$C$23,2,0)</f>
        <v>2</v>
      </c>
      <c r="K688" s="3" t="s">
        <v>1158</v>
      </c>
      <c r="L688" s="3" t="s">
        <v>1161</v>
      </c>
      <c r="M688" s="22" t="s">
        <v>1153</v>
      </c>
      <c r="N688" s="57">
        <v>45505</v>
      </c>
      <c r="O688" s="22">
        <f>INDEX(Auxiliar!$D$5:$F$13,MATCH(Table1[[#This Row],[Tipologia_Testes]],Auxiliar!$B$5:$B$13,0),MATCH(Table1[[#This Row],[Complexidade]],Auxiliar!$D$4:$F$4,0))</f>
        <v>0.1</v>
      </c>
      <c r="P688" s="3"/>
      <c r="Q688" s="3" t="s">
        <v>1187</v>
      </c>
      <c r="R688" s="48">
        <v>45261</v>
      </c>
      <c r="S688" s="3"/>
      <c r="T688" s="183">
        <v>45490</v>
      </c>
      <c r="U688" s="183">
        <v>45504</v>
      </c>
      <c r="V688" s="183">
        <v>45504</v>
      </c>
      <c r="W688" s="3">
        <f>VLOOKUP(Table1[[#This Row],[Status]],Auxiliar!$B$16:$D$23,3,0)*Table1[[#This Row],[Estimação (horas)]]</f>
        <v>0.05</v>
      </c>
      <c r="X688" s="3"/>
    </row>
    <row r="689" spans="2:24" ht="17.399999999999999" hidden="1">
      <c r="B689" s="3" t="s">
        <v>28</v>
      </c>
      <c r="C689" s="3" t="s">
        <v>301</v>
      </c>
      <c r="D689" s="3" t="s">
        <v>313</v>
      </c>
      <c r="E689" s="3" t="s">
        <v>38</v>
      </c>
      <c r="F689" s="3" t="s">
        <v>312</v>
      </c>
      <c r="G689" s="3" t="s">
        <v>249</v>
      </c>
      <c r="H689" s="70" t="str">
        <f>Table1[[#This Row],[Tabela]]&amp;Table1[[#This Row],[Campo]]</f>
        <v>modesg_out_empr_info_nfinccm_capex_trnstn_algnd</v>
      </c>
      <c r="I689" s="3" t="s">
        <v>177</v>
      </c>
      <c r="J689" s="45">
        <f>VLOOKUP(Table1[[#This Row],[Status]],Auxiliar!$B$16:$C$23,2,0)</f>
        <v>2</v>
      </c>
      <c r="K689" s="3" t="s">
        <v>1154</v>
      </c>
      <c r="L689" s="3" t="s">
        <v>1161</v>
      </c>
      <c r="M689" s="22" t="s">
        <v>1153</v>
      </c>
      <c r="N689" s="57">
        <v>45505</v>
      </c>
      <c r="O689" s="22">
        <f>INDEX(Auxiliar!$D$5:$F$13,MATCH(Table1[[#This Row],[Tipologia_Testes]],Auxiliar!$B$5:$B$13,0),MATCH(Table1[[#This Row],[Complexidade]],Auxiliar!$D$4:$F$4,0))</f>
        <v>8</v>
      </c>
      <c r="P689" s="3"/>
      <c r="Q689" s="3" t="s">
        <v>1187</v>
      </c>
      <c r="R689" s="48">
        <v>45261</v>
      </c>
      <c r="S689" s="3"/>
      <c r="T689" s="183">
        <v>45490</v>
      </c>
      <c r="U689" s="183">
        <v>45504</v>
      </c>
      <c r="V689" s="183">
        <v>45504</v>
      </c>
      <c r="W689" s="3">
        <f>VLOOKUP(Table1[[#This Row],[Status]],Auxiliar!$B$16:$D$23,3,0)*Table1[[#This Row],[Estimação (horas)]]</f>
        <v>4</v>
      </c>
      <c r="X689" s="3"/>
    </row>
    <row r="690" spans="2:24" ht="17.399999999999999" hidden="1">
      <c r="B690" s="3" t="s">
        <v>28</v>
      </c>
      <c r="C690" s="3" t="s">
        <v>301</v>
      </c>
      <c r="D690" s="3" t="s">
        <v>313</v>
      </c>
      <c r="E690" s="3" t="s">
        <v>38</v>
      </c>
      <c r="F690" s="3" t="s">
        <v>312</v>
      </c>
      <c r="G690" s="3" t="s">
        <v>249</v>
      </c>
      <c r="H690" s="70" t="str">
        <f>Table1[[#This Row],[Tabela]]&amp;Table1[[#This Row],[Campo]]</f>
        <v>modesg_out_empr_info_nfinccm_capex_trnstn_algnd</v>
      </c>
      <c r="I690" s="3" t="s">
        <v>177</v>
      </c>
      <c r="J690" s="45">
        <f>VLOOKUP(Table1[[#This Row],[Status]],Auxiliar!$B$16:$C$23,2,0)</f>
        <v>2</v>
      </c>
      <c r="K690" s="3" t="s">
        <v>1155</v>
      </c>
      <c r="L690" s="3" t="s">
        <v>1161</v>
      </c>
      <c r="M690" s="22" t="s">
        <v>1153</v>
      </c>
      <c r="N690" s="57">
        <v>45505</v>
      </c>
      <c r="O690" s="22">
        <f>INDEX(Auxiliar!$D$5:$F$13,MATCH(Table1[[#This Row],[Tipologia_Testes]],Auxiliar!$B$5:$B$13,0),MATCH(Table1[[#This Row],[Complexidade]],Auxiliar!$D$4:$F$4,0))</f>
        <v>8</v>
      </c>
      <c r="P690" s="3"/>
      <c r="Q690" s="3" t="s">
        <v>1187</v>
      </c>
      <c r="R690" s="48">
        <v>45261</v>
      </c>
      <c r="S690" s="3"/>
      <c r="T690" s="183">
        <v>45490</v>
      </c>
      <c r="U690" s="183">
        <v>45504</v>
      </c>
      <c r="V690" s="183">
        <v>45504</v>
      </c>
      <c r="W690" s="3">
        <f>VLOOKUP(Table1[[#This Row],[Status]],Auxiliar!$B$16:$D$23,3,0)*Table1[[#This Row],[Estimação (horas)]]</f>
        <v>4</v>
      </c>
      <c r="X690" s="3"/>
    </row>
    <row r="691" spans="2:24" ht="17.399999999999999" hidden="1">
      <c r="B691" s="3" t="s">
        <v>28</v>
      </c>
      <c r="C691" s="3" t="s">
        <v>301</v>
      </c>
      <c r="D691" s="3" t="s">
        <v>313</v>
      </c>
      <c r="E691" s="3" t="s">
        <v>38</v>
      </c>
      <c r="F691" s="3" t="s">
        <v>312</v>
      </c>
      <c r="G691" s="3" t="s">
        <v>249</v>
      </c>
      <c r="H691" s="70" t="str">
        <f>Table1[[#This Row],[Tabela]]&amp;Table1[[#This Row],[Campo]]</f>
        <v>modesg_out_empr_info_nfinccm_capex_trnstn_algnd</v>
      </c>
      <c r="I691" s="3" t="s">
        <v>177</v>
      </c>
      <c r="J691" s="45">
        <f>VLOOKUP(Table1[[#This Row],[Status]],Auxiliar!$B$16:$C$23,2,0)</f>
        <v>2</v>
      </c>
      <c r="K691" s="3" t="s">
        <v>1158</v>
      </c>
      <c r="L691" s="3" t="s">
        <v>1161</v>
      </c>
      <c r="M691" s="22" t="s">
        <v>1153</v>
      </c>
      <c r="N691" s="57">
        <v>45505</v>
      </c>
      <c r="O691" s="22">
        <f>INDEX(Auxiliar!$D$5:$F$13,MATCH(Table1[[#This Row],[Tipologia_Testes]],Auxiliar!$B$5:$B$13,0),MATCH(Table1[[#This Row],[Complexidade]],Auxiliar!$D$4:$F$4,0))</f>
        <v>0.1</v>
      </c>
      <c r="P691" s="3"/>
      <c r="Q691" s="3" t="s">
        <v>1187</v>
      </c>
      <c r="R691" s="48">
        <v>45261</v>
      </c>
      <c r="S691" s="3"/>
      <c r="T691" s="183">
        <v>45490</v>
      </c>
      <c r="U691" s="183">
        <v>45504</v>
      </c>
      <c r="V691" s="183">
        <v>45504</v>
      </c>
      <c r="W691" s="3">
        <f>VLOOKUP(Table1[[#This Row],[Status]],Auxiliar!$B$16:$D$23,3,0)*Table1[[#This Row],[Estimação (horas)]]</f>
        <v>0.05</v>
      </c>
      <c r="X691" s="3"/>
    </row>
    <row r="692" spans="2:24" ht="17.399999999999999" hidden="1">
      <c r="B692" s="3" t="s">
        <v>28</v>
      </c>
      <c r="C692" s="3" t="s">
        <v>301</v>
      </c>
      <c r="D692" s="3" t="s">
        <v>313</v>
      </c>
      <c r="E692" s="3" t="s">
        <v>38</v>
      </c>
      <c r="F692" s="3" t="s">
        <v>312</v>
      </c>
      <c r="G692" s="3" t="s">
        <v>247</v>
      </c>
      <c r="H692" s="70" t="str">
        <f>Table1[[#This Row],[Tabela]]&amp;Table1[[#This Row],[Campo]]</f>
        <v>modesg_out_empr_info_nfinccm_capex_ttl_elgbl</v>
      </c>
      <c r="I692" s="3" t="s">
        <v>177</v>
      </c>
      <c r="J692" s="45">
        <f>VLOOKUP(Table1[[#This Row],[Status]],Auxiliar!$B$16:$C$23,2,0)</f>
        <v>2</v>
      </c>
      <c r="K692" s="3" t="s">
        <v>1154</v>
      </c>
      <c r="L692" s="3" t="s">
        <v>1161</v>
      </c>
      <c r="M692" s="22" t="s">
        <v>1153</v>
      </c>
      <c r="N692" s="57">
        <v>45505</v>
      </c>
      <c r="O692" s="22">
        <f>INDEX(Auxiliar!$D$5:$F$13,MATCH(Table1[[#This Row],[Tipologia_Testes]],Auxiliar!$B$5:$B$13,0),MATCH(Table1[[#This Row],[Complexidade]],Auxiliar!$D$4:$F$4,0))</f>
        <v>8</v>
      </c>
      <c r="P692" s="3"/>
      <c r="Q692" s="3" t="s">
        <v>1187</v>
      </c>
      <c r="R692" s="48">
        <v>45261</v>
      </c>
      <c r="S692" s="3"/>
      <c r="T692" s="183">
        <v>45490</v>
      </c>
      <c r="U692" s="183">
        <v>45504</v>
      </c>
      <c r="V692" s="183">
        <v>45504</v>
      </c>
      <c r="W692" s="3">
        <f>VLOOKUP(Table1[[#This Row],[Status]],Auxiliar!$B$16:$D$23,3,0)*Table1[[#This Row],[Estimação (horas)]]</f>
        <v>4</v>
      </c>
      <c r="X692" s="3"/>
    </row>
    <row r="693" spans="2:24" ht="17.399999999999999" hidden="1">
      <c r="B693" s="3" t="s">
        <v>28</v>
      </c>
      <c r="C693" s="3" t="s">
        <v>301</v>
      </c>
      <c r="D693" s="3" t="s">
        <v>313</v>
      </c>
      <c r="E693" s="3" t="s">
        <v>38</v>
      </c>
      <c r="F693" s="3" t="s">
        <v>312</v>
      </c>
      <c r="G693" s="3" t="s">
        <v>247</v>
      </c>
      <c r="H693" s="70" t="str">
        <f>Table1[[#This Row],[Tabela]]&amp;Table1[[#This Row],[Campo]]</f>
        <v>modesg_out_empr_info_nfinccm_capex_ttl_elgbl</v>
      </c>
      <c r="I693" s="3" t="s">
        <v>177</v>
      </c>
      <c r="J693" s="45">
        <f>VLOOKUP(Table1[[#This Row],[Status]],Auxiliar!$B$16:$C$23,2,0)</f>
        <v>2</v>
      </c>
      <c r="K693" s="3" t="s">
        <v>1155</v>
      </c>
      <c r="L693" s="3" t="s">
        <v>1161</v>
      </c>
      <c r="M693" s="22" t="s">
        <v>1153</v>
      </c>
      <c r="N693" s="57">
        <v>45505</v>
      </c>
      <c r="O693" s="22">
        <f>INDEX(Auxiliar!$D$5:$F$13,MATCH(Table1[[#This Row],[Tipologia_Testes]],Auxiliar!$B$5:$B$13,0),MATCH(Table1[[#This Row],[Complexidade]],Auxiliar!$D$4:$F$4,0))</f>
        <v>8</v>
      </c>
      <c r="P693" s="3"/>
      <c r="Q693" s="3" t="s">
        <v>1187</v>
      </c>
      <c r="R693" s="48">
        <v>45261</v>
      </c>
      <c r="S693" s="3"/>
      <c r="T693" s="183">
        <v>45490</v>
      </c>
      <c r="U693" s="183">
        <v>45504</v>
      </c>
      <c r="V693" s="183">
        <v>45504</v>
      </c>
      <c r="W693" s="3">
        <f>VLOOKUP(Table1[[#This Row],[Status]],Auxiliar!$B$16:$D$23,3,0)*Table1[[#This Row],[Estimação (horas)]]</f>
        <v>4</v>
      </c>
      <c r="X693" s="3"/>
    </row>
    <row r="694" spans="2:24" ht="17.399999999999999" hidden="1">
      <c r="B694" s="3" t="s">
        <v>28</v>
      </c>
      <c r="C694" s="3" t="s">
        <v>301</v>
      </c>
      <c r="D694" s="3" t="s">
        <v>313</v>
      </c>
      <c r="E694" s="3" t="s">
        <v>38</v>
      </c>
      <c r="F694" s="3" t="s">
        <v>312</v>
      </c>
      <c r="G694" s="3" t="s">
        <v>247</v>
      </c>
      <c r="H694" s="70" t="str">
        <f>Table1[[#This Row],[Tabela]]&amp;Table1[[#This Row],[Campo]]</f>
        <v>modesg_out_empr_info_nfinccm_capex_ttl_elgbl</v>
      </c>
      <c r="I694" s="3" t="s">
        <v>177</v>
      </c>
      <c r="J694" s="45">
        <f>VLOOKUP(Table1[[#This Row],[Status]],Auxiliar!$B$16:$C$23,2,0)</f>
        <v>2</v>
      </c>
      <c r="K694" s="3" t="s">
        <v>1158</v>
      </c>
      <c r="L694" s="3" t="s">
        <v>1161</v>
      </c>
      <c r="M694" s="22" t="s">
        <v>1153</v>
      </c>
      <c r="N694" s="57">
        <v>45505</v>
      </c>
      <c r="O694" s="22">
        <f>INDEX(Auxiliar!$D$5:$F$13,MATCH(Table1[[#This Row],[Tipologia_Testes]],Auxiliar!$B$5:$B$13,0),MATCH(Table1[[#This Row],[Complexidade]],Auxiliar!$D$4:$F$4,0))</f>
        <v>0.1</v>
      </c>
      <c r="P694" s="3"/>
      <c r="Q694" s="3" t="s">
        <v>1187</v>
      </c>
      <c r="R694" s="48">
        <v>45261</v>
      </c>
      <c r="S694" s="3"/>
      <c r="T694" s="183">
        <v>45490</v>
      </c>
      <c r="U694" s="183">
        <v>45504</v>
      </c>
      <c r="V694" s="183">
        <v>45504</v>
      </c>
      <c r="W694" s="3">
        <f>VLOOKUP(Table1[[#This Row],[Status]],Auxiliar!$B$16:$D$23,3,0)*Table1[[#This Row],[Estimação (horas)]]</f>
        <v>0.05</v>
      </c>
      <c r="X694" s="3"/>
    </row>
    <row r="695" spans="2:24" ht="17.399999999999999" hidden="1">
      <c r="B695" s="3" t="s">
        <v>28</v>
      </c>
      <c r="C695" s="3" t="s">
        <v>301</v>
      </c>
      <c r="D695" s="3" t="s">
        <v>313</v>
      </c>
      <c r="E695" s="3" t="s">
        <v>38</v>
      </c>
      <c r="F695" s="3" t="s">
        <v>312</v>
      </c>
      <c r="G695" s="3" t="s">
        <v>244</v>
      </c>
      <c r="H695" s="70" t="str">
        <f>Table1[[#This Row],[Tabela]]&amp;Table1[[#This Row],[Campo]]</f>
        <v>modesg_out_empr_info_nfinccm_trnvr_enblng_algnd</v>
      </c>
      <c r="I695" s="3" t="s">
        <v>177</v>
      </c>
      <c r="J695" s="45">
        <f>VLOOKUP(Table1[[#This Row],[Status]],Auxiliar!$B$16:$C$23,2,0)</f>
        <v>2</v>
      </c>
      <c r="K695" s="3" t="s">
        <v>1154</v>
      </c>
      <c r="L695" s="3" t="s">
        <v>1161</v>
      </c>
      <c r="M695" s="22" t="s">
        <v>1153</v>
      </c>
      <c r="N695" s="57">
        <v>45505</v>
      </c>
      <c r="O695" s="22">
        <f>INDEX(Auxiliar!$D$5:$F$13,MATCH(Table1[[#This Row],[Tipologia_Testes]],Auxiliar!$B$5:$B$13,0),MATCH(Table1[[#This Row],[Complexidade]],Auxiliar!$D$4:$F$4,0))</f>
        <v>8</v>
      </c>
      <c r="P695" s="3"/>
      <c r="Q695" s="3" t="s">
        <v>1187</v>
      </c>
      <c r="R695" s="48">
        <v>45261</v>
      </c>
      <c r="S695" s="3"/>
      <c r="T695" s="183">
        <v>45490</v>
      </c>
      <c r="U695" s="183">
        <v>45504</v>
      </c>
      <c r="V695" s="183">
        <v>45504</v>
      </c>
      <c r="W695" s="3">
        <f>VLOOKUP(Table1[[#This Row],[Status]],Auxiliar!$B$16:$D$23,3,0)*Table1[[#This Row],[Estimação (horas)]]</f>
        <v>4</v>
      </c>
      <c r="X695" s="3"/>
    </row>
    <row r="696" spans="2:24" ht="17.399999999999999" hidden="1">
      <c r="B696" s="3" t="s">
        <v>28</v>
      </c>
      <c r="C696" s="3" t="s">
        <v>301</v>
      </c>
      <c r="D696" s="3" t="s">
        <v>313</v>
      </c>
      <c r="E696" s="3" t="s">
        <v>38</v>
      </c>
      <c r="F696" s="3" t="s">
        <v>312</v>
      </c>
      <c r="G696" s="3" t="s">
        <v>244</v>
      </c>
      <c r="H696" s="70" t="str">
        <f>Table1[[#This Row],[Tabela]]&amp;Table1[[#This Row],[Campo]]</f>
        <v>modesg_out_empr_info_nfinccm_trnvr_enblng_algnd</v>
      </c>
      <c r="I696" s="3" t="s">
        <v>177</v>
      </c>
      <c r="J696" s="45">
        <f>VLOOKUP(Table1[[#This Row],[Status]],Auxiliar!$B$16:$C$23,2,0)</f>
        <v>2</v>
      </c>
      <c r="K696" s="3" t="s">
        <v>1155</v>
      </c>
      <c r="L696" s="3" t="s">
        <v>1161</v>
      </c>
      <c r="M696" s="22" t="s">
        <v>1153</v>
      </c>
      <c r="N696" s="57">
        <v>45505</v>
      </c>
      <c r="O696" s="22">
        <f>INDEX(Auxiliar!$D$5:$F$13,MATCH(Table1[[#This Row],[Tipologia_Testes]],Auxiliar!$B$5:$B$13,0),MATCH(Table1[[#This Row],[Complexidade]],Auxiliar!$D$4:$F$4,0))</f>
        <v>8</v>
      </c>
      <c r="P696" s="3"/>
      <c r="Q696" s="3" t="s">
        <v>1187</v>
      </c>
      <c r="R696" s="48">
        <v>45261</v>
      </c>
      <c r="S696" s="3"/>
      <c r="T696" s="183">
        <v>45490</v>
      </c>
      <c r="U696" s="183">
        <v>45504</v>
      </c>
      <c r="V696" s="183">
        <v>45504</v>
      </c>
      <c r="W696" s="3">
        <f>VLOOKUP(Table1[[#This Row],[Status]],Auxiliar!$B$16:$D$23,3,0)*Table1[[#This Row],[Estimação (horas)]]</f>
        <v>4</v>
      </c>
      <c r="X696" s="3"/>
    </row>
    <row r="697" spans="2:24" ht="17.399999999999999" hidden="1">
      <c r="B697" s="3" t="s">
        <v>28</v>
      </c>
      <c r="C697" s="3" t="s">
        <v>301</v>
      </c>
      <c r="D697" s="3" t="s">
        <v>313</v>
      </c>
      <c r="E697" s="3" t="s">
        <v>38</v>
      </c>
      <c r="F697" s="3" t="s">
        <v>312</v>
      </c>
      <c r="G697" s="3" t="s">
        <v>244</v>
      </c>
      <c r="H697" s="70" t="str">
        <f>Table1[[#This Row],[Tabela]]&amp;Table1[[#This Row],[Campo]]</f>
        <v>modesg_out_empr_info_nfinccm_trnvr_enblng_algnd</v>
      </c>
      <c r="I697" s="3" t="s">
        <v>177</v>
      </c>
      <c r="J697" s="45">
        <f>VLOOKUP(Table1[[#This Row],[Status]],Auxiliar!$B$16:$C$23,2,0)</f>
        <v>2</v>
      </c>
      <c r="K697" s="3" t="s">
        <v>1158</v>
      </c>
      <c r="L697" s="3" t="s">
        <v>1161</v>
      </c>
      <c r="M697" s="22" t="s">
        <v>1153</v>
      </c>
      <c r="N697" s="57">
        <v>45505</v>
      </c>
      <c r="O697" s="22">
        <f>INDEX(Auxiliar!$D$5:$F$13,MATCH(Table1[[#This Row],[Tipologia_Testes]],Auxiliar!$B$5:$B$13,0),MATCH(Table1[[#This Row],[Complexidade]],Auxiliar!$D$4:$F$4,0))</f>
        <v>0.1</v>
      </c>
      <c r="P697" s="3"/>
      <c r="Q697" s="3" t="s">
        <v>1187</v>
      </c>
      <c r="R697" s="48">
        <v>45261</v>
      </c>
      <c r="S697" s="3"/>
      <c r="T697" s="183">
        <v>45490</v>
      </c>
      <c r="U697" s="183">
        <v>45504</v>
      </c>
      <c r="V697" s="183">
        <v>45504</v>
      </c>
      <c r="W697" s="3">
        <f>VLOOKUP(Table1[[#This Row],[Status]],Auxiliar!$B$16:$D$23,3,0)*Table1[[#This Row],[Estimação (horas)]]</f>
        <v>0.05</v>
      </c>
      <c r="X697" s="3"/>
    </row>
    <row r="698" spans="2:24" ht="17.399999999999999" hidden="1">
      <c r="B698" s="3" t="s">
        <v>28</v>
      </c>
      <c r="C698" s="3" t="s">
        <v>301</v>
      </c>
      <c r="D698" s="3" t="s">
        <v>313</v>
      </c>
      <c r="E698" s="3" t="s">
        <v>38</v>
      </c>
      <c r="F698" s="3" t="s">
        <v>312</v>
      </c>
      <c r="G698" s="3" t="s">
        <v>246</v>
      </c>
      <c r="H698" s="70" t="str">
        <f>Table1[[#This Row],[Tabela]]&amp;Table1[[#This Row],[Campo]]</f>
        <v>modesg_out_empr_info_nfinccm_trnvr_own_prfrmnce_algnd</v>
      </c>
      <c r="I698" s="3" t="s">
        <v>177</v>
      </c>
      <c r="J698" s="45">
        <f>VLOOKUP(Table1[[#This Row],[Status]],Auxiliar!$B$16:$C$23,2,0)</f>
        <v>2</v>
      </c>
      <c r="K698" s="3" t="s">
        <v>1154</v>
      </c>
      <c r="L698" s="3" t="s">
        <v>1161</v>
      </c>
      <c r="M698" s="22" t="s">
        <v>1153</v>
      </c>
      <c r="N698" s="57">
        <v>45505</v>
      </c>
      <c r="O698" s="22">
        <f>INDEX(Auxiliar!$D$5:$F$13,MATCH(Table1[[#This Row],[Tipologia_Testes]],Auxiliar!$B$5:$B$13,0),MATCH(Table1[[#This Row],[Complexidade]],Auxiliar!$D$4:$F$4,0))</f>
        <v>8</v>
      </c>
      <c r="P698" s="3"/>
      <c r="Q698" s="3" t="s">
        <v>1187</v>
      </c>
      <c r="R698" s="48">
        <v>45261</v>
      </c>
      <c r="S698" s="3"/>
      <c r="T698" s="183">
        <v>45490</v>
      </c>
      <c r="U698" s="183">
        <v>45504</v>
      </c>
      <c r="V698" s="183">
        <v>45504</v>
      </c>
      <c r="W698" s="3">
        <f>VLOOKUP(Table1[[#This Row],[Status]],Auxiliar!$B$16:$D$23,3,0)*Table1[[#This Row],[Estimação (horas)]]</f>
        <v>4</v>
      </c>
      <c r="X698" s="3"/>
    </row>
    <row r="699" spans="2:24" ht="17.399999999999999" hidden="1">
      <c r="B699" s="3" t="s">
        <v>28</v>
      </c>
      <c r="C699" s="3" t="s">
        <v>301</v>
      </c>
      <c r="D699" s="3" t="s">
        <v>313</v>
      </c>
      <c r="E699" s="3" t="s">
        <v>38</v>
      </c>
      <c r="F699" s="3" t="s">
        <v>312</v>
      </c>
      <c r="G699" s="3" t="s">
        <v>246</v>
      </c>
      <c r="H699" s="70" t="str">
        <f>Table1[[#This Row],[Tabela]]&amp;Table1[[#This Row],[Campo]]</f>
        <v>modesg_out_empr_info_nfinccm_trnvr_own_prfrmnce_algnd</v>
      </c>
      <c r="I699" s="3" t="s">
        <v>177</v>
      </c>
      <c r="J699" s="45">
        <f>VLOOKUP(Table1[[#This Row],[Status]],Auxiliar!$B$16:$C$23,2,0)</f>
        <v>2</v>
      </c>
      <c r="K699" s="3" t="s">
        <v>1155</v>
      </c>
      <c r="L699" s="3" t="s">
        <v>1161</v>
      </c>
      <c r="M699" s="22" t="s">
        <v>1153</v>
      </c>
      <c r="N699" s="57">
        <v>45505</v>
      </c>
      <c r="O699" s="22">
        <f>INDEX(Auxiliar!$D$5:$F$13,MATCH(Table1[[#This Row],[Tipologia_Testes]],Auxiliar!$B$5:$B$13,0),MATCH(Table1[[#This Row],[Complexidade]],Auxiliar!$D$4:$F$4,0))</f>
        <v>8</v>
      </c>
      <c r="P699" s="3"/>
      <c r="Q699" s="3" t="s">
        <v>1187</v>
      </c>
      <c r="R699" s="48">
        <v>45261</v>
      </c>
      <c r="S699" s="3"/>
      <c r="T699" s="183">
        <v>45490</v>
      </c>
      <c r="U699" s="183">
        <v>45504</v>
      </c>
      <c r="V699" s="183">
        <v>45504</v>
      </c>
      <c r="W699" s="3">
        <f>VLOOKUP(Table1[[#This Row],[Status]],Auxiliar!$B$16:$D$23,3,0)*Table1[[#This Row],[Estimação (horas)]]</f>
        <v>4</v>
      </c>
      <c r="X699" s="3"/>
    </row>
    <row r="700" spans="2:24" ht="17.399999999999999" hidden="1">
      <c r="B700" s="3" t="s">
        <v>28</v>
      </c>
      <c r="C700" s="3" t="s">
        <v>301</v>
      </c>
      <c r="D700" s="3" t="s">
        <v>313</v>
      </c>
      <c r="E700" s="3" t="s">
        <v>38</v>
      </c>
      <c r="F700" s="3" t="s">
        <v>312</v>
      </c>
      <c r="G700" s="3" t="s">
        <v>246</v>
      </c>
      <c r="H700" s="70" t="str">
        <f>Table1[[#This Row],[Tabela]]&amp;Table1[[#This Row],[Campo]]</f>
        <v>modesg_out_empr_info_nfinccm_trnvr_own_prfrmnce_algnd</v>
      </c>
      <c r="I700" s="3" t="s">
        <v>177</v>
      </c>
      <c r="J700" s="45">
        <f>VLOOKUP(Table1[[#This Row],[Status]],Auxiliar!$B$16:$C$23,2,0)</f>
        <v>2</v>
      </c>
      <c r="K700" s="3" t="s">
        <v>1158</v>
      </c>
      <c r="L700" s="3" t="s">
        <v>1161</v>
      </c>
      <c r="M700" s="22" t="s">
        <v>1153</v>
      </c>
      <c r="N700" s="57">
        <v>45505</v>
      </c>
      <c r="O700" s="22">
        <f>INDEX(Auxiliar!$D$5:$F$13,MATCH(Table1[[#This Row],[Tipologia_Testes]],Auxiliar!$B$5:$B$13,0),MATCH(Table1[[#This Row],[Complexidade]],Auxiliar!$D$4:$F$4,0))</f>
        <v>0.1</v>
      </c>
      <c r="P700" s="3"/>
      <c r="Q700" s="3" t="s">
        <v>1187</v>
      </c>
      <c r="R700" s="48">
        <v>45261</v>
      </c>
      <c r="S700" s="3"/>
      <c r="T700" s="183">
        <v>45490</v>
      </c>
      <c r="U700" s="183">
        <v>45504</v>
      </c>
      <c r="V700" s="183">
        <v>45504</v>
      </c>
      <c r="W700" s="3">
        <f>VLOOKUP(Table1[[#This Row],[Status]],Auxiliar!$B$16:$D$23,3,0)*Table1[[#This Row],[Estimação (horas)]]</f>
        <v>0.05</v>
      </c>
      <c r="X700" s="3"/>
    </row>
    <row r="701" spans="2:24" ht="17.399999999999999" hidden="1">
      <c r="B701" s="3" t="s">
        <v>28</v>
      </c>
      <c r="C701" s="3" t="s">
        <v>301</v>
      </c>
      <c r="D701" s="3" t="s">
        <v>313</v>
      </c>
      <c r="E701" s="3" t="s">
        <v>38</v>
      </c>
      <c r="F701" s="3" t="s">
        <v>312</v>
      </c>
      <c r="G701" s="3" t="s">
        <v>245</v>
      </c>
      <c r="H701" s="70" t="str">
        <f>Table1[[#This Row],[Tabela]]&amp;Table1[[#This Row],[Campo]]</f>
        <v>modesg_out_empr_info_nfinccm_trnvr_trnstn_alignd</v>
      </c>
      <c r="I701" s="3" t="s">
        <v>177</v>
      </c>
      <c r="J701" s="45">
        <f>VLOOKUP(Table1[[#This Row],[Status]],Auxiliar!$B$16:$C$23,2,0)</f>
        <v>2</v>
      </c>
      <c r="K701" s="3" t="s">
        <v>1154</v>
      </c>
      <c r="L701" s="3" t="s">
        <v>1161</v>
      </c>
      <c r="M701" s="22" t="s">
        <v>1153</v>
      </c>
      <c r="N701" s="57">
        <v>45505</v>
      </c>
      <c r="O701" s="22">
        <f>INDEX(Auxiliar!$D$5:$F$13,MATCH(Table1[[#This Row],[Tipologia_Testes]],Auxiliar!$B$5:$B$13,0),MATCH(Table1[[#This Row],[Complexidade]],Auxiliar!$D$4:$F$4,0))</f>
        <v>8</v>
      </c>
      <c r="P701" s="3"/>
      <c r="Q701" s="3" t="s">
        <v>1187</v>
      </c>
      <c r="R701" s="48">
        <v>45261</v>
      </c>
      <c r="S701" s="3"/>
      <c r="T701" s="183">
        <v>45490</v>
      </c>
      <c r="U701" s="183">
        <v>45504</v>
      </c>
      <c r="V701" s="183">
        <v>45504</v>
      </c>
      <c r="W701" s="3">
        <f>VLOOKUP(Table1[[#This Row],[Status]],Auxiliar!$B$16:$D$23,3,0)*Table1[[#This Row],[Estimação (horas)]]</f>
        <v>4</v>
      </c>
      <c r="X701" s="3"/>
    </row>
    <row r="702" spans="2:24" ht="17.399999999999999" hidden="1">
      <c r="B702" s="3" t="s">
        <v>28</v>
      </c>
      <c r="C702" s="3" t="s">
        <v>301</v>
      </c>
      <c r="D702" s="3" t="s">
        <v>313</v>
      </c>
      <c r="E702" s="3" t="s">
        <v>38</v>
      </c>
      <c r="F702" s="3" t="s">
        <v>312</v>
      </c>
      <c r="G702" s="3" t="s">
        <v>245</v>
      </c>
      <c r="H702" s="70" t="str">
        <f>Table1[[#This Row],[Tabela]]&amp;Table1[[#This Row],[Campo]]</f>
        <v>modesg_out_empr_info_nfinccm_trnvr_trnstn_alignd</v>
      </c>
      <c r="I702" s="3" t="s">
        <v>177</v>
      </c>
      <c r="J702" s="45">
        <f>VLOOKUP(Table1[[#This Row],[Status]],Auxiliar!$B$16:$C$23,2,0)</f>
        <v>2</v>
      </c>
      <c r="K702" s="3" t="s">
        <v>1155</v>
      </c>
      <c r="L702" s="3" t="s">
        <v>1161</v>
      </c>
      <c r="M702" s="22" t="s">
        <v>1153</v>
      </c>
      <c r="N702" s="57">
        <v>45505</v>
      </c>
      <c r="O702" s="22">
        <f>INDEX(Auxiliar!$D$5:$F$13,MATCH(Table1[[#This Row],[Tipologia_Testes]],Auxiliar!$B$5:$B$13,0),MATCH(Table1[[#This Row],[Complexidade]],Auxiliar!$D$4:$F$4,0))</f>
        <v>8</v>
      </c>
      <c r="P702" s="3"/>
      <c r="Q702" s="3" t="s">
        <v>1187</v>
      </c>
      <c r="R702" s="48">
        <v>45261</v>
      </c>
      <c r="S702" s="3"/>
      <c r="T702" s="183">
        <v>45490</v>
      </c>
      <c r="U702" s="183">
        <v>45504</v>
      </c>
      <c r="V702" s="183">
        <v>45504</v>
      </c>
      <c r="W702" s="3">
        <f>VLOOKUP(Table1[[#This Row],[Status]],Auxiliar!$B$16:$D$23,3,0)*Table1[[#This Row],[Estimação (horas)]]</f>
        <v>4</v>
      </c>
      <c r="X702" s="3"/>
    </row>
    <row r="703" spans="2:24" ht="17.399999999999999" hidden="1">
      <c r="B703" s="3" t="s">
        <v>28</v>
      </c>
      <c r="C703" s="3" t="s">
        <v>301</v>
      </c>
      <c r="D703" s="3" t="s">
        <v>313</v>
      </c>
      <c r="E703" s="3" t="s">
        <v>38</v>
      </c>
      <c r="F703" s="3" t="s">
        <v>312</v>
      </c>
      <c r="G703" s="3" t="s">
        <v>245</v>
      </c>
      <c r="H703" s="70" t="str">
        <f>Table1[[#This Row],[Tabela]]&amp;Table1[[#This Row],[Campo]]</f>
        <v>modesg_out_empr_info_nfinccm_trnvr_trnstn_alignd</v>
      </c>
      <c r="I703" s="3" t="s">
        <v>177</v>
      </c>
      <c r="J703" s="45">
        <f>VLOOKUP(Table1[[#This Row],[Status]],Auxiliar!$B$16:$C$23,2,0)</f>
        <v>2</v>
      </c>
      <c r="K703" s="3" t="s">
        <v>1158</v>
      </c>
      <c r="L703" s="3" t="s">
        <v>1161</v>
      </c>
      <c r="M703" s="22" t="s">
        <v>1153</v>
      </c>
      <c r="N703" s="57">
        <v>45505</v>
      </c>
      <c r="O703" s="22">
        <f>INDEX(Auxiliar!$D$5:$F$13,MATCH(Table1[[#This Row],[Tipologia_Testes]],Auxiliar!$B$5:$B$13,0),MATCH(Table1[[#This Row],[Complexidade]],Auxiliar!$D$4:$F$4,0))</f>
        <v>0.1</v>
      </c>
      <c r="P703" s="3"/>
      <c r="Q703" s="3" t="s">
        <v>1187</v>
      </c>
      <c r="R703" s="48">
        <v>45261</v>
      </c>
      <c r="S703" s="3"/>
      <c r="T703" s="183">
        <v>45490</v>
      </c>
      <c r="U703" s="183">
        <v>45504</v>
      </c>
      <c r="V703" s="183">
        <v>45504</v>
      </c>
      <c r="W703" s="3">
        <f>VLOOKUP(Table1[[#This Row],[Status]],Auxiliar!$B$16:$D$23,3,0)*Table1[[#This Row],[Estimação (horas)]]</f>
        <v>0.05</v>
      </c>
      <c r="X703" s="3"/>
    </row>
    <row r="704" spans="2:24" ht="17.399999999999999" hidden="1">
      <c r="B704" s="3" t="s">
        <v>28</v>
      </c>
      <c r="C704" s="3" t="s">
        <v>301</v>
      </c>
      <c r="D704" s="3" t="s">
        <v>313</v>
      </c>
      <c r="E704" s="3" t="s">
        <v>38</v>
      </c>
      <c r="F704" s="3" t="s">
        <v>312</v>
      </c>
      <c r="G704" s="3" t="s">
        <v>243</v>
      </c>
      <c r="H704" s="70" t="str">
        <f>Table1[[#This Row],[Tabela]]&amp;Table1[[#This Row],[Campo]]</f>
        <v>modesg_out_empr_info_nfinccm_trnvr_ttl_elgbl</v>
      </c>
      <c r="I704" s="3" t="s">
        <v>177</v>
      </c>
      <c r="J704" s="45">
        <f>VLOOKUP(Table1[[#This Row],[Status]],Auxiliar!$B$16:$C$23,2,0)</f>
        <v>2</v>
      </c>
      <c r="K704" s="3" t="s">
        <v>1154</v>
      </c>
      <c r="L704" s="3" t="s">
        <v>1161</v>
      </c>
      <c r="M704" s="22" t="s">
        <v>1153</v>
      </c>
      <c r="N704" s="57">
        <v>45505</v>
      </c>
      <c r="O704" s="22">
        <f>INDEX(Auxiliar!$D$5:$F$13,MATCH(Table1[[#This Row],[Tipologia_Testes]],Auxiliar!$B$5:$B$13,0),MATCH(Table1[[#This Row],[Complexidade]],Auxiliar!$D$4:$F$4,0))</f>
        <v>8</v>
      </c>
      <c r="P704" s="3"/>
      <c r="Q704" s="3" t="s">
        <v>1187</v>
      </c>
      <c r="R704" s="48">
        <v>45261</v>
      </c>
      <c r="S704" s="3"/>
      <c r="T704" s="183">
        <v>45490</v>
      </c>
      <c r="U704" s="183">
        <v>45504</v>
      </c>
      <c r="V704" s="183">
        <v>45504</v>
      </c>
      <c r="W704" s="3">
        <f>VLOOKUP(Table1[[#This Row],[Status]],Auxiliar!$B$16:$D$23,3,0)*Table1[[#This Row],[Estimação (horas)]]</f>
        <v>4</v>
      </c>
      <c r="X704" s="3"/>
    </row>
    <row r="705" spans="2:24" ht="17.399999999999999" hidden="1">
      <c r="B705" s="3" t="s">
        <v>28</v>
      </c>
      <c r="C705" s="3" t="s">
        <v>301</v>
      </c>
      <c r="D705" s="3" t="s">
        <v>313</v>
      </c>
      <c r="E705" s="3" t="s">
        <v>38</v>
      </c>
      <c r="F705" s="3" t="s">
        <v>312</v>
      </c>
      <c r="G705" s="3" t="s">
        <v>243</v>
      </c>
      <c r="H705" s="70" t="str">
        <f>Table1[[#This Row],[Tabela]]&amp;Table1[[#This Row],[Campo]]</f>
        <v>modesg_out_empr_info_nfinccm_trnvr_ttl_elgbl</v>
      </c>
      <c r="I705" s="3" t="s">
        <v>177</v>
      </c>
      <c r="J705" s="45">
        <f>VLOOKUP(Table1[[#This Row],[Status]],Auxiliar!$B$16:$C$23,2,0)</f>
        <v>2</v>
      </c>
      <c r="K705" s="3" t="s">
        <v>1155</v>
      </c>
      <c r="L705" s="3" t="s">
        <v>1161</v>
      </c>
      <c r="M705" s="22" t="s">
        <v>1153</v>
      </c>
      <c r="N705" s="57">
        <v>45505</v>
      </c>
      <c r="O705" s="22">
        <f>INDEX(Auxiliar!$D$5:$F$13,MATCH(Table1[[#This Row],[Tipologia_Testes]],Auxiliar!$B$5:$B$13,0),MATCH(Table1[[#This Row],[Complexidade]],Auxiliar!$D$4:$F$4,0))</f>
        <v>8</v>
      </c>
      <c r="P705" s="3"/>
      <c r="Q705" s="3" t="s">
        <v>1187</v>
      </c>
      <c r="R705" s="48">
        <v>45261</v>
      </c>
      <c r="S705" s="3"/>
      <c r="T705" s="183">
        <v>45490</v>
      </c>
      <c r="U705" s="183">
        <v>45504</v>
      </c>
      <c r="V705" s="183">
        <v>45504</v>
      </c>
      <c r="W705" s="3">
        <f>VLOOKUP(Table1[[#This Row],[Status]],Auxiliar!$B$16:$D$23,3,0)*Table1[[#This Row],[Estimação (horas)]]</f>
        <v>4</v>
      </c>
      <c r="X705" s="3"/>
    </row>
    <row r="706" spans="2:24" ht="17.399999999999999" hidden="1">
      <c r="B706" s="3" t="s">
        <v>28</v>
      </c>
      <c r="C706" s="3" t="s">
        <v>301</v>
      </c>
      <c r="D706" s="3" t="s">
        <v>313</v>
      </c>
      <c r="E706" s="3" t="s">
        <v>38</v>
      </c>
      <c r="F706" s="3" t="s">
        <v>312</v>
      </c>
      <c r="G706" s="3" t="s">
        <v>243</v>
      </c>
      <c r="H706" s="70" t="str">
        <f>Table1[[#This Row],[Tabela]]&amp;Table1[[#This Row],[Campo]]</f>
        <v>modesg_out_empr_info_nfinccm_trnvr_ttl_elgbl</v>
      </c>
      <c r="I706" s="3" t="s">
        <v>177</v>
      </c>
      <c r="J706" s="45">
        <f>VLOOKUP(Table1[[#This Row],[Status]],Auxiliar!$B$16:$C$23,2,0)</f>
        <v>2</v>
      </c>
      <c r="K706" s="3" t="s">
        <v>1158</v>
      </c>
      <c r="L706" s="3" t="s">
        <v>1161</v>
      </c>
      <c r="M706" s="22" t="s">
        <v>1153</v>
      </c>
      <c r="N706" s="57">
        <v>45505</v>
      </c>
      <c r="O706" s="22">
        <f>INDEX(Auxiliar!$D$5:$F$13,MATCH(Table1[[#This Row],[Tipologia_Testes]],Auxiliar!$B$5:$B$13,0),MATCH(Table1[[#This Row],[Complexidade]],Auxiliar!$D$4:$F$4,0))</f>
        <v>0.1</v>
      </c>
      <c r="P706" s="3"/>
      <c r="Q706" s="3" t="s">
        <v>1187</v>
      </c>
      <c r="R706" s="48">
        <v>45261</v>
      </c>
      <c r="S706" s="3"/>
      <c r="T706" s="183">
        <v>45490</v>
      </c>
      <c r="U706" s="183">
        <v>45504</v>
      </c>
      <c r="V706" s="183">
        <v>45504</v>
      </c>
      <c r="W706" s="3">
        <f>VLOOKUP(Table1[[#This Row],[Status]],Auxiliar!$B$16:$D$23,3,0)*Table1[[#This Row],[Estimação (horas)]]</f>
        <v>0.05</v>
      </c>
      <c r="X706" s="3"/>
    </row>
    <row r="707" spans="2:24" ht="17.399999999999999" hidden="1">
      <c r="B707" s="3" t="s">
        <v>28</v>
      </c>
      <c r="C707" s="3" t="s">
        <v>301</v>
      </c>
      <c r="D707" s="3" t="s">
        <v>313</v>
      </c>
      <c r="E707" s="3" t="s">
        <v>38</v>
      </c>
      <c r="F707" s="3" t="s">
        <v>312</v>
      </c>
      <c r="G707" s="3" t="s">
        <v>272</v>
      </c>
      <c r="H707" s="70" t="str">
        <f>Table1[[#This Row],[Tabela]]&amp;Table1[[#This Row],[Campo]]</f>
        <v>modesg_out_empr_info_nfincod_nace_esg</v>
      </c>
      <c r="I707" s="3" t="s">
        <v>177</v>
      </c>
      <c r="J707" s="45">
        <f>VLOOKUP(Table1[[#This Row],[Status]],Auxiliar!$B$16:$C$23,2,0)</f>
        <v>2</v>
      </c>
      <c r="K707" s="3" t="s">
        <v>1154</v>
      </c>
      <c r="L707" s="29" t="s">
        <v>1152</v>
      </c>
      <c r="M707" s="22" t="s">
        <v>1153</v>
      </c>
      <c r="N707" s="57">
        <v>45505</v>
      </c>
      <c r="O707" s="22">
        <f>INDEX(Auxiliar!$D$5:$F$13,MATCH(Table1[[#This Row],[Tipologia_Testes]],Auxiliar!$B$5:$B$13,0),MATCH(Table1[[#This Row],[Complexidade]],Auxiliar!$D$4:$F$4,0))</f>
        <v>8</v>
      </c>
      <c r="P707" s="3" t="s">
        <v>1203</v>
      </c>
      <c r="Q707" s="3" t="s">
        <v>1187</v>
      </c>
      <c r="R707" s="48">
        <v>45261</v>
      </c>
      <c r="S707" s="3"/>
      <c r="T707" s="48">
        <v>45490</v>
      </c>
      <c r="U707" s="48">
        <v>45504</v>
      </c>
      <c r="V707" s="48">
        <v>45504</v>
      </c>
      <c r="W707" s="3">
        <f>VLOOKUP(Table1[[#This Row],[Status]],Auxiliar!$B$16:$D$23,3,0)*Table1[[#This Row],[Estimação (horas)]]</f>
        <v>4</v>
      </c>
      <c r="X707" s="3"/>
    </row>
    <row r="708" spans="2:24" ht="17.399999999999999" hidden="1">
      <c r="B708" s="3" t="s">
        <v>28</v>
      </c>
      <c r="C708" s="3" t="s">
        <v>301</v>
      </c>
      <c r="D708" s="3" t="s">
        <v>313</v>
      </c>
      <c r="E708" s="3" t="s">
        <v>38</v>
      </c>
      <c r="F708" s="3" t="s">
        <v>312</v>
      </c>
      <c r="G708" s="3" t="s">
        <v>272</v>
      </c>
      <c r="H708" s="70" t="str">
        <f>Table1[[#This Row],[Tabela]]&amp;Table1[[#This Row],[Campo]]</f>
        <v>modesg_out_empr_info_nfincod_nace_esg</v>
      </c>
      <c r="I708" s="3" t="s">
        <v>177</v>
      </c>
      <c r="J708" s="45">
        <f>VLOOKUP(Table1[[#This Row],[Status]],Auxiliar!$B$16:$C$23,2,0)</f>
        <v>2</v>
      </c>
      <c r="K708" s="3" t="s">
        <v>1155</v>
      </c>
      <c r="L708" s="29" t="s">
        <v>1152</v>
      </c>
      <c r="M708" s="22" t="s">
        <v>1153</v>
      </c>
      <c r="N708" s="57">
        <v>45505</v>
      </c>
      <c r="O708" s="22">
        <f>INDEX(Auxiliar!$D$5:$F$13,MATCH(Table1[[#This Row],[Tipologia_Testes]],Auxiliar!$B$5:$B$13,0),MATCH(Table1[[#This Row],[Complexidade]],Auxiliar!$D$4:$F$4,0))</f>
        <v>8</v>
      </c>
      <c r="P708" s="3" t="s">
        <v>1203</v>
      </c>
      <c r="Q708" s="3" t="s">
        <v>1187</v>
      </c>
      <c r="R708" s="48">
        <v>45261</v>
      </c>
      <c r="S708" s="3"/>
      <c r="T708" s="48">
        <v>45490</v>
      </c>
      <c r="U708" s="48">
        <v>45504</v>
      </c>
      <c r="V708" s="48">
        <v>45504</v>
      </c>
      <c r="W708" s="3">
        <f>VLOOKUP(Table1[[#This Row],[Status]],Auxiliar!$B$16:$D$23,3,0)*Table1[[#This Row],[Estimação (horas)]]</f>
        <v>4</v>
      </c>
      <c r="X708" s="3"/>
    </row>
    <row r="709" spans="2:24" ht="17.399999999999999" hidden="1">
      <c r="B709" s="3" t="s">
        <v>28</v>
      </c>
      <c r="C709" s="3" t="s">
        <v>301</v>
      </c>
      <c r="D709" s="3" t="s">
        <v>313</v>
      </c>
      <c r="E709" s="3" t="s">
        <v>38</v>
      </c>
      <c r="F709" s="3" t="s">
        <v>312</v>
      </c>
      <c r="G709" s="3" t="s">
        <v>272</v>
      </c>
      <c r="H709" s="70" t="str">
        <f>Table1[[#This Row],[Tabela]]&amp;Table1[[#This Row],[Campo]]</f>
        <v>modesg_out_empr_info_nfincod_nace_esg</v>
      </c>
      <c r="I709" s="3" t="s">
        <v>177</v>
      </c>
      <c r="J709" s="45">
        <f>VLOOKUP(Table1[[#This Row],[Status]],Auxiliar!$B$16:$C$23,2,0)</f>
        <v>2</v>
      </c>
      <c r="K709" s="3" t="s">
        <v>1158</v>
      </c>
      <c r="L709" s="29" t="s">
        <v>1152</v>
      </c>
      <c r="M709" s="22" t="s">
        <v>1153</v>
      </c>
      <c r="N709" s="57">
        <v>45505</v>
      </c>
      <c r="O709" s="22">
        <f>INDEX(Auxiliar!$D$5:$F$13,MATCH(Table1[[#This Row],[Tipologia_Testes]],Auxiliar!$B$5:$B$13,0),MATCH(Table1[[#This Row],[Complexidade]],Auxiliar!$D$4:$F$4,0))</f>
        <v>0.1</v>
      </c>
      <c r="P709" s="3" t="s">
        <v>1203</v>
      </c>
      <c r="Q709" s="3" t="s">
        <v>1187</v>
      </c>
      <c r="R709" s="48">
        <v>45261</v>
      </c>
      <c r="S709" s="3"/>
      <c r="T709" s="48">
        <v>45490</v>
      </c>
      <c r="U709" s="48">
        <v>45504</v>
      </c>
      <c r="V709" s="48">
        <v>45504</v>
      </c>
      <c r="W709" s="3">
        <f>VLOOKUP(Table1[[#This Row],[Status]],Auxiliar!$B$16:$D$23,3,0)*Table1[[#This Row],[Estimação (horas)]]</f>
        <v>0.05</v>
      </c>
      <c r="X709" s="3"/>
    </row>
    <row r="710" spans="2:24" ht="17.399999999999999" hidden="1">
      <c r="B710" s="3" t="s">
        <v>28</v>
      </c>
      <c r="C710" s="3" t="s">
        <v>301</v>
      </c>
      <c r="D710" s="3" t="s">
        <v>313</v>
      </c>
      <c r="E710" s="3" t="s">
        <v>38</v>
      </c>
      <c r="F710" s="3" t="s">
        <v>312</v>
      </c>
      <c r="G710" s="3" t="s">
        <v>314</v>
      </c>
      <c r="H710" s="70" t="str">
        <f>Table1[[#This Row],[Tabela]]&amp;Table1[[#This Row],[Campo]]</f>
        <v>modesg_out_empr_info_nfinflg_emprs_excl_paris</v>
      </c>
      <c r="I710" s="3" t="s">
        <v>177</v>
      </c>
      <c r="J710" s="45">
        <f>VLOOKUP(Table1[[#This Row],[Status]],Auxiliar!$B$16:$C$23,2,0)</f>
        <v>2</v>
      </c>
      <c r="K710" s="3" t="s">
        <v>1154</v>
      </c>
      <c r="L710" s="3" t="s">
        <v>1161</v>
      </c>
      <c r="M710" s="22" t="s">
        <v>1172</v>
      </c>
      <c r="N710" s="57">
        <v>45505</v>
      </c>
      <c r="O710" s="22">
        <f>INDEX(Auxiliar!$D$5:$F$13,MATCH(Table1[[#This Row],[Tipologia_Testes]],Auxiliar!$B$5:$B$13,0),MATCH(Table1[[#This Row],[Complexidade]],Auxiliar!$D$4:$F$4,0))</f>
        <v>4</v>
      </c>
      <c r="P710" s="124" t="s">
        <v>1204</v>
      </c>
      <c r="Q710" s="3" t="s">
        <v>1187</v>
      </c>
      <c r="R710" s="48">
        <v>45261</v>
      </c>
      <c r="S710" s="3"/>
      <c r="T710" s="183">
        <v>45490</v>
      </c>
      <c r="U710" s="183">
        <v>45504</v>
      </c>
      <c r="V710" s="183">
        <v>45504</v>
      </c>
      <c r="W710" s="3">
        <f>VLOOKUP(Table1[[#This Row],[Status]],Auxiliar!$B$16:$D$23,3,0)*Table1[[#This Row],[Estimação (horas)]]</f>
        <v>2</v>
      </c>
      <c r="X710" s="3"/>
    </row>
    <row r="711" spans="2:24" ht="17.399999999999999" hidden="1">
      <c r="B711" s="3" t="s">
        <v>28</v>
      </c>
      <c r="C711" s="3" t="s">
        <v>301</v>
      </c>
      <c r="D711" s="3" t="s">
        <v>313</v>
      </c>
      <c r="E711" s="3" t="s">
        <v>38</v>
      </c>
      <c r="F711" s="3" t="s">
        <v>312</v>
      </c>
      <c r="G711" s="3" t="s">
        <v>314</v>
      </c>
      <c r="H711" s="70" t="str">
        <f>Table1[[#This Row],[Tabela]]&amp;Table1[[#This Row],[Campo]]</f>
        <v>modesg_out_empr_info_nfinflg_emprs_excl_paris</v>
      </c>
      <c r="I711" s="3" t="s">
        <v>177</v>
      </c>
      <c r="J711" s="45">
        <f>VLOOKUP(Table1[[#This Row],[Status]],Auxiliar!$B$16:$C$23,2,0)</f>
        <v>2</v>
      </c>
      <c r="K711" s="3" t="s">
        <v>1155</v>
      </c>
      <c r="L711" s="3" t="s">
        <v>1161</v>
      </c>
      <c r="M711" s="22" t="s">
        <v>1172</v>
      </c>
      <c r="N711" s="57">
        <v>45505</v>
      </c>
      <c r="O711" s="22">
        <f>INDEX(Auxiliar!$D$5:$F$13,MATCH(Table1[[#This Row],[Tipologia_Testes]],Auxiliar!$B$5:$B$13,0),MATCH(Table1[[#This Row],[Complexidade]],Auxiliar!$D$4:$F$4,0))</f>
        <v>4</v>
      </c>
      <c r="P711" s="124" t="s">
        <v>1204</v>
      </c>
      <c r="Q711" s="3" t="s">
        <v>1187</v>
      </c>
      <c r="R711" s="48">
        <v>45261</v>
      </c>
      <c r="S711" s="3"/>
      <c r="T711" s="183">
        <v>45490</v>
      </c>
      <c r="U711" s="183">
        <v>45504</v>
      </c>
      <c r="V711" s="183">
        <v>45504</v>
      </c>
      <c r="W711" s="3">
        <f>VLOOKUP(Table1[[#This Row],[Status]],Auxiliar!$B$16:$D$23,3,0)*Table1[[#This Row],[Estimação (horas)]]</f>
        <v>2</v>
      </c>
      <c r="X711" s="3"/>
    </row>
    <row r="712" spans="2:24" ht="17.399999999999999" hidden="1">
      <c r="B712" s="3" t="s">
        <v>28</v>
      </c>
      <c r="C712" s="3" t="s">
        <v>301</v>
      </c>
      <c r="D712" s="3" t="s">
        <v>313</v>
      </c>
      <c r="E712" s="3" t="s">
        <v>38</v>
      </c>
      <c r="F712" s="3" t="s">
        <v>312</v>
      </c>
      <c r="G712" s="3" t="s">
        <v>314</v>
      </c>
      <c r="H712" s="70" t="str">
        <f>Table1[[#This Row],[Tabela]]&amp;Table1[[#This Row],[Campo]]</f>
        <v>modesg_out_empr_info_nfinflg_emprs_excl_paris</v>
      </c>
      <c r="I712" s="3" t="s">
        <v>177</v>
      </c>
      <c r="J712" s="45">
        <f>VLOOKUP(Table1[[#This Row],[Status]],Auxiliar!$B$16:$C$23,2,0)</f>
        <v>2</v>
      </c>
      <c r="K712" s="3" t="s">
        <v>1158</v>
      </c>
      <c r="L712" s="3" t="s">
        <v>1161</v>
      </c>
      <c r="M712" s="22" t="s">
        <v>1172</v>
      </c>
      <c r="N712" s="57">
        <v>45505</v>
      </c>
      <c r="O712" s="22">
        <f>INDEX(Auxiliar!$D$5:$F$13,MATCH(Table1[[#This Row],[Tipologia_Testes]],Auxiliar!$B$5:$B$13,0),MATCH(Table1[[#This Row],[Complexidade]],Auxiliar!$D$4:$F$4,0))</f>
        <v>0.1</v>
      </c>
      <c r="P712" s="124" t="s">
        <v>1204</v>
      </c>
      <c r="Q712" s="3" t="s">
        <v>1187</v>
      </c>
      <c r="R712" s="48">
        <v>45261</v>
      </c>
      <c r="S712" s="3"/>
      <c r="T712" s="183">
        <v>45490</v>
      </c>
      <c r="U712" s="183">
        <v>45504</v>
      </c>
      <c r="V712" s="183">
        <v>45504</v>
      </c>
      <c r="W712" s="3">
        <f>VLOOKUP(Table1[[#This Row],[Status]],Auxiliar!$B$16:$D$23,3,0)*Table1[[#This Row],[Estimação (horas)]]</f>
        <v>0.05</v>
      </c>
      <c r="X712" s="3"/>
    </row>
    <row r="713" spans="2:24" ht="17.399999999999999" hidden="1">
      <c r="B713" s="3" t="s">
        <v>28</v>
      </c>
      <c r="C713" s="3" t="s">
        <v>301</v>
      </c>
      <c r="D713" s="3" t="s">
        <v>313</v>
      </c>
      <c r="E713" s="3" t="s">
        <v>38</v>
      </c>
      <c r="F713" s="3" t="s">
        <v>312</v>
      </c>
      <c r="G713" s="3" t="s">
        <v>236</v>
      </c>
      <c r="H713" s="70" t="str">
        <f>Table1[[#This Row],[Tabela]]&amp;Table1[[#This Row],[Campo]]</f>
        <v>modesg_out_empr_info_nfinflg_nfrd</v>
      </c>
      <c r="I713" s="3" t="s">
        <v>177</v>
      </c>
      <c r="J713" s="45">
        <f>VLOOKUP(Table1[[#This Row],[Status]],Auxiliar!$B$16:$C$23,2,0)</f>
        <v>2</v>
      </c>
      <c r="K713" s="3" t="s">
        <v>1154</v>
      </c>
      <c r="L713" s="3" t="s">
        <v>1161</v>
      </c>
      <c r="M713" s="22" t="s">
        <v>1172</v>
      </c>
      <c r="N713" s="57">
        <v>45505</v>
      </c>
      <c r="O713" s="22">
        <f>INDEX(Auxiliar!$D$5:$F$13,MATCH(Table1[[#This Row],[Tipologia_Testes]],Auxiliar!$B$5:$B$13,0),MATCH(Table1[[#This Row],[Complexidade]],Auxiliar!$D$4:$F$4,0))</f>
        <v>4</v>
      </c>
      <c r="P713" s="3"/>
      <c r="Q713" s="3" t="s">
        <v>1187</v>
      </c>
      <c r="R713" s="48">
        <v>45261</v>
      </c>
      <c r="S713" s="3"/>
      <c r="T713" s="183">
        <v>45490</v>
      </c>
      <c r="U713" s="183">
        <v>45504</v>
      </c>
      <c r="V713" s="183">
        <v>45504</v>
      </c>
      <c r="W713" s="3">
        <f>VLOOKUP(Table1[[#This Row],[Status]],Auxiliar!$B$16:$D$23,3,0)*Table1[[#This Row],[Estimação (horas)]]</f>
        <v>2</v>
      </c>
      <c r="X713" s="3"/>
    </row>
    <row r="714" spans="2:24" ht="17.399999999999999" hidden="1">
      <c r="B714" s="3" t="s">
        <v>28</v>
      </c>
      <c r="C714" s="3" t="s">
        <v>301</v>
      </c>
      <c r="D714" s="3" t="s">
        <v>313</v>
      </c>
      <c r="E714" s="3" t="s">
        <v>38</v>
      </c>
      <c r="F714" s="3" t="s">
        <v>312</v>
      </c>
      <c r="G714" s="3" t="s">
        <v>236</v>
      </c>
      <c r="H714" s="70" t="str">
        <f>Table1[[#This Row],[Tabela]]&amp;Table1[[#This Row],[Campo]]</f>
        <v>modesg_out_empr_info_nfinflg_nfrd</v>
      </c>
      <c r="I714" s="3" t="s">
        <v>177</v>
      </c>
      <c r="J714" s="45">
        <f>VLOOKUP(Table1[[#This Row],[Status]],Auxiliar!$B$16:$C$23,2,0)</f>
        <v>2</v>
      </c>
      <c r="K714" s="3" t="s">
        <v>1155</v>
      </c>
      <c r="L714" s="3" t="s">
        <v>1161</v>
      </c>
      <c r="M714" s="22" t="s">
        <v>1172</v>
      </c>
      <c r="N714" s="57">
        <v>45505</v>
      </c>
      <c r="O714" s="22">
        <f>INDEX(Auxiliar!$D$5:$F$13,MATCH(Table1[[#This Row],[Tipologia_Testes]],Auxiliar!$B$5:$B$13,0),MATCH(Table1[[#This Row],[Complexidade]],Auxiliar!$D$4:$F$4,0))</f>
        <v>4</v>
      </c>
      <c r="P714" s="3"/>
      <c r="Q714" s="3" t="s">
        <v>1187</v>
      </c>
      <c r="R714" s="48">
        <v>45261</v>
      </c>
      <c r="S714" s="3"/>
      <c r="T714" s="183">
        <v>45490</v>
      </c>
      <c r="U714" s="183">
        <v>45504</v>
      </c>
      <c r="V714" s="183">
        <v>45504</v>
      </c>
      <c r="W714" s="3">
        <f>VLOOKUP(Table1[[#This Row],[Status]],Auxiliar!$B$16:$D$23,3,0)*Table1[[#This Row],[Estimação (horas)]]</f>
        <v>2</v>
      </c>
      <c r="X714" s="3"/>
    </row>
    <row r="715" spans="2:24" ht="17.399999999999999" hidden="1">
      <c r="B715" s="3" t="s">
        <v>28</v>
      </c>
      <c r="C715" s="3" t="s">
        <v>301</v>
      </c>
      <c r="D715" s="3" t="s">
        <v>313</v>
      </c>
      <c r="E715" s="3" t="s">
        <v>38</v>
      </c>
      <c r="F715" s="3" t="s">
        <v>312</v>
      </c>
      <c r="G715" s="3" t="s">
        <v>236</v>
      </c>
      <c r="H715" s="70" t="str">
        <f>Table1[[#This Row],[Tabela]]&amp;Table1[[#This Row],[Campo]]</f>
        <v>modesg_out_empr_info_nfinflg_nfrd</v>
      </c>
      <c r="I715" s="3" t="s">
        <v>177</v>
      </c>
      <c r="J715" s="45">
        <f>VLOOKUP(Table1[[#This Row],[Status]],Auxiliar!$B$16:$C$23,2,0)</f>
        <v>2</v>
      </c>
      <c r="K715" s="3" t="s">
        <v>1158</v>
      </c>
      <c r="L715" s="3" t="s">
        <v>1161</v>
      </c>
      <c r="M715" s="22" t="s">
        <v>1172</v>
      </c>
      <c r="N715" s="57">
        <v>45505</v>
      </c>
      <c r="O715" s="22">
        <f>INDEX(Auxiliar!$D$5:$F$13,MATCH(Table1[[#This Row],[Tipologia_Testes]],Auxiliar!$B$5:$B$13,0),MATCH(Table1[[#This Row],[Complexidade]],Auxiliar!$D$4:$F$4,0))</f>
        <v>0.1</v>
      </c>
      <c r="P715" s="3"/>
      <c r="Q715" s="3" t="s">
        <v>1187</v>
      </c>
      <c r="R715" s="48">
        <v>45261</v>
      </c>
      <c r="S715" s="3"/>
      <c r="T715" s="183">
        <v>45490</v>
      </c>
      <c r="U715" s="183">
        <v>45504</v>
      </c>
      <c r="V715" s="183">
        <v>45504</v>
      </c>
      <c r="W715" s="3">
        <f>VLOOKUP(Table1[[#This Row],[Status]],Auxiliar!$B$16:$D$23,3,0)*Table1[[#This Row],[Estimação (horas)]]</f>
        <v>0.05</v>
      </c>
      <c r="X715" s="3"/>
    </row>
    <row r="716" spans="2:24" ht="17.399999999999999" hidden="1">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1154</v>
      </c>
      <c r="L716" s="3" t="s">
        <v>1152</v>
      </c>
      <c r="M716" s="22" t="s">
        <v>1153</v>
      </c>
      <c r="N716" s="57">
        <v>45505</v>
      </c>
      <c r="O716" s="22">
        <f>INDEX(Auxiliar!$D$5:$F$13,MATCH(Table1[[#This Row],[Tipologia_Testes]],Auxiliar!$B$5:$B$13,0),MATCH(Table1[[#This Row],[Complexidade]],Auxiliar!$D$4:$F$4,0))</f>
        <v>8</v>
      </c>
      <c r="P716" s="3" t="s">
        <v>1205</v>
      </c>
      <c r="Q716" s="3" t="s">
        <v>1187</v>
      </c>
      <c r="R716" s="48">
        <v>45261</v>
      </c>
      <c r="S716" s="3"/>
      <c r="T716" s="48">
        <v>45490</v>
      </c>
      <c r="U716" s="48">
        <v>45504</v>
      </c>
      <c r="V716" s="48">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1155</v>
      </c>
      <c r="L717" s="3" t="s">
        <v>1152</v>
      </c>
      <c r="M717" s="22" t="s">
        <v>1153</v>
      </c>
      <c r="N717" s="57">
        <v>45505</v>
      </c>
      <c r="O717" s="22">
        <f>INDEX(Auxiliar!$D$5:$F$13,MATCH(Table1[[#This Row],[Tipologia_Testes]],Auxiliar!$B$5:$B$13,0),MATCH(Table1[[#This Row],[Complexidade]],Auxiliar!$D$4:$F$4,0))</f>
        <v>8</v>
      </c>
      <c r="P717" s="3" t="s">
        <v>1205</v>
      </c>
      <c r="Q717" s="3" t="s">
        <v>1187</v>
      </c>
      <c r="R717" s="48">
        <v>45261</v>
      </c>
      <c r="S717" s="3"/>
      <c r="T717" s="48">
        <v>45490</v>
      </c>
      <c r="U717" s="48">
        <v>45504</v>
      </c>
      <c r="V717" s="48">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1158</v>
      </c>
      <c r="L718" s="3" t="s">
        <v>1152</v>
      </c>
      <c r="M718" s="22" t="s">
        <v>1153</v>
      </c>
      <c r="N718" s="57">
        <v>45505</v>
      </c>
      <c r="O718" s="22">
        <f>INDEX(Auxiliar!$D$5:$F$13,MATCH(Table1[[#This Row],[Tipologia_Testes]],Auxiliar!$B$5:$B$13,0),MATCH(Table1[[#This Row],[Complexidade]],Auxiliar!$D$4:$F$4,0))</f>
        <v>0.1</v>
      </c>
      <c r="P718" s="3" t="s">
        <v>1205</v>
      </c>
      <c r="Q718" s="3" t="s">
        <v>1187</v>
      </c>
      <c r="R718" s="48">
        <v>45261</v>
      </c>
      <c r="S718" s="3"/>
      <c r="T718" s="48">
        <v>45490</v>
      </c>
      <c r="U718" s="48">
        <v>45504</v>
      </c>
      <c r="V718" s="48">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1154</v>
      </c>
      <c r="L719" s="3" t="s">
        <v>1152</v>
      </c>
      <c r="M719" s="22" t="s">
        <v>1153</v>
      </c>
      <c r="N719" s="57">
        <v>45505</v>
      </c>
      <c r="O719" s="22">
        <f>INDEX(Auxiliar!$D$5:$F$13,MATCH(Table1[[#This Row],[Tipologia_Testes]],Auxiliar!$B$5:$B$13,0),MATCH(Table1[[#This Row],[Complexidade]],Auxiliar!$D$4:$F$4,0))</f>
        <v>8</v>
      </c>
      <c r="P719" s="3" t="s">
        <v>1205</v>
      </c>
      <c r="Q719" s="3" t="s">
        <v>1187</v>
      </c>
      <c r="R719" s="48">
        <v>45261</v>
      </c>
      <c r="S719" s="3"/>
      <c r="T719" s="48">
        <v>45490</v>
      </c>
      <c r="U719" s="48">
        <v>45504</v>
      </c>
      <c r="V719" s="48">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1155</v>
      </c>
      <c r="L720" s="3" t="s">
        <v>1152</v>
      </c>
      <c r="M720" s="22" t="s">
        <v>1153</v>
      </c>
      <c r="N720" s="57">
        <v>45505</v>
      </c>
      <c r="O720" s="22">
        <f>INDEX(Auxiliar!$D$5:$F$13,MATCH(Table1[[#This Row],[Tipologia_Testes]],Auxiliar!$B$5:$B$13,0),MATCH(Table1[[#This Row],[Complexidade]],Auxiliar!$D$4:$F$4,0))</f>
        <v>8</v>
      </c>
      <c r="P720" s="3" t="s">
        <v>1205</v>
      </c>
      <c r="Q720" s="3" t="s">
        <v>1187</v>
      </c>
      <c r="R720" s="48">
        <v>45261</v>
      </c>
      <c r="S720" s="3"/>
      <c r="T720" s="48">
        <v>45490</v>
      </c>
      <c r="U720" s="48">
        <v>45504</v>
      </c>
      <c r="V720" s="48">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1158</v>
      </c>
      <c r="L721" s="3" t="s">
        <v>1152</v>
      </c>
      <c r="M721" s="22" t="s">
        <v>1153</v>
      </c>
      <c r="N721" s="57">
        <v>45505</v>
      </c>
      <c r="O721" s="22">
        <f>INDEX(Auxiliar!$D$5:$F$13,MATCH(Table1[[#This Row],[Tipologia_Testes]],Auxiliar!$B$5:$B$13,0),MATCH(Table1[[#This Row],[Complexidade]],Auxiliar!$D$4:$F$4,0))</f>
        <v>0.1</v>
      </c>
      <c r="P721" s="3" t="s">
        <v>1205</v>
      </c>
      <c r="Q721" s="3" t="s">
        <v>1187</v>
      </c>
      <c r="R721" s="48">
        <v>45261</v>
      </c>
      <c r="S721" s="3"/>
      <c r="T721" s="48">
        <v>45490</v>
      </c>
      <c r="U721" s="48">
        <v>45504</v>
      </c>
      <c r="V721" s="48">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1154</v>
      </c>
      <c r="L722" s="3" t="s">
        <v>1161</v>
      </c>
      <c r="M722" s="22" t="s">
        <v>1162</v>
      </c>
      <c r="N722" s="57">
        <v>45505</v>
      </c>
      <c r="O722" s="22">
        <f>INDEX(Auxiliar!$D$5:$F$13,MATCH(Table1[[#This Row],[Tipologia_Testes]],Auxiliar!$B$5:$B$13,0),MATCH(Table1[[#This Row],[Complexidade]],Auxiliar!$D$4:$F$4,0))</f>
        <v>2</v>
      </c>
      <c r="P722" s="3" t="s">
        <v>1206</v>
      </c>
      <c r="Q722" s="3" t="s">
        <v>1187</v>
      </c>
      <c r="R722" s="48">
        <v>45261</v>
      </c>
      <c r="S722" s="3"/>
      <c r="T722" s="48">
        <v>45490</v>
      </c>
      <c r="U722" s="48">
        <v>45504</v>
      </c>
      <c r="V722" s="48">
        <v>45504</v>
      </c>
      <c r="W722" s="3">
        <f>VLOOKUP(Table1[[#This Row],[Status]],Auxiliar!$B$16:$D$23,3,0)*Table1[[#This Row],[Estimação (horas)]]</f>
        <v>1</v>
      </c>
      <c r="X722" s="3"/>
    </row>
    <row r="723" spans="2:24" ht="17.399999999999999" hidden="1">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1155</v>
      </c>
      <c r="L723" s="3" t="s">
        <v>1161</v>
      </c>
      <c r="M723" s="22" t="s">
        <v>1162</v>
      </c>
      <c r="N723" s="57">
        <v>45505</v>
      </c>
      <c r="O723" s="22">
        <f>INDEX(Auxiliar!$D$5:$F$13,MATCH(Table1[[#This Row],[Tipologia_Testes]],Auxiliar!$B$5:$B$13,0),MATCH(Table1[[#This Row],[Complexidade]],Auxiliar!$D$4:$F$4,0))</f>
        <v>2</v>
      </c>
      <c r="P723" s="3" t="s">
        <v>1206</v>
      </c>
      <c r="Q723" s="3" t="s">
        <v>1187</v>
      </c>
      <c r="R723" s="48">
        <v>45261</v>
      </c>
      <c r="S723" s="3"/>
      <c r="T723" s="48">
        <v>45490</v>
      </c>
      <c r="U723" s="48">
        <v>45504</v>
      </c>
      <c r="V723" s="48">
        <v>45504</v>
      </c>
      <c r="W723" s="3">
        <f>VLOOKUP(Table1[[#This Row],[Status]],Auxiliar!$B$16:$D$23,3,0)*Table1[[#This Row],[Estimação (horas)]]</f>
        <v>1</v>
      </c>
      <c r="X723" s="3"/>
    </row>
    <row r="724" spans="2:24" ht="17.399999999999999" hidden="1">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1158</v>
      </c>
      <c r="L724" s="3" t="s">
        <v>1161</v>
      </c>
      <c r="M724" s="22" t="s">
        <v>1162</v>
      </c>
      <c r="N724" s="57">
        <v>45505</v>
      </c>
      <c r="O724" s="22">
        <f>INDEX(Auxiliar!$D$5:$F$13,MATCH(Table1[[#This Row],[Tipologia_Testes]],Auxiliar!$B$5:$B$13,0),MATCH(Table1[[#This Row],[Complexidade]],Auxiliar!$D$4:$F$4,0))</f>
        <v>0.1</v>
      </c>
      <c r="P724" s="3" t="s">
        <v>1206</v>
      </c>
      <c r="Q724" s="3" t="s">
        <v>1187</v>
      </c>
      <c r="R724" s="48">
        <v>45261</v>
      </c>
      <c r="S724" s="3"/>
      <c r="T724" s="48">
        <v>45490</v>
      </c>
      <c r="U724" s="48">
        <v>45504</v>
      </c>
      <c r="V724" s="48">
        <v>45504</v>
      </c>
      <c r="W724" s="3">
        <f>VLOOKUP(Table1[[#This Row],[Status]],Auxiliar!$B$16:$D$23,3,0)*Table1[[#This Row],[Estimação (horas)]]</f>
        <v>0.05</v>
      </c>
      <c r="X724" s="3"/>
    </row>
    <row r="725" spans="2:24" ht="17.399999999999999" hidden="1">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1154</v>
      </c>
      <c r="L725" s="3" t="s">
        <v>1161</v>
      </c>
      <c r="M725" s="22" t="s">
        <v>1162</v>
      </c>
      <c r="N725" s="57">
        <v>45505</v>
      </c>
      <c r="O725" s="22">
        <f>INDEX(Auxiliar!$D$5:$F$13,MATCH(Table1[[#This Row],[Tipologia_Testes]],Auxiliar!$B$5:$B$13,0),MATCH(Table1[[#This Row],[Complexidade]],Auxiliar!$D$4:$F$4,0))</f>
        <v>2</v>
      </c>
      <c r="P725" s="3" t="s">
        <v>1206</v>
      </c>
      <c r="Q725" s="3" t="s">
        <v>1187</v>
      </c>
      <c r="R725" s="48">
        <v>45261</v>
      </c>
      <c r="S725" s="3"/>
      <c r="T725" s="48">
        <v>45490</v>
      </c>
      <c r="U725" s="48">
        <v>45504</v>
      </c>
      <c r="V725" s="48">
        <v>45504</v>
      </c>
      <c r="W725" s="3">
        <f>VLOOKUP(Table1[[#This Row],[Status]],Auxiliar!$B$16:$D$23,3,0)*Table1[[#This Row],[Estimação (horas)]]</f>
        <v>1</v>
      </c>
      <c r="X725" s="3"/>
    </row>
    <row r="726" spans="2:24" ht="17.399999999999999" hidden="1">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1155</v>
      </c>
      <c r="L726" s="3" t="s">
        <v>1161</v>
      </c>
      <c r="M726" s="22" t="s">
        <v>1162</v>
      </c>
      <c r="N726" s="57">
        <v>45505</v>
      </c>
      <c r="O726" s="22">
        <f>INDEX(Auxiliar!$D$5:$F$13,MATCH(Table1[[#This Row],[Tipologia_Testes]],Auxiliar!$B$5:$B$13,0),MATCH(Table1[[#This Row],[Complexidade]],Auxiliar!$D$4:$F$4,0))</f>
        <v>2</v>
      </c>
      <c r="P726" s="3" t="s">
        <v>1206</v>
      </c>
      <c r="Q726" s="3" t="s">
        <v>1187</v>
      </c>
      <c r="R726" s="48">
        <v>45261</v>
      </c>
      <c r="S726" s="3"/>
      <c r="T726" s="48">
        <v>45490</v>
      </c>
      <c r="U726" s="48">
        <v>45504</v>
      </c>
      <c r="V726" s="48">
        <v>45504</v>
      </c>
      <c r="W726" s="3">
        <f>VLOOKUP(Table1[[#This Row],[Status]],Auxiliar!$B$16:$D$23,3,0)*Table1[[#This Row],[Estimação (horas)]]</f>
        <v>1</v>
      </c>
      <c r="X726" s="3"/>
    </row>
    <row r="727" spans="2:24" ht="17.399999999999999" hidden="1">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1158</v>
      </c>
      <c r="L727" s="3" t="s">
        <v>1161</v>
      </c>
      <c r="M727" s="22" t="s">
        <v>1162</v>
      </c>
      <c r="N727" s="57">
        <v>45505</v>
      </c>
      <c r="O727" s="22">
        <f>INDEX(Auxiliar!$D$5:$F$13,MATCH(Table1[[#This Row],[Tipologia_Testes]],Auxiliar!$B$5:$B$13,0),MATCH(Table1[[#This Row],[Complexidade]],Auxiliar!$D$4:$F$4,0))</f>
        <v>0.1</v>
      </c>
      <c r="P727" s="3" t="s">
        <v>1206</v>
      </c>
      <c r="Q727" s="3" t="s">
        <v>1187</v>
      </c>
      <c r="R727" s="48">
        <v>45261</v>
      </c>
      <c r="S727" s="3"/>
      <c r="T727" s="48">
        <v>45490</v>
      </c>
      <c r="U727" s="48">
        <v>45504</v>
      </c>
      <c r="V727" s="48">
        <v>45504</v>
      </c>
      <c r="W727" s="3">
        <f>VLOOKUP(Table1[[#This Row],[Status]],Auxiliar!$B$16:$D$23,3,0)*Table1[[#This Row],[Estimação (horas)]]</f>
        <v>0.05</v>
      </c>
      <c r="X727" s="3"/>
    </row>
    <row r="728" spans="2:24" ht="17.399999999999999" hidden="1">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1154</v>
      </c>
      <c r="L728" s="3" t="s">
        <v>1161</v>
      </c>
      <c r="M728" s="22" t="s">
        <v>1162</v>
      </c>
      <c r="N728" s="57">
        <v>45505</v>
      </c>
      <c r="O728" s="22">
        <f>INDEX(Auxiliar!$D$5:$F$13,MATCH(Table1[[#This Row],[Tipologia_Testes]],Auxiliar!$B$5:$B$13,0),MATCH(Table1[[#This Row],[Complexidade]],Auxiliar!$D$4:$F$4,0))</f>
        <v>2</v>
      </c>
      <c r="P728" s="3" t="s">
        <v>1206</v>
      </c>
      <c r="Q728" s="3" t="s">
        <v>1187</v>
      </c>
      <c r="R728" s="48">
        <v>45261</v>
      </c>
      <c r="S728" s="3"/>
      <c r="T728" s="48">
        <v>45490</v>
      </c>
      <c r="U728" s="48">
        <v>45504</v>
      </c>
      <c r="V728" s="48">
        <v>45504</v>
      </c>
      <c r="W728" s="3">
        <f>VLOOKUP(Table1[[#This Row],[Status]],Auxiliar!$B$16:$D$23,3,0)*Table1[[#This Row],[Estimação (horas)]]</f>
        <v>1</v>
      </c>
      <c r="X728" s="3"/>
    </row>
    <row r="729" spans="2:24" ht="17.399999999999999" hidden="1">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1155</v>
      </c>
      <c r="L729" s="3" t="s">
        <v>1161</v>
      </c>
      <c r="M729" s="22" t="s">
        <v>1162</v>
      </c>
      <c r="N729" s="57">
        <v>45505</v>
      </c>
      <c r="O729" s="22">
        <f>INDEX(Auxiliar!$D$5:$F$13,MATCH(Table1[[#This Row],[Tipologia_Testes]],Auxiliar!$B$5:$B$13,0),MATCH(Table1[[#This Row],[Complexidade]],Auxiliar!$D$4:$F$4,0))</f>
        <v>2</v>
      </c>
      <c r="P729" s="3" t="s">
        <v>1206</v>
      </c>
      <c r="Q729" s="3" t="s">
        <v>1187</v>
      </c>
      <c r="R729" s="48">
        <v>45261</v>
      </c>
      <c r="S729" s="3"/>
      <c r="T729" s="48">
        <v>45490</v>
      </c>
      <c r="U729" s="48">
        <v>45504</v>
      </c>
      <c r="V729" s="48">
        <v>45504</v>
      </c>
      <c r="W729" s="3">
        <f>VLOOKUP(Table1[[#This Row],[Status]],Auxiliar!$B$16:$D$23,3,0)*Table1[[#This Row],[Estimação (horas)]]</f>
        <v>1</v>
      </c>
      <c r="X729" s="3"/>
    </row>
    <row r="730" spans="2:24" ht="17.399999999999999" hidden="1">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1158</v>
      </c>
      <c r="L730" s="3" t="s">
        <v>1161</v>
      </c>
      <c r="M730" s="22" t="s">
        <v>1162</v>
      </c>
      <c r="N730" s="57">
        <v>45505</v>
      </c>
      <c r="O730" s="22">
        <f>INDEX(Auxiliar!$D$5:$F$13,MATCH(Table1[[#This Row],[Tipologia_Testes]],Auxiliar!$B$5:$B$13,0),MATCH(Table1[[#This Row],[Complexidade]],Auxiliar!$D$4:$F$4,0))</f>
        <v>0.1</v>
      </c>
      <c r="P730" s="3" t="s">
        <v>1206</v>
      </c>
      <c r="Q730" s="3" t="s">
        <v>1187</v>
      </c>
      <c r="R730" s="48">
        <v>45261</v>
      </c>
      <c r="S730" s="3"/>
      <c r="T730" s="48">
        <v>45490</v>
      </c>
      <c r="U730" s="48">
        <v>45504</v>
      </c>
      <c r="V730" s="48">
        <v>45504</v>
      </c>
      <c r="W730" s="3">
        <f>VLOOKUP(Table1[[#This Row],[Status]],Auxiliar!$B$16:$D$23,3,0)*Table1[[#This Row],[Estimação (horas)]]</f>
        <v>0.05</v>
      </c>
      <c r="X730" s="3"/>
    </row>
    <row r="731" spans="2:24" ht="17.399999999999999" hidden="1">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1154</v>
      </c>
      <c r="L731" s="3" t="s">
        <v>1161</v>
      </c>
      <c r="M731" s="22" t="s">
        <v>1162</v>
      </c>
      <c r="N731" s="57">
        <v>45505</v>
      </c>
      <c r="O731" s="22">
        <f>INDEX(Auxiliar!$D$5:$F$13,MATCH(Table1[[#This Row],[Tipologia_Testes]],Auxiliar!$B$5:$B$13,0),MATCH(Table1[[#This Row],[Complexidade]],Auxiliar!$D$4:$F$4,0))</f>
        <v>2</v>
      </c>
      <c r="P731" s="3" t="s">
        <v>1206</v>
      </c>
      <c r="Q731" s="3" t="s">
        <v>1187</v>
      </c>
      <c r="R731" s="48">
        <v>45261</v>
      </c>
      <c r="S731" s="3"/>
      <c r="T731" s="48">
        <v>45490</v>
      </c>
      <c r="U731" s="48">
        <v>45504</v>
      </c>
      <c r="V731" s="48">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1155</v>
      </c>
      <c r="L732" s="3" t="s">
        <v>1161</v>
      </c>
      <c r="M732" s="22" t="s">
        <v>1162</v>
      </c>
      <c r="N732" s="57">
        <v>45505</v>
      </c>
      <c r="O732" s="22">
        <f>INDEX(Auxiliar!$D$5:$F$13,MATCH(Table1[[#This Row],[Tipologia_Testes]],Auxiliar!$B$5:$B$13,0),MATCH(Table1[[#This Row],[Complexidade]],Auxiliar!$D$4:$F$4,0))</f>
        <v>2</v>
      </c>
      <c r="P732" s="3" t="s">
        <v>1206</v>
      </c>
      <c r="Q732" s="3" t="s">
        <v>1187</v>
      </c>
      <c r="R732" s="48">
        <v>45261</v>
      </c>
      <c r="S732" s="3"/>
      <c r="T732" s="48">
        <v>45490</v>
      </c>
      <c r="U732" s="48">
        <v>45504</v>
      </c>
      <c r="V732" s="48">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1158</v>
      </c>
      <c r="L733" s="3" t="s">
        <v>1161</v>
      </c>
      <c r="M733" s="22" t="s">
        <v>1162</v>
      </c>
      <c r="N733" s="57">
        <v>45505</v>
      </c>
      <c r="O733" s="22">
        <f>INDEX(Auxiliar!$D$5:$F$13,MATCH(Table1[[#This Row],[Tipologia_Testes]],Auxiliar!$B$5:$B$13,0),MATCH(Table1[[#This Row],[Complexidade]],Auxiliar!$D$4:$F$4,0))</f>
        <v>0.1</v>
      </c>
      <c r="P733" s="3" t="s">
        <v>1206</v>
      </c>
      <c r="Q733" s="3" t="s">
        <v>1187</v>
      </c>
      <c r="R733" s="48">
        <v>45261</v>
      </c>
      <c r="S733" s="3"/>
      <c r="T733" s="48">
        <v>45490</v>
      </c>
      <c r="U733" s="48">
        <v>45504</v>
      </c>
      <c r="V733" s="48">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1154</v>
      </c>
      <c r="L734" s="3" t="s">
        <v>1161</v>
      </c>
      <c r="M734" s="22" t="s">
        <v>1162</v>
      </c>
      <c r="N734" s="57">
        <v>45505</v>
      </c>
      <c r="O734" s="22">
        <f>INDEX(Auxiliar!$D$5:$F$13,MATCH(Table1[[#This Row],[Tipologia_Testes]],Auxiliar!$B$5:$B$13,0),MATCH(Table1[[#This Row],[Complexidade]],Auxiliar!$D$4:$F$4,0))</f>
        <v>2</v>
      </c>
      <c r="P734" s="3" t="s">
        <v>1206</v>
      </c>
      <c r="Q734" s="3" t="s">
        <v>1187</v>
      </c>
      <c r="R734" s="48">
        <v>45261</v>
      </c>
      <c r="S734" s="3"/>
      <c r="T734" s="48">
        <v>45490</v>
      </c>
      <c r="U734" s="48">
        <v>45504</v>
      </c>
      <c r="V734" s="48">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1155</v>
      </c>
      <c r="L735" s="3" t="s">
        <v>1161</v>
      </c>
      <c r="M735" s="22" t="s">
        <v>1162</v>
      </c>
      <c r="N735" s="57">
        <v>45505</v>
      </c>
      <c r="O735" s="22">
        <f>INDEX(Auxiliar!$D$5:$F$13,MATCH(Table1[[#This Row],[Tipologia_Testes]],Auxiliar!$B$5:$B$13,0),MATCH(Table1[[#This Row],[Complexidade]],Auxiliar!$D$4:$F$4,0))</f>
        <v>2</v>
      </c>
      <c r="P735" s="3" t="s">
        <v>1206</v>
      </c>
      <c r="Q735" s="3" t="s">
        <v>1187</v>
      </c>
      <c r="R735" s="48">
        <v>45261</v>
      </c>
      <c r="S735" s="3"/>
      <c r="T735" s="48">
        <v>45490</v>
      </c>
      <c r="U735" s="48">
        <v>45504</v>
      </c>
      <c r="V735" s="48">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1158</v>
      </c>
      <c r="L736" s="3" t="s">
        <v>1161</v>
      </c>
      <c r="M736" s="22" t="s">
        <v>1162</v>
      </c>
      <c r="N736" s="57">
        <v>45505</v>
      </c>
      <c r="O736" s="22">
        <f>INDEX(Auxiliar!$D$5:$F$13,MATCH(Table1[[#This Row],[Tipologia_Testes]],Auxiliar!$B$5:$B$13,0),MATCH(Table1[[#This Row],[Complexidade]],Auxiliar!$D$4:$F$4,0))</f>
        <v>0.1</v>
      </c>
      <c r="P736" s="3" t="s">
        <v>1206</v>
      </c>
      <c r="Q736" s="3" t="s">
        <v>1187</v>
      </c>
      <c r="R736" s="48">
        <v>45261</v>
      </c>
      <c r="S736" s="3"/>
      <c r="T736" s="48">
        <v>45490</v>
      </c>
      <c r="U736" s="48">
        <v>45504</v>
      </c>
      <c r="V736" s="48">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1154</v>
      </c>
      <c r="L737" s="3" t="s">
        <v>1161</v>
      </c>
      <c r="M737" s="22" t="s">
        <v>1162</v>
      </c>
      <c r="N737" s="57">
        <v>45505</v>
      </c>
      <c r="O737" s="22">
        <f>INDEX(Auxiliar!$D$5:$F$13,MATCH(Table1[[#This Row],[Tipologia_Testes]],Auxiliar!$B$5:$B$13,0),MATCH(Table1[[#This Row],[Complexidade]],Auxiliar!$D$4:$F$4,0))</f>
        <v>2</v>
      </c>
      <c r="P737" s="3" t="s">
        <v>1206</v>
      </c>
      <c r="Q737" s="3" t="s">
        <v>1187</v>
      </c>
      <c r="R737" s="48">
        <v>45261</v>
      </c>
      <c r="S737" s="3"/>
      <c r="T737" s="48">
        <v>45490</v>
      </c>
      <c r="U737" s="48">
        <v>45504</v>
      </c>
      <c r="V737" s="48">
        <v>45504</v>
      </c>
      <c r="W737" s="3">
        <f>VLOOKUP(Table1[[#This Row],[Status]],Auxiliar!$B$16:$D$23,3,0)*Table1[[#This Row],[Estimação (horas)]]</f>
        <v>1</v>
      </c>
      <c r="X737" s="3"/>
    </row>
    <row r="738" spans="2:24" ht="17.399999999999999" hidden="1">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1155</v>
      </c>
      <c r="L738" s="3" t="s">
        <v>1161</v>
      </c>
      <c r="M738" s="22" t="s">
        <v>1162</v>
      </c>
      <c r="N738" s="57">
        <v>45505</v>
      </c>
      <c r="O738" s="22">
        <f>INDEX(Auxiliar!$D$5:$F$13,MATCH(Table1[[#This Row],[Tipologia_Testes]],Auxiliar!$B$5:$B$13,0),MATCH(Table1[[#This Row],[Complexidade]],Auxiliar!$D$4:$F$4,0))</f>
        <v>2</v>
      </c>
      <c r="P738" s="3" t="s">
        <v>1206</v>
      </c>
      <c r="Q738" s="3" t="s">
        <v>1187</v>
      </c>
      <c r="R738" s="48">
        <v>45261</v>
      </c>
      <c r="S738" s="3"/>
      <c r="T738" s="48">
        <v>45490</v>
      </c>
      <c r="U738" s="48">
        <v>45504</v>
      </c>
      <c r="V738" s="48">
        <v>45504</v>
      </c>
      <c r="W738" s="3">
        <f>VLOOKUP(Table1[[#This Row],[Status]],Auxiliar!$B$16:$D$23,3,0)*Table1[[#This Row],[Estimação (horas)]]</f>
        <v>1</v>
      </c>
      <c r="X738" s="3"/>
    </row>
    <row r="739" spans="2:24" ht="17.399999999999999" hidden="1">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1158</v>
      </c>
      <c r="L739" s="3" t="s">
        <v>1161</v>
      </c>
      <c r="M739" s="22" t="s">
        <v>1162</v>
      </c>
      <c r="N739" s="57">
        <v>45505</v>
      </c>
      <c r="O739" s="22">
        <f>INDEX(Auxiliar!$D$5:$F$13,MATCH(Table1[[#This Row],[Tipologia_Testes]],Auxiliar!$B$5:$B$13,0),MATCH(Table1[[#This Row],[Complexidade]],Auxiliar!$D$4:$F$4,0))</f>
        <v>0.1</v>
      </c>
      <c r="P739" s="3" t="s">
        <v>1206</v>
      </c>
      <c r="Q739" s="3" t="s">
        <v>1187</v>
      </c>
      <c r="R739" s="48">
        <v>45261</v>
      </c>
      <c r="S739" s="3"/>
      <c r="T739" s="48">
        <v>45490</v>
      </c>
      <c r="U739" s="48">
        <v>45504</v>
      </c>
      <c r="V739" s="48">
        <v>45504</v>
      </c>
      <c r="W739" s="3">
        <f>VLOOKUP(Table1[[#This Row],[Status]],Auxiliar!$B$16:$D$23,3,0)*Table1[[#This Row],[Estimação (horas)]]</f>
        <v>0.05</v>
      </c>
      <c r="X739" s="3"/>
    </row>
    <row r="740" spans="2:24" ht="17.399999999999999" hidden="1">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1154</v>
      </c>
      <c r="L740" s="3" t="s">
        <v>1161</v>
      </c>
      <c r="M740" s="22" t="s">
        <v>1162</v>
      </c>
      <c r="N740" s="57">
        <v>45505</v>
      </c>
      <c r="O740" s="22">
        <f>INDEX(Auxiliar!$D$5:$F$13,MATCH(Table1[[#This Row],[Tipologia_Testes]],Auxiliar!$B$5:$B$13,0),MATCH(Table1[[#This Row],[Complexidade]],Auxiliar!$D$4:$F$4,0))</f>
        <v>2</v>
      </c>
      <c r="P740" s="3" t="s">
        <v>1206</v>
      </c>
      <c r="Q740" s="3" t="s">
        <v>1187</v>
      </c>
      <c r="R740" s="48">
        <v>45261</v>
      </c>
      <c r="S740" s="3"/>
      <c r="T740" s="48">
        <v>45490</v>
      </c>
      <c r="U740" s="48">
        <v>45504</v>
      </c>
      <c r="V740" s="48">
        <v>45504</v>
      </c>
      <c r="W740" s="3">
        <f>VLOOKUP(Table1[[#This Row],[Status]],Auxiliar!$B$16:$D$23,3,0)*Table1[[#This Row],[Estimação (horas)]]</f>
        <v>1</v>
      </c>
      <c r="X740" s="3"/>
    </row>
    <row r="741" spans="2:24" ht="17.399999999999999" hidden="1">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1155</v>
      </c>
      <c r="L741" s="3" t="s">
        <v>1161</v>
      </c>
      <c r="M741" s="22" t="s">
        <v>1162</v>
      </c>
      <c r="N741" s="57">
        <v>45505</v>
      </c>
      <c r="O741" s="22">
        <f>INDEX(Auxiliar!$D$5:$F$13,MATCH(Table1[[#This Row],[Tipologia_Testes]],Auxiliar!$B$5:$B$13,0),MATCH(Table1[[#This Row],[Complexidade]],Auxiliar!$D$4:$F$4,0))</f>
        <v>2</v>
      </c>
      <c r="P741" s="3" t="s">
        <v>1206</v>
      </c>
      <c r="Q741" s="3" t="s">
        <v>1187</v>
      </c>
      <c r="R741" s="48">
        <v>45261</v>
      </c>
      <c r="S741" s="3"/>
      <c r="T741" s="48">
        <v>45490</v>
      </c>
      <c r="U741" s="48">
        <v>45504</v>
      </c>
      <c r="V741" s="48">
        <v>45504</v>
      </c>
      <c r="W741" s="3">
        <f>VLOOKUP(Table1[[#This Row],[Status]],Auxiliar!$B$16:$D$23,3,0)*Table1[[#This Row],[Estimação (horas)]]</f>
        <v>1</v>
      </c>
      <c r="X741" s="3"/>
    </row>
    <row r="742" spans="2:24" ht="17.399999999999999" hidden="1">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1158</v>
      </c>
      <c r="L742" s="3" t="s">
        <v>1161</v>
      </c>
      <c r="M742" s="22" t="s">
        <v>1162</v>
      </c>
      <c r="N742" s="57">
        <v>45505</v>
      </c>
      <c r="O742" s="22">
        <f>INDEX(Auxiliar!$D$5:$F$13,MATCH(Table1[[#This Row],[Tipologia_Testes]],Auxiliar!$B$5:$B$13,0),MATCH(Table1[[#This Row],[Complexidade]],Auxiliar!$D$4:$F$4,0))</f>
        <v>0.1</v>
      </c>
      <c r="P742" s="3" t="s">
        <v>1206</v>
      </c>
      <c r="Q742" s="3" t="s">
        <v>1187</v>
      </c>
      <c r="R742" s="48">
        <v>45261</v>
      </c>
      <c r="S742" s="3"/>
      <c r="T742" s="48">
        <v>45490</v>
      </c>
      <c r="U742" s="48">
        <v>45504</v>
      </c>
      <c r="V742" s="48">
        <v>45504</v>
      </c>
      <c r="W742" s="3">
        <f>VLOOKUP(Table1[[#This Row],[Status]],Auxiliar!$B$16:$D$23,3,0)*Table1[[#This Row],[Estimação (horas)]]</f>
        <v>0.05</v>
      </c>
      <c r="X742" s="3"/>
    </row>
    <row r="743" spans="2:24" ht="17.399999999999999" hidden="1">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1154</v>
      </c>
      <c r="L743" s="3" t="s">
        <v>1161</v>
      </c>
      <c r="M743" s="22" t="s">
        <v>1162</v>
      </c>
      <c r="N743" s="57">
        <v>45505</v>
      </c>
      <c r="O743" s="22">
        <f>INDEX(Auxiliar!$D$5:$F$13,MATCH(Table1[[#This Row],[Tipologia_Testes]],Auxiliar!$B$5:$B$13,0),MATCH(Table1[[#This Row],[Complexidade]],Auxiliar!$D$4:$F$4,0))</f>
        <v>2</v>
      </c>
      <c r="P743" s="3" t="s">
        <v>1206</v>
      </c>
      <c r="Q743" s="3" t="s">
        <v>1187</v>
      </c>
      <c r="R743" s="48">
        <v>45261</v>
      </c>
      <c r="S743" s="3"/>
      <c r="T743" s="48">
        <v>45490</v>
      </c>
      <c r="U743" s="48">
        <v>45504</v>
      </c>
      <c r="V743" s="48">
        <v>45504</v>
      </c>
      <c r="W743" s="3">
        <f>VLOOKUP(Table1[[#This Row],[Status]],Auxiliar!$B$16:$D$23,3,0)*Table1[[#This Row],[Estimação (horas)]]</f>
        <v>1</v>
      </c>
      <c r="X743" s="3"/>
    </row>
    <row r="744" spans="2:24" ht="17.399999999999999" hidden="1">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1155</v>
      </c>
      <c r="L744" s="3" t="s">
        <v>1161</v>
      </c>
      <c r="M744" s="22" t="s">
        <v>1162</v>
      </c>
      <c r="N744" s="57">
        <v>45505</v>
      </c>
      <c r="O744" s="22">
        <f>INDEX(Auxiliar!$D$5:$F$13,MATCH(Table1[[#This Row],[Tipologia_Testes]],Auxiliar!$B$5:$B$13,0),MATCH(Table1[[#This Row],[Complexidade]],Auxiliar!$D$4:$F$4,0))</f>
        <v>2</v>
      </c>
      <c r="P744" s="3" t="s">
        <v>1206</v>
      </c>
      <c r="Q744" s="3" t="s">
        <v>1187</v>
      </c>
      <c r="R744" s="48">
        <v>45261</v>
      </c>
      <c r="S744" s="3"/>
      <c r="T744" s="48">
        <v>45490</v>
      </c>
      <c r="U744" s="48">
        <v>45504</v>
      </c>
      <c r="V744" s="48">
        <v>45504</v>
      </c>
      <c r="W744" s="3">
        <f>VLOOKUP(Table1[[#This Row],[Status]],Auxiliar!$B$16:$D$23,3,0)*Table1[[#This Row],[Estimação (horas)]]</f>
        <v>1</v>
      </c>
      <c r="X744" s="3"/>
    </row>
    <row r="745" spans="2:24" ht="17.399999999999999" hidden="1">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1158</v>
      </c>
      <c r="L745" s="3" t="s">
        <v>1161</v>
      </c>
      <c r="M745" s="22" t="s">
        <v>1162</v>
      </c>
      <c r="N745" s="57">
        <v>45505</v>
      </c>
      <c r="O745" s="22">
        <f>INDEX(Auxiliar!$D$5:$F$13,MATCH(Table1[[#This Row],[Tipologia_Testes]],Auxiliar!$B$5:$B$13,0),MATCH(Table1[[#This Row],[Complexidade]],Auxiliar!$D$4:$F$4,0))</f>
        <v>0.1</v>
      </c>
      <c r="P745" s="3" t="s">
        <v>1206</v>
      </c>
      <c r="Q745" s="3" t="s">
        <v>1187</v>
      </c>
      <c r="R745" s="48">
        <v>45261</v>
      </c>
      <c r="S745" s="3"/>
      <c r="T745" s="48">
        <v>45490</v>
      </c>
      <c r="U745" s="48">
        <v>45504</v>
      </c>
      <c r="V745" s="48">
        <v>45504</v>
      </c>
      <c r="W745" s="3">
        <f>VLOOKUP(Table1[[#This Row],[Status]],Auxiliar!$B$16:$D$23,3,0)*Table1[[#This Row],[Estimação (horas)]]</f>
        <v>0.05</v>
      </c>
      <c r="X745" s="3"/>
    </row>
    <row r="746" spans="2:24" ht="17.399999999999999" hidden="1">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1154</v>
      </c>
      <c r="L746" s="3" t="s">
        <v>1161</v>
      </c>
      <c r="M746" s="22" t="s">
        <v>1162</v>
      </c>
      <c r="N746" s="57">
        <v>45485</v>
      </c>
      <c r="O746" s="22">
        <f>INDEX(Auxiliar!$D$5:$F$13,MATCH(Table1[[#This Row],[Tipologia_Testes]],Auxiliar!$B$5:$B$13,0),MATCH(Table1[[#This Row],[Complexidade]],Auxiliar!$D$4:$F$4,0))</f>
        <v>2</v>
      </c>
      <c r="P746" s="3"/>
      <c r="Q746" s="3" t="s">
        <v>1187</v>
      </c>
      <c r="R746" s="48">
        <v>45261</v>
      </c>
      <c r="S746" s="3"/>
      <c r="T746" s="3"/>
      <c r="U746" s="3"/>
      <c r="V746" s="3"/>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1155</v>
      </c>
      <c r="L747" s="3" t="s">
        <v>1161</v>
      </c>
      <c r="M747" s="22" t="s">
        <v>1162</v>
      </c>
      <c r="N747" s="57">
        <v>45485</v>
      </c>
      <c r="O747" s="22">
        <f>INDEX(Auxiliar!$D$5:$F$13,MATCH(Table1[[#This Row],[Tipologia_Testes]],Auxiliar!$B$5:$B$13,0),MATCH(Table1[[#This Row],[Complexidade]],Auxiliar!$D$4:$F$4,0))</f>
        <v>2</v>
      </c>
      <c r="P747" s="3"/>
      <c r="Q747" s="3" t="s">
        <v>1187</v>
      </c>
      <c r="R747" s="48">
        <v>45261</v>
      </c>
      <c r="S747" s="3"/>
      <c r="T747" s="3"/>
      <c r="U747" s="3"/>
      <c r="V747" s="3"/>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1158</v>
      </c>
      <c r="L748" s="3" t="s">
        <v>1161</v>
      </c>
      <c r="M748" s="22" t="s">
        <v>1162</v>
      </c>
      <c r="N748" s="57">
        <v>45485</v>
      </c>
      <c r="O748" s="22">
        <f>INDEX(Auxiliar!$D$5:$F$13,MATCH(Table1[[#This Row],[Tipologia_Testes]],Auxiliar!$B$5:$B$13,0),MATCH(Table1[[#This Row],[Complexidade]],Auxiliar!$D$4:$F$4,0))</f>
        <v>0.1</v>
      </c>
      <c r="P748" s="3"/>
      <c r="Q748" s="3" t="s">
        <v>1187</v>
      </c>
      <c r="R748" s="48">
        <v>45261</v>
      </c>
      <c r="S748" s="3"/>
      <c r="T748" s="3"/>
      <c r="U748" s="3"/>
      <c r="V748" s="3"/>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1154</v>
      </c>
      <c r="L749" s="3" t="s">
        <v>1161</v>
      </c>
      <c r="M749" s="22" t="s">
        <v>1172</v>
      </c>
      <c r="N749" s="57">
        <v>45505</v>
      </c>
      <c r="O749" s="22">
        <f>INDEX(Auxiliar!$D$5:$F$13,MATCH(Table1[[#This Row],[Tipologia_Testes]],Auxiliar!$B$5:$B$13,0),MATCH(Table1[[#This Row],[Complexidade]],Auxiliar!$D$4:$F$4,0))</f>
        <v>4</v>
      </c>
      <c r="P749" s="124" t="s">
        <v>1207</v>
      </c>
      <c r="Q749" s="3" t="s">
        <v>1187</v>
      </c>
      <c r="R749" s="48">
        <v>45261</v>
      </c>
      <c r="S749" s="3"/>
      <c r="T749" s="183">
        <v>45490</v>
      </c>
      <c r="U749" s="183">
        <v>45504</v>
      </c>
      <c r="V749" s="183">
        <v>45504</v>
      </c>
      <c r="W749" s="3">
        <f>VLOOKUP(Table1[[#This Row],[Status]],Auxiliar!$B$16:$D$23,3,0)*Table1[[#This Row],[Estimação (horas)]]</f>
        <v>2</v>
      </c>
      <c r="X749" s="3"/>
    </row>
    <row r="750" spans="2:24" ht="17.399999999999999" hidden="1">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1155</v>
      </c>
      <c r="L750" s="3" t="s">
        <v>1161</v>
      </c>
      <c r="M750" s="22" t="s">
        <v>1172</v>
      </c>
      <c r="N750" s="57">
        <v>45505</v>
      </c>
      <c r="O750" s="22">
        <f>INDEX(Auxiliar!$D$5:$F$13,MATCH(Table1[[#This Row],[Tipologia_Testes]],Auxiliar!$B$5:$B$13,0),MATCH(Table1[[#This Row],[Complexidade]],Auxiliar!$D$4:$F$4,0))</f>
        <v>4</v>
      </c>
      <c r="P750" s="124" t="s">
        <v>1207</v>
      </c>
      <c r="Q750" s="3" t="s">
        <v>1187</v>
      </c>
      <c r="R750" s="48">
        <v>45261</v>
      </c>
      <c r="S750" s="3"/>
      <c r="T750" s="183">
        <v>45490</v>
      </c>
      <c r="U750" s="183">
        <v>45504</v>
      </c>
      <c r="V750" s="183">
        <v>45504</v>
      </c>
      <c r="W750" s="3">
        <f>VLOOKUP(Table1[[#This Row],[Status]],Auxiliar!$B$16:$D$23,3,0)*Table1[[#This Row],[Estimação (horas)]]</f>
        <v>2</v>
      </c>
      <c r="X750" s="3"/>
    </row>
    <row r="751" spans="2:24" ht="17.399999999999999" hidden="1">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1158</v>
      </c>
      <c r="L751" s="3" t="s">
        <v>1161</v>
      </c>
      <c r="M751" s="22" t="s">
        <v>1172</v>
      </c>
      <c r="N751" s="57">
        <v>45505</v>
      </c>
      <c r="O751" s="22">
        <f>INDEX(Auxiliar!$D$5:$F$13,MATCH(Table1[[#This Row],[Tipologia_Testes]],Auxiliar!$B$5:$B$13,0),MATCH(Table1[[#This Row],[Complexidade]],Auxiliar!$D$4:$F$4,0))</f>
        <v>0.1</v>
      </c>
      <c r="P751" s="124" t="s">
        <v>1207</v>
      </c>
      <c r="Q751" s="3" t="s">
        <v>1187</v>
      </c>
      <c r="R751" s="48">
        <v>45261</v>
      </c>
      <c r="S751" s="3"/>
      <c r="T751" s="183">
        <v>45490</v>
      </c>
      <c r="U751" s="183">
        <v>45504</v>
      </c>
      <c r="V751" s="183">
        <v>45504</v>
      </c>
      <c r="W751" s="3">
        <f>VLOOKUP(Table1[[#This Row],[Status]],Auxiliar!$B$16:$D$23,3,0)*Table1[[#This Row],[Estimação (horas)]]</f>
        <v>0.05</v>
      </c>
      <c r="X751" s="3"/>
    </row>
    <row r="752" spans="2:24" ht="17.399999999999999" hidden="1">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1154</v>
      </c>
      <c r="L752" s="3" t="s">
        <v>1161</v>
      </c>
      <c r="M752" s="22" t="s">
        <v>1172</v>
      </c>
      <c r="N752" s="57">
        <v>45505</v>
      </c>
      <c r="O752" s="22">
        <f>INDEX(Auxiliar!$D$5:$F$13,MATCH(Table1[[#This Row],[Tipologia_Testes]],Auxiliar!$B$5:$B$13,0),MATCH(Table1[[#This Row],[Complexidade]],Auxiliar!$D$4:$F$4,0))</f>
        <v>4</v>
      </c>
      <c r="P752" s="124" t="s">
        <v>1207</v>
      </c>
      <c r="Q752" s="3" t="s">
        <v>1187</v>
      </c>
      <c r="R752" s="48">
        <v>45261</v>
      </c>
      <c r="S752" s="3"/>
      <c r="T752" s="183">
        <v>45490</v>
      </c>
      <c r="U752" s="183">
        <v>45504</v>
      </c>
      <c r="V752" s="183">
        <v>45504</v>
      </c>
      <c r="W752" s="3">
        <f>VLOOKUP(Table1[[#This Row],[Status]],Auxiliar!$B$16:$D$23,3,0)*Table1[[#This Row],[Estimação (horas)]]</f>
        <v>2</v>
      </c>
      <c r="X752" s="3"/>
    </row>
    <row r="753" spans="2:24" ht="17.399999999999999" hidden="1">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1155</v>
      </c>
      <c r="L753" s="3" t="s">
        <v>1161</v>
      </c>
      <c r="M753" s="22" t="s">
        <v>1172</v>
      </c>
      <c r="N753" s="57">
        <v>45505</v>
      </c>
      <c r="O753" s="22">
        <f>INDEX(Auxiliar!$D$5:$F$13,MATCH(Table1[[#This Row],[Tipologia_Testes]],Auxiliar!$B$5:$B$13,0),MATCH(Table1[[#This Row],[Complexidade]],Auxiliar!$D$4:$F$4,0))</f>
        <v>4</v>
      </c>
      <c r="P753" s="124" t="s">
        <v>1207</v>
      </c>
      <c r="Q753" s="3" t="s">
        <v>1187</v>
      </c>
      <c r="R753" s="48">
        <v>45261</v>
      </c>
      <c r="S753" s="3"/>
      <c r="T753" s="183">
        <v>45490</v>
      </c>
      <c r="U753" s="183">
        <v>45504</v>
      </c>
      <c r="V753" s="183">
        <v>45504</v>
      </c>
      <c r="W753" s="3">
        <f>VLOOKUP(Table1[[#This Row],[Status]],Auxiliar!$B$16:$D$23,3,0)*Table1[[#This Row],[Estimação (horas)]]</f>
        <v>2</v>
      </c>
      <c r="X753" s="3"/>
    </row>
    <row r="754" spans="2:24" ht="17.399999999999999" hidden="1">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1158</v>
      </c>
      <c r="L754" s="3" t="s">
        <v>1161</v>
      </c>
      <c r="M754" s="22" t="s">
        <v>1172</v>
      </c>
      <c r="N754" s="57">
        <v>45505</v>
      </c>
      <c r="O754" s="22">
        <f>INDEX(Auxiliar!$D$5:$F$13,MATCH(Table1[[#This Row],[Tipologia_Testes]],Auxiliar!$B$5:$B$13,0),MATCH(Table1[[#This Row],[Complexidade]],Auxiliar!$D$4:$F$4,0))</f>
        <v>0.1</v>
      </c>
      <c r="P754" s="124" t="s">
        <v>1207</v>
      </c>
      <c r="Q754" s="3" t="s">
        <v>1187</v>
      </c>
      <c r="R754" s="48">
        <v>45261</v>
      </c>
      <c r="S754" s="3"/>
      <c r="T754" s="183">
        <v>45490</v>
      </c>
      <c r="U754" s="183">
        <v>45504</v>
      </c>
      <c r="V754" s="183">
        <v>45504</v>
      </c>
      <c r="W754" s="3">
        <f>VLOOKUP(Table1[[#This Row],[Status]],Auxiliar!$B$16:$D$23,3,0)*Table1[[#This Row],[Estimação (horas)]]</f>
        <v>0.05</v>
      </c>
      <c r="X754" s="3"/>
    </row>
    <row r="755" spans="2:24" ht="17.399999999999999" hidden="1">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1154</v>
      </c>
      <c r="L755" s="3" t="s">
        <v>1161</v>
      </c>
      <c r="M755" s="22" t="s">
        <v>1172</v>
      </c>
      <c r="N755" s="57">
        <v>45505</v>
      </c>
      <c r="O755" s="22">
        <f>INDEX(Auxiliar!$D$5:$F$13,MATCH(Table1[[#This Row],[Tipologia_Testes]],Auxiliar!$B$5:$B$13,0),MATCH(Table1[[#This Row],[Complexidade]],Auxiliar!$D$4:$F$4,0))</f>
        <v>4</v>
      </c>
      <c r="P755" s="124" t="s">
        <v>1207</v>
      </c>
      <c r="Q755" s="3" t="s">
        <v>1187</v>
      </c>
      <c r="R755" s="48">
        <v>45261</v>
      </c>
      <c r="S755" s="3"/>
      <c r="T755" s="183">
        <v>45490</v>
      </c>
      <c r="U755" s="183">
        <v>45504</v>
      </c>
      <c r="V755" s="183">
        <v>45504</v>
      </c>
      <c r="W755" s="3">
        <f>VLOOKUP(Table1[[#This Row],[Status]],Auxiliar!$B$16:$D$23,3,0)*Table1[[#This Row],[Estimação (horas)]]</f>
        <v>2</v>
      </c>
      <c r="X755" s="3"/>
    </row>
    <row r="756" spans="2:24" ht="17.399999999999999" hidden="1">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1155</v>
      </c>
      <c r="L756" s="3" t="s">
        <v>1161</v>
      </c>
      <c r="M756" s="22" t="s">
        <v>1172</v>
      </c>
      <c r="N756" s="57">
        <v>45505</v>
      </c>
      <c r="O756" s="22">
        <f>INDEX(Auxiliar!$D$5:$F$13,MATCH(Table1[[#This Row],[Tipologia_Testes]],Auxiliar!$B$5:$B$13,0),MATCH(Table1[[#This Row],[Complexidade]],Auxiliar!$D$4:$F$4,0))</f>
        <v>4</v>
      </c>
      <c r="P756" s="124" t="s">
        <v>1207</v>
      </c>
      <c r="Q756" s="3" t="s">
        <v>1187</v>
      </c>
      <c r="R756" s="48">
        <v>45261</v>
      </c>
      <c r="S756" s="3"/>
      <c r="T756" s="183">
        <v>45490</v>
      </c>
      <c r="U756" s="183">
        <v>45504</v>
      </c>
      <c r="V756" s="183">
        <v>45504</v>
      </c>
      <c r="W756" s="3">
        <f>VLOOKUP(Table1[[#This Row],[Status]],Auxiliar!$B$16:$D$23,3,0)*Table1[[#This Row],[Estimação (horas)]]</f>
        <v>2</v>
      </c>
      <c r="X756" s="3"/>
    </row>
    <row r="757" spans="2:24" ht="17.399999999999999" hidden="1">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1158</v>
      </c>
      <c r="L757" s="3" t="s">
        <v>1161</v>
      </c>
      <c r="M757" s="22" t="s">
        <v>1172</v>
      </c>
      <c r="N757" s="57">
        <v>45505</v>
      </c>
      <c r="O757" s="22">
        <f>INDEX(Auxiliar!$D$5:$F$13,MATCH(Table1[[#This Row],[Tipologia_Testes]],Auxiliar!$B$5:$B$13,0),MATCH(Table1[[#This Row],[Complexidade]],Auxiliar!$D$4:$F$4,0))</f>
        <v>0.1</v>
      </c>
      <c r="P757" s="124" t="s">
        <v>1207</v>
      </c>
      <c r="Q757" s="3" t="s">
        <v>1187</v>
      </c>
      <c r="R757" s="48">
        <v>45261</v>
      </c>
      <c r="S757" s="3"/>
      <c r="T757" s="183">
        <v>45490</v>
      </c>
      <c r="U757" s="183">
        <v>45504</v>
      </c>
      <c r="V757" s="183">
        <v>45504</v>
      </c>
      <c r="W757" s="3">
        <f>VLOOKUP(Table1[[#This Row],[Status]],Auxiliar!$B$16:$D$23,3,0)*Table1[[#This Row],[Estimação (horas)]]</f>
        <v>0.05</v>
      </c>
      <c r="X757" s="3"/>
    </row>
    <row r="758" spans="2:24" ht="17.399999999999999" hidden="1">
      <c r="B758" s="3" t="s">
        <v>28</v>
      </c>
      <c r="C758" s="3" t="s">
        <v>301</v>
      </c>
      <c r="D758" s="3" t="s">
        <v>313</v>
      </c>
      <c r="E758" s="3" t="s">
        <v>38</v>
      </c>
      <c r="F758" s="3" t="s">
        <v>312</v>
      </c>
      <c r="G758" s="3" t="s">
        <v>203</v>
      </c>
      <c r="H758" s="70" t="str">
        <f>Table1[[#This Row],[Tabela]]&amp;Table1[[#This Row],[Campo]]</f>
        <v>modesg_out_empr_info_nfinzcliente</v>
      </c>
      <c r="I758" s="4" t="s">
        <v>482</v>
      </c>
      <c r="J758" s="67">
        <f>VLOOKUP(Table1[[#This Row],[Status]],Auxiliar!$B$16:$C$23,2,0)</f>
        <v>6</v>
      </c>
      <c r="K758" s="3" t="s">
        <v>1154</v>
      </c>
      <c r="L758" s="3" t="s">
        <v>1161</v>
      </c>
      <c r="M758" s="22" t="s">
        <v>1162</v>
      </c>
      <c r="N758" s="57">
        <v>45485</v>
      </c>
      <c r="O758" s="22">
        <f>INDEX(Auxiliar!$D$5:$F$13,MATCH(Table1[[#This Row],[Tipologia_Testes]],Auxiliar!$B$5:$B$13,0),MATCH(Table1[[#This Row],[Complexidade]],Auxiliar!$D$4:$F$4,0))</f>
        <v>2</v>
      </c>
      <c r="P758" s="3"/>
      <c r="Q758" s="3" t="s">
        <v>1187</v>
      </c>
      <c r="R758" s="48">
        <v>45261</v>
      </c>
      <c r="S758" s="3"/>
      <c r="T758" s="3"/>
      <c r="U758" s="3"/>
      <c r="V758" s="3"/>
      <c r="W758" s="3">
        <f>VLOOKUP(Table1[[#This Row],[Status]],Auxiliar!$B$16:$D$23,3,0)*Table1[[#This Row],[Estimação (horas)]]</f>
        <v>0.5</v>
      </c>
      <c r="X758" s="3"/>
    </row>
    <row r="759" spans="2:24" ht="17.399999999999999" hidden="1">
      <c r="B759" s="3" t="s">
        <v>28</v>
      </c>
      <c r="C759" s="3" t="s">
        <v>301</v>
      </c>
      <c r="D759" s="3" t="s">
        <v>313</v>
      </c>
      <c r="E759" s="3" t="s">
        <v>38</v>
      </c>
      <c r="F759" s="3" t="s">
        <v>312</v>
      </c>
      <c r="G759" s="3" t="s">
        <v>203</v>
      </c>
      <c r="H759" s="70" t="str">
        <f>Table1[[#This Row],[Tabela]]&amp;Table1[[#This Row],[Campo]]</f>
        <v>modesg_out_empr_info_nfinzcliente</v>
      </c>
      <c r="I759" s="4" t="s">
        <v>482</v>
      </c>
      <c r="J759" s="67">
        <f>VLOOKUP(Table1[[#This Row],[Status]],Auxiliar!$B$16:$C$23,2,0)</f>
        <v>6</v>
      </c>
      <c r="K759" s="3" t="s">
        <v>1155</v>
      </c>
      <c r="L759" s="3" t="s">
        <v>1161</v>
      </c>
      <c r="M759" s="22" t="s">
        <v>1162</v>
      </c>
      <c r="N759" s="57">
        <v>45485</v>
      </c>
      <c r="O759" s="22">
        <f>INDEX(Auxiliar!$D$5:$F$13,MATCH(Table1[[#This Row],[Tipologia_Testes]],Auxiliar!$B$5:$B$13,0),MATCH(Table1[[#This Row],[Complexidade]],Auxiliar!$D$4:$F$4,0))</f>
        <v>2</v>
      </c>
      <c r="P759" s="3"/>
      <c r="Q759" s="3" t="s">
        <v>1187</v>
      </c>
      <c r="R759" s="48">
        <v>45261</v>
      </c>
      <c r="S759" s="3"/>
      <c r="T759" s="3"/>
      <c r="U759" s="3"/>
      <c r="V759" s="3"/>
      <c r="W759" s="3">
        <f>VLOOKUP(Table1[[#This Row],[Status]],Auxiliar!$B$16:$D$23,3,0)*Table1[[#This Row],[Estimação (horas)]]</f>
        <v>0.5</v>
      </c>
      <c r="X759" s="3"/>
    </row>
    <row r="760" spans="2:24" ht="17.399999999999999" hidden="1">
      <c r="B760" s="3" t="s">
        <v>28</v>
      </c>
      <c r="C760" s="3" t="s">
        <v>301</v>
      </c>
      <c r="D760" s="3" t="s">
        <v>313</v>
      </c>
      <c r="E760" s="3" t="s">
        <v>38</v>
      </c>
      <c r="F760" s="3" t="s">
        <v>312</v>
      </c>
      <c r="G760" s="3" t="s">
        <v>203</v>
      </c>
      <c r="H760" s="70" t="str">
        <f>Table1[[#This Row],[Tabela]]&amp;Table1[[#This Row],[Campo]]</f>
        <v>modesg_out_empr_info_nfinzcliente</v>
      </c>
      <c r="I760" s="4" t="s">
        <v>482</v>
      </c>
      <c r="J760" s="67">
        <f>VLOOKUP(Table1[[#This Row],[Status]],Auxiliar!$B$16:$C$23,2,0)</f>
        <v>6</v>
      </c>
      <c r="K760" s="3" t="s">
        <v>1158</v>
      </c>
      <c r="L760" s="3" t="s">
        <v>1161</v>
      </c>
      <c r="M760" s="22" t="s">
        <v>1162</v>
      </c>
      <c r="N760" s="57">
        <v>45485</v>
      </c>
      <c r="O760" s="22">
        <f>INDEX(Auxiliar!$D$5:$F$13,MATCH(Table1[[#This Row],[Tipologia_Testes]],Auxiliar!$B$5:$B$13,0),MATCH(Table1[[#This Row],[Complexidade]],Auxiliar!$D$4:$F$4,0))</f>
        <v>0.1</v>
      </c>
      <c r="P760" s="3"/>
      <c r="Q760" s="3" t="s">
        <v>1187</v>
      </c>
      <c r="R760" s="48">
        <v>45261</v>
      </c>
      <c r="S760" s="3"/>
      <c r="T760" s="3"/>
      <c r="U760" s="3"/>
      <c r="V760" s="3"/>
      <c r="W760" s="3">
        <f>VLOOKUP(Table1[[#This Row],[Status]],Auxiliar!$B$16:$D$23,3,0)*Table1[[#This Row],[Estimação (horas)]]</f>
        <v>2.5000000000000001E-2</v>
      </c>
      <c r="X760" s="3"/>
    </row>
    <row r="761" spans="2:24" ht="17.399999999999999" hidden="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1151</v>
      </c>
      <c r="L761" s="30" t="s">
        <v>1161</v>
      </c>
      <c r="M761" s="22" t="s">
        <v>1162</v>
      </c>
      <c r="N761" s="57">
        <v>45505</v>
      </c>
      <c r="O761" s="22">
        <f>INDEX(Auxiliar!$D$5:$F$13,MATCH(Table1[[#This Row],[Tipologia_Testes]],Auxiliar!$B$5:$B$13,0),MATCH(Table1[[#This Row],[Complexidade]],Auxiliar!$D$4:$F$4,0))</f>
        <v>8</v>
      </c>
      <c r="P761" s="3"/>
      <c r="Q761" s="3"/>
      <c r="R761" s="48">
        <v>45505</v>
      </c>
      <c r="S761" s="3"/>
      <c r="T761" s="48">
        <v>45506</v>
      </c>
      <c r="U761" s="3"/>
      <c r="V761" s="3"/>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1154</v>
      </c>
      <c r="L762" s="30" t="s">
        <v>1161</v>
      </c>
      <c r="M762" s="22" t="s">
        <v>1162</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1155</v>
      </c>
      <c r="L763" s="30" t="s">
        <v>1161</v>
      </c>
      <c r="M763" s="22" t="s">
        <v>1162</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1158</v>
      </c>
      <c r="L764" s="30" t="s">
        <v>1161</v>
      </c>
      <c r="M764" s="22" t="s">
        <v>1162</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1154</v>
      </c>
      <c r="L765" s="30" t="s">
        <v>1161</v>
      </c>
      <c r="M765" s="22" t="s">
        <v>1162</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1155</v>
      </c>
      <c r="L766" s="30" t="s">
        <v>1161</v>
      </c>
      <c r="M766" s="22" t="s">
        <v>1162</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1158</v>
      </c>
      <c r="L767" s="30" t="s">
        <v>1161</v>
      </c>
      <c r="M767" s="22" t="s">
        <v>1162</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1154</v>
      </c>
      <c r="L768" s="30" t="s">
        <v>1161</v>
      </c>
      <c r="M768" s="22" t="s">
        <v>1162</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1155</v>
      </c>
      <c r="L769" s="30" t="s">
        <v>1161</v>
      </c>
      <c r="M769" s="22" t="s">
        <v>1162</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1158</v>
      </c>
      <c r="L770" s="30" t="s">
        <v>1161</v>
      </c>
      <c r="M770" s="22" t="s">
        <v>1162</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1154</v>
      </c>
      <c r="L771" s="30" t="s">
        <v>1161</v>
      </c>
      <c r="M771" s="22" t="s">
        <v>1162</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1155</v>
      </c>
      <c r="L772" s="30" t="s">
        <v>1161</v>
      </c>
      <c r="M772" s="22" t="s">
        <v>1162</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1158</v>
      </c>
      <c r="L773" s="30" t="s">
        <v>1161</v>
      </c>
      <c r="M773" s="22" t="s">
        <v>1162</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1154</v>
      </c>
      <c r="L774" s="3" t="s">
        <v>1152</v>
      </c>
      <c r="M774" s="22" t="s">
        <v>1172</v>
      </c>
      <c r="N774" s="57">
        <v>45485</v>
      </c>
      <c r="O774" s="22">
        <f>INDEX(Auxiliar!$D$5:$F$13,MATCH(Table1[[#This Row],[Tipologia_Testes]],Auxiliar!$B$5:$B$13,0),MATCH(Table1[[#This Row],[Complexidade]],Auxiliar!$D$4:$F$4,0))</f>
        <v>4</v>
      </c>
      <c r="P774" s="3" t="s">
        <v>1208</v>
      </c>
      <c r="Q774" s="3"/>
      <c r="R774" s="48">
        <v>45261</v>
      </c>
      <c r="S774" s="3"/>
      <c r="T774" s="3"/>
      <c r="U774" s="3"/>
      <c r="V774" s="3"/>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1155</v>
      </c>
      <c r="L775" s="3" t="s">
        <v>1152</v>
      </c>
      <c r="M775" s="22" t="s">
        <v>1172</v>
      </c>
      <c r="N775" s="57">
        <v>45485</v>
      </c>
      <c r="O775" s="22">
        <f>INDEX(Auxiliar!$D$5:$F$13,MATCH(Table1[[#This Row],[Tipologia_Testes]],Auxiliar!$B$5:$B$13,0),MATCH(Table1[[#This Row],[Complexidade]],Auxiliar!$D$4:$F$4,0))</f>
        <v>4</v>
      </c>
      <c r="P775" s="3" t="s">
        <v>1208</v>
      </c>
      <c r="Q775" s="3"/>
      <c r="R775" s="48">
        <v>45261</v>
      </c>
      <c r="S775" s="3"/>
      <c r="T775" s="3"/>
      <c r="U775" s="3"/>
      <c r="V775" s="3"/>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1158</v>
      </c>
      <c r="L776" s="3" t="s">
        <v>1152</v>
      </c>
      <c r="M776" s="22" t="s">
        <v>1172</v>
      </c>
      <c r="N776" s="57">
        <v>45485</v>
      </c>
      <c r="O776" s="22">
        <f>INDEX(Auxiliar!$D$5:$F$13,MATCH(Table1[[#This Row],[Tipologia_Testes]],Auxiliar!$B$5:$B$13,0),MATCH(Table1[[#This Row],[Complexidade]],Auxiliar!$D$4:$F$4,0))</f>
        <v>0.1</v>
      </c>
      <c r="P776" s="3" t="s">
        <v>1208</v>
      </c>
      <c r="Q776" s="3"/>
      <c r="R776" s="48">
        <v>45261</v>
      </c>
      <c r="S776" s="3"/>
      <c r="T776" s="3"/>
      <c r="U776" s="3"/>
      <c r="V776" s="3"/>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1154</v>
      </c>
      <c r="L777" s="3" t="s">
        <v>1152</v>
      </c>
      <c r="M777" s="22" t="s">
        <v>1172</v>
      </c>
      <c r="N777" s="57">
        <v>45485</v>
      </c>
      <c r="O777" s="22">
        <f>INDEX(Auxiliar!$D$5:$F$13,MATCH(Table1[[#This Row],[Tipologia_Testes]],Auxiliar!$B$5:$B$13,0),MATCH(Table1[[#This Row],[Complexidade]],Auxiliar!$D$4:$F$4,0))</f>
        <v>4</v>
      </c>
      <c r="P777" s="3" t="s">
        <v>1209</v>
      </c>
      <c r="Q777" s="3"/>
      <c r="R777" s="48">
        <v>45261</v>
      </c>
      <c r="S777" s="3"/>
      <c r="T777" s="3"/>
      <c r="U777" s="3"/>
      <c r="V777" s="3"/>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1155</v>
      </c>
      <c r="L778" s="3" t="s">
        <v>1152</v>
      </c>
      <c r="M778" s="22" t="s">
        <v>1172</v>
      </c>
      <c r="N778" s="57">
        <v>45485</v>
      </c>
      <c r="O778" s="22">
        <f>INDEX(Auxiliar!$D$5:$F$13,MATCH(Table1[[#This Row],[Tipologia_Testes]],Auxiliar!$B$5:$B$13,0),MATCH(Table1[[#This Row],[Complexidade]],Auxiliar!$D$4:$F$4,0))</f>
        <v>4</v>
      </c>
      <c r="P778" s="3" t="s">
        <v>1209</v>
      </c>
      <c r="Q778" s="3"/>
      <c r="R778" s="48">
        <v>45261</v>
      </c>
      <c r="S778" s="3"/>
      <c r="T778" s="3"/>
      <c r="U778" s="3"/>
      <c r="V778" s="3"/>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1158</v>
      </c>
      <c r="L779" s="3" t="s">
        <v>1152</v>
      </c>
      <c r="M779" s="22" t="s">
        <v>1172</v>
      </c>
      <c r="N779" s="57">
        <v>45485</v>
      </c>
      <c r="O779" s="22">
        <f>INDEX(Auxiliar!$D$5:$F$13,MATCH(Table1[[#This Row],[Tipologia_Testes]],Auxiliar!$B$5:$B$13,0),MATCH(Table1[[#This Row],[Complexidade]],Auxiliar!$D$4:$F$4,0))</f>
        <v>0.1</v>
      </c>
      <c r="P779" s="3" t="s">
        <v>1209</v>
      </c>
      <c r="Q779" s="3"/>
      <c r="R779" s="48">
        <v>45261</v>
      </c>
      <c r="S779" s="3"/>
      <c r="T779" s="3"/>
      <c r="U779" s="3"/>
      <c r="V779" s="3"/>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1154</v>
      </c>
      <c r="L780" s="3" t="s">
        <v>1152</v>
      </c>
      <c r="M780" s="22" t="s">
        <v>1172</v>
      </c>
      <c r="N780" s="57">
        <v>45485</v>
      </c>
      <c r="O780" s="22">
        <f>INDEX(Auxiliar!$D$5:$F$13,MATCH(Table1[[#This Row],[Tipologia_Testes]],Auxiliar!$B$5:$B$13,0),MATCH(Table1[[#This Row],[Complexidade]],Auxiliar!$D$4:$F$4,0))</f>
        <v>4</v>
      </c>
      <c r="P780" s="3" t="s">
        <v>1210</v>
      </c>
      <c r="Q780" s="3"/>
      <c r="R780" s="48">
        <v>45261</v>
      </c>
      <c r="S780" s="3"/>
      <c r="T780" s="3"/>
      <c r="U780" s="3"/>
      <c r="V780" s="3"/>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1155</v>
      </c>
      <c r="L781" s="3" t="s">
        <v>1152</v>
      </c>
      <c r="M781" s="22" t="s">
        <v>1172</v>
      </c>
      <c r="N781" s="57">
        <v>45485</v>
      </c>
      <c r="O781" s="22">
        <f>INDEX(Auxiliar!$D$5:$F$13,MATCH(Table1[[#This Row],[Tipologia_Testes]],Auxiliar!$B$5:$B$13,0),MATCH(Table1[[#This Row],[Complexidade]],Auxiliar!$D$4:$F$4,0))</f>
        <v>4</v>
      </c>
      <c r="P781" s="3" t="s">
        <v>1210</v>
      </c>
      <c r="Q781" s="3"/>
      <c r="R781" s="48">
        <v>45261</v>
      </c>
      <c r="S781" s="3"/>
      <c r="T781" s="3"/>
      <c r="U781" s="3"/>
      <c r="V781" s="3"/>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1158</v>
      </c>
      <c r="L782" s="3" t="s">
        <v>1152</v>
      </c>
      <c r="M782" s="22" t="s">
        <v>1172</v>
      </c>
      <c r="N782" s="57">
        <v>45485</v>
      </c>
      <c r="O782" s="22">
        <f>INDEX(Auxiliar!$D$5:$F$13,MATCH(Table1[[#This Row],[Tipologia_Testes]],Auxiliar!$B$5:$B$13,0),MATCH(Table1[[#This Row],[Complexidade]],Auxiliar!$D$4:$F$4,0))</f>
        <v>0.1</v>
      </c>
      <c r="P782" s="3" t="s">
        <v>1210</v>
      </c>
      <c r="Q782" s="3"/>
      <c r="R782" s="48">
        <v>45261</v>
      </c>
      <c r="S782" s="3"/>
      <c r="T782" s="3"/>
      <c r="U782" s="3"/>
      <c r="V782" s="3"/>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1154</v>
      </c>
      <c r="L783" s="3" t="s">
        <v>1152</v>
      </c>
      <c r="M783" s="22" t="s">
        <v>1172</v>
      </c>
      <c r="N783" s="57">
        <v>45485</v>
      </c>
      <c r="O783" s="22">
        <f>INDEX(Auxiliar!$D$5:$F$13,MATCH(Table1[[#This Row],[Tipologia_Testes]],Auxiliar!$B$5:$B$13,0),MATCH(Table1[[#This Row],[Complexidade]],Auxiliar!$D$4:$F$4,0))</f>
        <v>4</v>
      </c>
      <c r="P783" s="3" t="s">
        <v>1211</v>
      </c>
      <c r="Q783" s="3"/>
      <c r="R783" s="48">
        <v>45261</v>
      </c>
      <c r="S783" s="3"/>
      <c r="T783" s="3"/>
      <c r="U783" s="3"/>
      <c r="V783" s="3"/>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1155</v>
      </c>
      <c r="L784" s="3" t="s">
        <v>1152</v>
      </c>
      <c r="M784" s="22" t="s">
        <v>1172</v>
      </c>
      <c r="N784" s="57">
        <v>45485</v>
      </c>
      <c r="O784" s="22">
        <f>INDEX(Auxiliar!$D$5:$F$13,MATCH(Table1[[#This Row],[Tipologia_Testes]],Auxiliar!$B$5:$B$13,0),MATCH(Table1[[#This Row],[Complexidade]],Auxiliar!$D$4:$F$4,0))</f>
        <v>4</v>
      </c>
      <c r="P784" s="3" t="s">
        <v>1211</v>
      </c>
      <c r="Q784" s="3"/>
      <c r="R784" s="48">
        <v>45261</v>
      </c>
      <c r="S784" s="3"/>
      <c r="T784" s="3"/>
      <c r="U784" s="3"/>
      <c r="V784" s="3"/>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1158</v>
      </c>
      <c r="L785" s="3" t="s">
        <v>1152</v>
      </c>
      <c r="M785" s="22" t="s">
        <v>1172</v>
      </c>
      <c r="N785" s="57">
        <v>45485</v>
      </c>
      <c r="O785" s="22">
        <f>INDEX(Auxiliar!$D$5:$F$13,MATCH(Table1[[#This Row],[Tipologia_Testes]],Auxiliar!$B$5:$B$13,0),MATCH(Table1[[#This Row],[Complexidade]],Auxiliar!$D$4:$F$4,0))</f>
        <v>0.1</v>
      </c>
      <c r="P785" s="3" t="s">
        <v>1211</v>
      </c>
      <c r="Q785" s="3"/>
      <c r="R785" s="48">
        <v>45261</v>
      </c>
      <c r="S785" s="3"/>
      <c r="T785" s="3"/>
      <c r="U785" s="3"/>
      <c r="V785" s="3"/>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1154</v>
      </c>
      <c r="L786" s="3" t="s">
        <v>1161</v>
      </c>
      <c r="M786" s="22" t="s">
        <v>1162</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1155</v>
      </c>
      <c r="L787" s="3" t="s">
        <v>1161</v>
      </c>
      <c r="M787" s="22" t="s">
        <v>1162</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1158</v>
      </c>
      <c r="L788" s="3" t="s">
        <v>1161</v>
      </c>
      <c r="M788" s="22" t="s">
        <v>1162</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1154</v>
      </c>
      <c r="L789" s="3" t="s">
        <v>1152</v>
      </c>
      <c r="M789" s="22" t="s">
        <v>1153</v>
      </c>
      <c r="N789" s="57">
        <v>45485</v>
      </c>
      <c r="O789" s="22">
        <f>INDEX(Auxiliar!$D$5:$F$13,MATCH(Table1[[#This Row],[Tipologia_Testes]],Auxiliar!$B$5:$B$13,0),MATCH(Table1[[#This Row],[Complexidade]],Auxiliar!$D$4:$F$4,0))</f>
        <v>8</v>
      </c>
      <c r="P789" s="24" t="s">
        <v>1212</v>
      </c>
      <c r="Q789" s="3"/>
      <c r="R789" s="48">
        <v>45261</v>
      </c>
      <c r="S789" s="3"/>
      <c r="T789" s="3"/>
      <c r="U789" s="3"/>
      <c r="V789" s="3"/>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1155</v>
      </c>
      <c r="L790" s="3" t="s">
        <v>1152</v>
      </c>
      <c r="M790" s="22" t="s">
        <v>1153</v>
      </c>
      <c r="N790" s="57">
        <v>45485</v>
      </c>
      <c r="O790" s="22">
        <f>INDEX(Auxiliar!$D$5:$F$13,MATCH(Table1[[#This Row],[Tipologia_Testes]],Auxiliar!$B$5:$B$13,0),MATCH(Table1[[#This Row],[Complexidade]],Auxiliar!$D$4:$F$4,0))</f>
        <v>8</v>
      </c>
      <c r="P790" s="24" t="s">
        <v>1212</v>
      </c>
      <c r="Q790" s="3"/>
      <c r="R790" s="48">
        <v>45261</v>
      </c>
      <c r="S790" s="3"/>
      <c r="T790" s="3"/>
      <c r="U790" s="3"/>
      <c r="V790" s="3"/>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1158</v>
      </c>
      <c r="L791" s="3" t="s">
        <v>1152</v>
      </c>
      <c r="M791" s="22" t="s">
        <v>1153</v>
      </c>
      <c r="N791" s="57">
        <v>45485</v>
      </c>
      <c r="O791" s="22">
        <f>INDEX(Auxiliar!$D$5:$F$13,MATCH(Table1[[#This Row],[Tipologia_Testes]],Auxiliar!$B$5:$B$13,0),MATCH(Table1[[#This Row],[Complexidade]],Auxiliar!$D$4:$F$4,0))</f>
        <v>0.1</v>
      </c>
      <c r="P791" s="24" t="s">
        <v>1212</v>
      </c>
      <c r="Q791" s="3"/>
      <c r="R791" s="48">
        <v>45261</v>
      </c>
      <c r="S791" s="3"/>
      <c r="T791" s="3"/>
      <c r="U791" s="3"/>
      <c r="V791" s="3"/>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1154</v>
      </c>
      <c r="L792" s="3" t="s">
        <v>1152</v>
      </c>
      <c r="M792" s="22" t="s">
        <v>1153</v>
      </c>
      <c r="N792" s="57">
        <v>45485</v>
      </c>
      <c r="O792" s="22">
        <f>INDEX(Auxiliar!$D$5:$F$13,MATCH(Table1[[#This Row],[Tipologia_Testes]],Auxiliar!$B$5:$B$13,0),MATCH(Table1[[#This Row],[Complexidade]],Auxiliar!$D$4:$F$4,0))</f>
        <v>8</v>
      </c>
      <c r="P792" s="24" t="s">
        <v>1212</v>
      </c>
      <c r="Q792" s="3"/>
      <c r="R792" s="48">
        <v>45261</v>
      </c>
      <c r="S792" s="3"/>
      <c r="T792" s="3"/>
      <c r="U792" s="3"/>
      <c r="V792" s="3"/>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1155</v>
      </c>
      <c r="L793" s="3" t="s">
        <v>1152</v>
      </c>
      <c r="M793" s="22" t="s">
        <v>1153</v>
      </c>
      <c r="N793" s="57">
        <v>45485</v>
      </c>
      <c r="O793" s="22">
        <f>INDEX(Auxiliar!$D$5:$F$13,MATCH(Table1[[#This Row],[Tipologia_Testes]],Auxiliar!$B$5:$B$13,0),MATCH(Table1[[#This Row],[Complexidade]],Auxiliar!$D$4:$F$4,0))</f>
        <v>8</v>
      </c>
      <c r="P793" s="24" t="s">
        <v>1212</v>
      </c>
      <c r="Q793" s="3"/>
      <c r="R793" s="48">
        <v>45261</v>
      </c>
      <c r="S793" s="3"/>
      <c r="T793" s="3"/>
      <c r="U793" s="3"/>
      <c r="V793" s="3"/>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1158</v>
      </c>
      <c r="L794" s="3" t="s">
        <v>1152</v>
      </c>
      <c r="M794" s="22" t="s">
        <v>1153</v>
      </c>
      <c r="N794" s="57">
        <v>45485</v>
      </c>
      <c r="O794" s="22">
        <f>INDEX(Auxiliar!$D$5:$F$13,MATCH(Table1[[#This Row],[Tipologia_Testes]],Auxiliar!$B$5:$B$13,0),MATCH(Table1[[#This Row],[Complexidade]],Auxiliar!$D$4:$F$4,0))</f>
        <v>0.1</v>
      </c>
      <c r="P794" s="24" t="s">
        <v>1212</v>
      </c>
      <c r="Q794" s="3"/>
      <c r="R794" s="48">
        <v>45261</v>
      </c>
      <c r="S794" s="3"/>
      <c r="T794" s="3"/>
      <c r="U794" s="3"/>
      <c r="V794" s="3"/>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1154</v>
      </c>
      <c r="L795" s="3" t="s">
        <v>1152</v>
      </c>
      <c r="M795" s="22" t="s">
        <v>1153</v>
      </c>
      <c r="N795" s="57">
        <v>45485</v>
      </c>
      <c r="O795" s="22">
        <f>INDEX(Auxiliar!$D$5:$F$13,MATCH(Table1[[#This Row],[Tipologia_Testes]],Auxiliar!$B$5:$B$13,0),MATCH(Table1[[#This Row],[Complexidade]],Auxiliar!$D$4:$F$4,0))</f>
        <v>8</v>
      </c>
      <c r="P795" s="24" t="s">
        <v>1212</v>
      </c>
      <c r="Q795" s="3"/>
      <c r="R795" s="48">
        <v>45261</v>
      </c>
      <c r="S795" s="3"/>
      <c r="T795" s="3"/>
      <c r="U795" s="3"/>
      <c r="V795" s="3"/>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1155</v>
      </c>
      <c r="L796" s="3" t="s">
        <v>1152</v>
      </c>
      <c r="M796" s="22" t="s">
        <v>1153</v>
      </c>
      <c r="N796" s="57">
        <v>45485</v>
      </c>
      <c r="O796" s="22">
        <f>INDEX(Auxiliar!$D$5:$F$13,MATCH(Table1[[#This Row],[Tipologia_Testes]],Auxiliar!$B$5:$B$13,0),MATCH(Table1[[#This Row],[Complexidade]],Auxiliar!$D$4:$F$4,0))</f>
        <v>8</v>
      </c>
      <c r="P796" s="24" t="s">
        <v>1212</v>
      </c>
      <c r="Q796" s="3"/>
      <c r="R796" s="48">
        <v>45261</v>
      </c>
      <c r="S796" s="3"/>
      <c r="T796" s="3"/>
      <c r="U796" s="3"/>
      <c r="V796" s="3"/>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1158</v>
      </c>
      <c r="L797" s="3" t="s">
        <v>1152</v>
      </c>
      <c r="M797" s="22" t="s">
        <v>1153</v>
      </c>
      <c r="N797" s="57">
        <v>45485</v>
      </c>
      <c r="O797" s="22">
        <f>INDEX(Auxiliar!$D$5:$F$13,MATCH(Table1[[#This Row],[Tipologia_Testes]],Auxiliar!$B$5:$B$13,0),MATCH(Table1[[#This Row],[Complexidade]],Auxiliar!$D$4:$F$4,0))</f>
        <v>0.1</v>
      </c>
      <c r="P797" s="24" t="s">
        <v>1212</v>
      </c>
      <c r="Q797" s="3"/>
      <c r="R797" s="48">
        <v>45261</v>
      </c>
      <c r="S797" s="3"/>
      <c r="T797" s="3"/>
      <c r="U797" s="3"/>
      <c r="V797" s="3"/>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1154</v>
      </c>
      <c r="L798" s="3" t="s">
        <v>1161</v>
      </c>
      <c r="M798" s="22" t="s">
        <v>1162</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1155</v>
      </c>
      <c r="L799" s="3" t="s">
        <v>1161</v>
      </c>
      <c r="M799" s="22" t="s">
        <v>1162</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1158</v>
      </c>
      <c r="L800" s="3" t="s">
        <v>1161</v>
      </c>
      <c r="M800" s="22" t="s">
        <v>1162</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1154</v>
      </c>
      <c r="L801" s="3" t="s">
        <v>1161</v>
      </c>
      <c r="M801" s="22" t="s">
        <v>1162</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1155</v>
      </c>
      <c r="L802" s="3" t="s">
        <v>1161</v>
      </c>
      <c r="M802" s="22" t="s">
        <v>1162</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1158</v>
      </c>
      <c r="L803" s="3" t="s">
        <v>1161</v>
      </c>
      <c r="M803" s="22" t="s">
        <v>1162</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1154</v>
      </c>
      <c r="L804" s="3" t="s">
        <v>1161</v>
      </c>
      <c r="M804" s="22" t="s">
        <v>1162</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1155</v>
      </c>
      <c r="L805" s="3" t="s">
        <v>1161</v>
      </c>
      <c r="M805" s="22" t="s">
        <v>1162</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1158</v>
      </c>
      <c r="L806" s="3" t="s">
        <v>1161</v>
      </c>
      <c r="M806" s="22" t="s">
        <v>1162</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1151</v>
      </c>
      <c r="L807" s="3" t="s">
        <v>1152</v>
      </c>
      <c r="M807" s="22" t="s">
        <v>1153</v>
      </c>
      <c r="N807" s="57">
        <v>45485</v>
      </c>
      <c r="O807" s="22">
        <f>INDEX(Auxiliar!$D$5:$F$13,MATCH(Table1[[#This Row],[Tipologia_Testes]],Auxiliar!$B$5:$B$13,0),MATCH(Table1[[#This Row],[Complexidade]],Auxiliar!$D$4:$F$4,0))</f>
        <v>8</v>
      </c>
      <c r="P807" s="24" t="s">
        <v>1213</v>
      </c>
      <c r="Q807" s="3"/>
      <c r="R807" s="48">
        <v>45261</v>
      </c>
      <c r="S807" s="3"/>
      <c r="T807" s="3"/>
      <c r="U807" s="3"/>
      <c r="V807" s="3"/>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1154</v>
      </c>
      <c r="L808" s="3" t="s">
        <v>1161</v>
      </c>
      <c r="M808" s="22" t="s">
        <v>1162</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1155</v>
      </c>
      <c r="L809" s="3" t="s">
        <v>1161</v>
      </c>
      <c r="M809" s="22" t="s">
        <v>1162</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1158</v>
      </c>
      <c r="L810" s="3" t="s">
        <v>1161</v>
      </c>
      <c r="M810" s="22" t="s">
        <v>1162</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1154</v>
      </c>
      <c r="L811" s="3" t="s">
        <v>1161</v>
      </c>
      <c r="M811" s="22" t="s">
        <v>1162</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1155</v>
      </c>
      <c r="L812" s="3" t="s">
        <v>1161</v>
      </c>
      <c r="M812" s="22" t="s">
        <v>1162</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1158</v>
      </c>
      <c r="L813" s="3" t="s">
        <v>1161</v>
      </c>
      <c r="M813" s="22" t="s">
        <v>1162</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1154</v>
      </c>
      <c r="L814" s="3" t="s">
        <v>1161</v>
      </c>
      <c r="M814" s="22" t="s">
        <v>1162</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1155</v>
      </c>
      <c r="L815" s="3" t="s">
        <v>1161</v>
      </c>
      <c r="M815" s="22" t="s">
        <v>1162</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1158</v>
      </c>
      <c r="L816" s="3" t="s">
        <v>1161</v>
      </c>
      <c r="M816" s="22" t="s">
        <v>1162</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1154</v>
      </c>
      <c r="L817" s="3" t="s">
        <v>1152</v>
      </c>
      <c r="M817" s="22" t="s">
        <v>1162</v>
      </c>
      <c r="N817" s="57">
        <v>45485</v>
      </c>
      <c r="O817" s="22">
        <f>INDEX(Auxiliar!$D$5:$F$13,MATCH(Table1[[#This Row],[Tipologia_Testes]],Auxiliar!$B$5:$B$13,0),MATCH(Table1[[#This Row],[Complexidade]],Auxiliar!$D$4:$F$4,0))</f>
        <v>2</v>
      </c>
      <c r="P817" s="3" t="s">
        <v>1214</v>
      </c>
      <c r="Q817" s="3"/>
      <c r="R817" s="48">
        <v>45261</v>
      </c>
      <c r="S817" s="3"/>
      <c r="T817" s="3"/>
      <c r="U817" s="3"/>
      <c r="V817" s="3"/>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1155</v>
      </c>
      <c r="L818" s="3" t="s">
        <v>1152</v>
      </c>
      <c r="M818" s="22" t="s">
        <v>1162</v>
      </c>
      <c r="N818" s="57">
        <v>45485</v>
      </c>
      <c r="O818" s="22">
        <f>INDEX(Auxiliar!$D$5:$F$13,MATCH(Table1[[#This Row],[Tipologia_Testes]],Auxiliar!$B$5:$B$13,0),MATCH(Table1[[#This Row],[Complexidade]],Auxiliar!$D$4:$F$4,0))</f>
        <v>2</v>
      </c>
      <c r="P818" s="3" t="s">
        <v>1214</v>
      </c>
      <c r="Q818" s="3"/>
      <c r="R818" s="48">
        <v>45261</v>
      </c>
      <c r="S818" s="3"/>
      <c r="T818" s="3"/>
      <c r="U818" s="3"/>
      <c r="V818" s="3"/>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1158</v>
      </c>
      <c r="L819" s="3" t="s">
        <v>1152</v>
      </c>
      <c r="M819" s="22" t="s">
        <v>1162</v>
      </c>
      <c r="N819" s="57">
        <v>45485</v>
      </c>
      <c r="O819" s="22">
        <f>INDEX(Auxiliar!$D$5:$F$13,MATCH(Table1[[#This Row],[Tipologia_Testes]],Auxiliar!$B$5:$B$13,0),MATCH(Table1[[#This Row],[Complexidade]],Auxiliar!$D$4:$F$4,0))</f>
        <v>0.1</v>
      </c>
      <c r="P819" s="3" t="s">
        <v>1214</v>
      </c>
      <c r="Q819" s="3"/>
      <c r="R819" s="48">
        <v>45261</v>
      </c>
      <c r="S819" s="3"/>
      <c r="T819" s="3"/>
      <c r="U819" s="3"/>
      <c r="V819" s="3"/>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1154</v>
      </c>
      <c r="L820" s="3" t="s">
        <v>502</v>
      </c>
      <c r="M820" s="22" t="s">
        <v>1162</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hidden="1">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1155</v>
      </c>
      <c r="L821" s="3" t="s">
        <v>502</v>
      </c>
      <c r="M821" s="22" t="s">
        <v>1162</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hidden="1">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1158</v>
      </c>
      <c r="L822" s="3" t="s">
        <v>502</v>
      </c>
      <c r="M822" s="22" t="s">
        <v>1162</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hidden="1">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1154</v>
      </c>
      <c r="L823" s="29" t="s">
        <v>1152</v>
      </c>
      <c r="M823" s="22" t="s">
        <v>1153</v>
      </c>
      <c r="N823" s="57">
        <v>45485</v>
      </c>
      <c r="O823" s="22">
        <f>INDEX(Auxiliar!$D$5:$F$13,MATCH(Table1[[#This Row],[Tipologia_Testes]],Auxiliar!$B$5:$B$13,0),MATCH(Table1[[#This Row],[Complexidade]],Auxiliar!$D$4:$F$4,0))</f>
        <v>8</v>
      </c>
      <c r="P823" s="24" t="s">
        <v>1215</v>
      </c>
      <c r="Q823" s="3"/>
      <c r="R823" s="48">
        <v>45261</v>
      </c>
      <c r="S823" s="3"/>
      <c r="T823" s="3"/>
      <c r="U823" s="3"/>
      <c r="V823" s="3"/>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1155</v>
      </c>
      <c r="L824" s="30" t="s">
        <v>1152</v>
      </c>
      <c r="M824" s="22" t="s">
        <v>1153</v>
      </c>
      <c r="N824" s="57">
        <v>45485</v>
      </c>
      <c r="O824" s="22">
        <f>INDEX(Auxiliar!$D$5:$F$13,MATCH(Table1[[#This Row],[Tipologia_Testes]],Auxiliar!$B$5:$B$13,0),MATCH(Table1[[#This Row],[Complexidade]],Auxiliar!$D$4:$F$4,0))</f>
        <v>8</v>
      </c>
      <c r="P824" s="24" t="s">
        <v>1215</v>
      </c>
      <c r="Q824" s="3"/>
      <c r="R824" s="48">
        <v>45261</v>
      </c>
      <c r="S824" s="3"/>
      <c r="T824" s="3"/>
      <c r="U824" s="3"/>
      <c r="V824" s="3"/>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1158</v>
      </c>
      <c r="L825" s="30" t="s">
        <v>1152</v>
      </c>
      <c r="M825" s="22" t="s">
        <v>1153</v>
      </c>
      <c r="N825" s="57">
        <v>45485</v>
      </c>
      <c r="O825" s="22">
        <f>INDEX(Auxiliar!$D$5:$F$13,MATCH(Table1[[#This Row],[Tipologia_Testes]],Auxiliar!$B$5:$B$13,0),MATCH(Table1[[#This Row],[Complexidade]],Auxiliar!$D$4:$F$4,0))</f>
        <v>0.1</v>
      </c>
      <c r="P825" s="24" t="s">
        <v>1215</v>
      </c>
      <c r="Q825" s="3"/>
      <c r="R825" s="48">
        <v>45261</v>
      </c>
      <c r="S825" s="3"/>
      <c r="T825" s="3"/>
      <c r="U825" s="3"/>
      <c r="V825" s="3"/>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70" t="str">
        <f>Table1[[#This Row],[Tabela]]&amp;Table1[[#This Row],[Campo]]</f>
        <v>modesg_out_sfcs_taxon_europeianome_ctgr_sfcs</v>
      </c>
      <c r="I826" s="3" t="s">
        <v>479</v>
      </c>
      <c r="J826" s="45">
        <f>VLOOKUP(Table1[[#This Row],[Status]],Auxiliar!$B$16:$C$23,2,0)</f>
        <v>4</v>
      </c>
      <c r="K826" s="3" t="s">
        <v>1154</v>
      </c>
      <c r="L826" s="3" t="s">
        <v>1152</v>
      </c>
      <c r="M826" s="22" t="s">
        <v>1153</v>
      </c>
      <c r="N826" s="57">
        <v>45485</v>
      </c>
      <c r="O826" s="22">
        <f>INDEX(Auxiliar!$D$5:$F$13,MATCH(Table1[[#This Row],[Tipologia_Testes]],Auxiliar!$B$5:$B$13,0),MATCH(Table1[[#This Row],[Complexidade]],Auxiliar!$D$4:$F$4,0))</f>
        <v>8</v>
      </c>
      <c r="P826" s="24" t="s">
        <v>1216</v>
      </c>
      <c r="Q826" s="3"/>
      <c r="R826" s="48">
        <v>45261</v>
      </c>
      <c r="S826" s="3"/>
      <c r="T826" s="3"/>
      <c r="U826" s="3"/>
      <c r="V826" s="3"/>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70" t="str">
        <f>Table1[[#This Row],[Tabela]]&amp;Table1[[#This Row],[Campo]]</f>
        <v>modesg_out_sfcs_taxon_europeianome_ctgr_sfcs</v>
      </c>
      <c r="I827" s="3" t="s">
        <v>479</v>
      </c>
      <c r="J827" s="45">
        <f>VLOOKUP(Table1[[#This Row],[Status]],Auxiliar!$B$16:$C$23,2,0)</f>
        <v>4</v>
      </c>
      <c r="K827" s="3" t="s">
        <v>1155</v>
      </c>
      <c r="L827" s="3" t="s">
        <v>1152</v>
      </c>
      <c r="M827" s="22" t="s">
        <v>1153</v>
      </c>
      <c r="N827" s="57">
        <v>45485</v>
      </c>
      <c r="O827" s="22">
        <f>INDEX(Auxiliar!$D$5:$F$13,MATCH(Table1[[#This Row],[Tipologia_Testes]],Auxiliar!$B$5:$B$13,0),MATCH(Table1[[#This Row],[Complexidade]],Auxiliar!$D$4:$F$4,0))</f>
        <v>8</v>
      </c>
      <c r="P827" s="24" t="s">
        <v>1216</v>
      </c>
      <c r="Q827" s="3"/>
      <c r="R827" s="48">
        <v>45261</v>
      </c>
      <c r="S827" s="3"/>
      <c r="T827" s="3"/>
      <c r="U827" s="3"/>
      <c r="V827" s="3"/>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70" t="str">
        <f>Table1[[#This Row],[Tabela]]&amp;Table1[[#This Row],[Campo]]</f>
        <v>modesg_out_sfcs_taxon_europeianome_ctgr_sfcs</v>
      </c>
      <c r="I828" s="3" t="s">
        <v>479</v>
      </c>
      <c r="J828" s="45">
        <f>VLOOKUP(Table1[[#This Row],[Status]],Auxiliar!$B$16:$C$23,2,0)</f>
        <v>4</v>
      </c>
      <c r="K828" s="3" t="s">
        <v>1158</v>
      </c>
      <c r="L828" s="3" t="s">
        <v>1152</v>
      </c>
      <c r="M828" s="22" t="s">
        <v>1153</v>
      </c>
      <c r="N828" s="57">
        <v>45485</v>
      </c>
      <c r="O828" s="22">
        <f>INDEX(Auxiliar!$D$5:$F$13,MATCH(Table1[[#This Row],[Tipologia_Testes]],Auxiliar!$B$5:$B$13,0),MATCH(Table1[[#This Row],[Complexidade]],Auxiliar!$D$4:$F$4,0))</f>
        <v>0.1</v>
      </c>
      <c r="P828" s="24" t="s">
        <v>1216</v>
      </c>
      <c r="Q828" s="3"/>
      <c r="R828" s="48">
        <v>45261</v>
      </c>
      <c r="S828" s="3"/>
      <c r="T828" s="3"/>
      <c r="U828" s="3"/>
      <c r="V828" s="3"/>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1154</v>
      </c>
      <c r="L829" s="29" t="s">
        <v>1152</v>
      </c>
      <c r="M829" s="22" t="s">
        <v>1172</v>
      </c>
      <c r="N829" s="57">
        <v>45485</v>
      </c>
      <c r="O829" s="22">
        <f>INDEX(Auxiliar!$D$5:$F$13,MATCH(Table1[[#This Row],[Tipologia_Testes]],Auxiliar!$B$5:$B$13,0),MATCH(Table1[[#This Row],[Complexidade]],Auxiliar!$D$4:$F$4,0))</f>
        <v>4</v>
      </c>
      <c r="P829" s="3" t="s">
        <v>1217</v>
      </c>
      <c r="Q829" s="3"/>
      <c r="R829" s="48">
        <v>45261</v>
      </c>
      <c r="S829" s="3"/>
      <c r="T829" s="3"/>
      <c r="U829" s="3"/>
      <c r="V829" s="3"/>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1155</v>
      </c>
      <c r="L830" s="30" t="s">
        <v>1152</v>
      </c>
      <c r="M830" s="22" t="s">
        <v>1172</v>
      </c>
      <c r="N830" s="57">
        <v>45485</v>
      </c>
      <c r="O830" s="22">
        <f>INDEX(Auxiliar!$D$5:$F$13,MATCH(Table1[[#This Row],[Tipologia_Testes]],Auxiliar!$B$5:$B$13,0),MATCH(Table1[[#This Row],[Complexidade]],Auxiliar!$D$4:$F$4,0))</f>
        <v>4</v>
      </c>
      <c r="P830" s="3" t="s">
        <v>1217</v>
      </c>
      <c r="Q830" s="3"/>
      <c r="R830" s="48">
        <v>45261</v>
      </c>
      <c r="S830" s="3"/>
      <c r="T830" s="3"/>
      <c r="U830" s="3"/>
      <c r="V830" s="3"/>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1158</v>
      </c>
      <c r="L831" s="30" t="s">
        <v>1152</v>
      </c>
      <c r="M831" s="22" t="s">
        <v>1172</v>
      </c>
      <c r="N831" s="57">
        <v>45485</v>
      </c>
      <c r="O831" s="22">
        <f>INDEX(Auxiliar!$D$5:$F$13,MATCH(Table1[[#This Row],[Tipologia_Testes]],Auxiliar!$B$5:$B$13,0),MATCH(Table1[[#This Row],[Complexidade]],Auxiliar!$D$4:$F$4,0))</f>
        <v>0.1</v>
      </c>
      <c r="P831" s="3" t="s">
        <v>1217</v>
      </c>
      <c r="Q831" s="3"/>
      <c r="R831" s="48">
        <v>45261</v>
      </c>
      <c r="S831" s="3"/>
      <c r="T831" s="3"/>
      <c r="U831" s="3"/>
      <c r="V831" s="3"/>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1154</v>
      </c>
      <c r="L832" s="3" t="s">
        <v>1161</v>
      </c>
      <c r="M832" s="22" t="s">
        <v>1172</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1155</v>
      </c>
      <c r="L833" s="3" t="s">
        <v>1161</v>
      </c>
      <c r="M833" s="22" t="s">
        <v>1172</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1158</v>
      </c>
      <c r="L834" s="3" t="s">
        <v>1161</v>
      </c>
      <c r="M834" s="22" t="s">
        <v>1172</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1154</v>
      </c>
      <c r="L835" s="29" t="s">
        <v>1152</v>
      </c>
      <c r="M835" s="22" t="s">
        <v>1172</v>
      </c>
      <c r="N835" s="57">
        <v>45485</v>
      </c>
      <c r="O835" s="22">
        <f>INDEX(Auxiliar!$D$5:$F$13,MATCH(Table1[[#This Row],[Tipologia_Testes]],Auxiliar!$B$5:$B$13,0),MATCH(Table1[[#This Row],[Complexidade]],Auxiliar!$D$4:$F$4,0))</f>
        <v>4</v>
      </c>
      <c r="P835" s="3" t="s">
        <v>1217</v>
      </c>
      <c r="Q835" s="3"/>
      <c r="R835" s="48">
        <v>45261</v>
      </c>
      <c r="S835" s="3"/>
      <c r="T835" s="3"/>
      <c r="U835" s="3"/>
      <c r="V835" s="3"/>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1155</v>
      </c>
      <c r="L836" s="30" t="s">
        <v>1152</v>
      </c>
      <c r="M836" s="22" t="s">
        <v>1172</v>
      </c>
      <c r="N836" s="57">
        <v>45485</v>
      </c>
      <c r="O836" s="22">
        <f>INDEX(Auxiliar!$D$5:$F$13,MATCH(Table1[[#This Row],[Tipologia_Testes]],Auxiliar!$B$5:$B$13,0),MATCH(Table1[[#This Row],[Complexidade]],Auxiliar!$D$4:$F$4,0))</f>
        <v>4</v>
      </c>
      <c r="P836" s="3" t="s">
        <v>1217</v>
      </c>
      <c r="Q836" s="3"/>
      <c r="R836" s="48">
        <v>45261</v>
      </c>
      <c r="S836" s="3"/>
      <c r="T836" s="3"/>
      <c r="U836" s="3"/>
      <c r="V836" s="3"/>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1158</v>
      </c>
      <c r="L837" s="30" t="s">
        <v>1152</v>
      </c>
      <c r="M837" s="22" t="s">
        <v>1172</v>
      </c>
      <c r="N837" s="57">
        <v>45485</v>
      </c>
      <c r="O837" s="22">
        <f>INDEX(Auxiliar!$D$5:$F$13,MATCH(Table1[[#This Row],[Tipologia_Testes]],Auxiliar!$B$5:$B$13,0),MATCH(Table1[[#This Row],[Complexidade]],Auxiliar!$D$4:$F$4,0))</f>
        <v>0.1</v>
      </c>
      <c r="P837" s="3" t="s">
        <v>1217</v>
      </c>
      <c r="Q837" s="3"/>
      <c r="R837" s="48">
        <v>45261</v>
      </c>
      <c r="S837" s="3"/>
      <c r="T837" s="3"/>
      <c r="U837" s="3"/>
      <c r="V837" s="3"/>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1154</v>
      </c>
      <c r="L838" s="30" t="s">
        <v>1152</v>
      </c>
      <c r="M838" s="22" t="s">
        <v>1172</v>
      </c>
      <c r="N838" s="57">
        <v>45485</v>
      </c>
      <c r="O838" s="22">
        <f>INDEX(Auxiliar!$D$5:$F$13,MATCH(Table1[[#This Row],[Tipologia_Testes]],Auxiliar!$B$5:$B$13,0),MATCH(Table1[[#This Row],[Complexidade]],Auxiliar!$D$4:$F$4,0))</f>
        <v>4</v>
      </c>
      <c r="P838" s="3" t="s">
        <v>1217</v>
      </c>
      <c r="Q838" s="3"/>
      <c r="R838" s="48">
        <v>45261</v>
      </c>
      <c r="S838" s="3"/>
      <c r="T838" s="3"/>
      <c r="U838" s="3"/>
      <c r="V838" s="3"/>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1155</v>
      </c>
      <c r="L839" s="30" t="s">
        <v>1152</v>
      </c>
      <c r="M839" s="22" t="s">
        <v>1172</v>
      </c>
      <c r="N839" s="57">
        <v>45485</v>
      </c>
      <c r="O839" s="22">
        <f>INDEX(Auxiliar!$D$5:$F$13,MATCH(Table1[[#This Row],[Tipologia_Testes]],Auxiliar!$B$5:$B$13,0),MATCH(Table1[[#This Row],[Complexidade]],Auxiliar!$D$4:$F$4,0))</f>
        <v>4</v>
      </c>
      <c r="P839" s="3" t="s">
        <v>1217</v>
      </c>
      <c r="Q839" s="3"/>
      <c r="R839" s="48">
        <v>45261</v>
      </c>
      <c r="S839" s="3"/>
      <c r="T839" s="3"/>
      <c r="U839" s="3"/>
      <c r="V839" s="3"/>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1158</v>
      </c>
      <c r="L840" s="30" t="s">
        <v>1152</v>
      </c>
      <c r="M840" s="22" t="s">
        <v>1172</v>
      </c>
      <c r="N840" s="57">
        <v>45485</v>
      </c>
      <c r="O840" s="22">
        <f>INDEX(Auxiliar!$D$5:$F$13,MATCH(Table1[[#This Row],[Tipologia_Testes]],Auxiliar!$B$5:$B$13,0),MATCH(Table1[[#This Row],[Complexidade]],Auxiliar!$D$4:$F$4,0))</f>
        <v>0.1</v>
      </c>
      <c r="P840" s="3" t="s">
        <v>1217</v>
      </c>
      <c r="Q840" s="3"/>
      <c r="R840" s="48">
        <v>45261</v>
      </c>
      <c r="S840" s="3"/>
      <c r="T840" s="3"/>
      <c r="U840" s="3"/>
      <c r="V840" s="3"/>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1154</v>
      </c>
      <c r="L841" s="3" t="s">
        <v>1161</v>
      </c>
      <c r="M841" s="22" t="s">
        <v>1162</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1155</v>
      </c>
      <c r="L842" s="3" t="s">
        <v>1161</v>
      </c>
      <c r="M842" s="22" t="s">
        <v>1162</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1158</v>
      </c>
      <c r="L843" s="3" t="s">
        <v>1161</v>
      </c>
      <c r="M843" s="22" t="s">
        <v>1162</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1154</v>
      </c>
      <c r="L844" s="3" t="s">
        <v>1161</v>
      </c>
      <c r="M844" s="22" t="s">
        <v>1162</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1155</v>
      </c>
      <c r="L845" s="3" t="s">
        <v>1161</v>
      </c>
      <c r="M845" s="22" t="s">
        <v>1162</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1158</v>
      </c>
      <c r="L846" s="3" t="s">
        <v>1161</v>
      </c>
      <c r="M846" s="22" t="s">
        <v>1162</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1154</v>
      </c>
      <c r="L847" s="3" t="s">
        <v>1161</v>
      </c>
      <c r="M847" s="22" t="s">
        <v>1172</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1155</v>
      </c>
      <c r="L848" s="3" t="s">
        <v>1161</v>
      </c>
      <c r="M848" s="22" t="s">
        <v>1172</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1158</v>
      </c>
      <c r="L849" s="3" t="s">
        <v>1161</v>
      </c>
      <c r="M849" s="22" t="s">
        <v>1172</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c r="B850" s="3" t="s">
        <v>28</v>
      </c>
      <c r="C850" s="3" t="s">
        <v>178</v>
      </c>
      <c r="D850" s="3" t="s">
        <v>1218</v>
      </c>
      <c r="E850" s="3" t="s">
        <v>38</v>
      </c>
      <c r="F850" s="3" t="s">
        <v>179</v>
      </c>
      <c r="G850" s="3" t="s">
        <v>38</v>
      </c>
      <c r="H850" s="70" t="str">
        <f>Table1[[#This Row],[Tabela]]&amp;Table1[[#This Row],[Campo]]</f>
        <v>modesg_param_sfcs_taxon_europeian.a.</v>
      </c>
      <c r="I850" s="3" t="s">
        <v>479</v>
      </c>
      <c r="J850" s="45">
        <f>VLOOKUP(Table1[[#This Row],[Status]],Auxiliar!$B$16:$C$23,2,0)</f>
        <v>4</v>
      </c>
      <c r="K850" s="3" t="s">
        <v>1151</v>
      </c>
      <c r="L850" s="3" t="s">
        <v>1161</v>
      </c>
      <c r="M850" s="22" t="s">
        <v>1153</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c r="B851" s="3" t="s">
        <v>28</v>
      </c>
      <c r="C851" s="3" t="s">
        <v>178</v>
      </c>
      <c r="D851" s="3" t="s">
        <v>1218</v>
      </c>
      <c r="E851" s="3" t="s">
        <v>38</v>
      </c>
      <c r="F851" s="3" t="s">
        <v>179</v>
      </c>
      <c r="G851" s="3" t="s">
        <v>38</v>
      </c>
      <c r="H851" s="70" t="str">
        <f>Table1[[#This Row],[Tabela]]&amp;Table1[[#This Row],[Campo]]</f>
        <v>modesg_param_sfcs_taxon_europeian.a.</v>
      </c>
      <c r="I851" s="3" t="s">
        <v>479</v>
      </c>
      <c r="J851" s="45">
        <f>VLOOKUP(Table1[[#This Row],[Status]],Auxiliar!$B$16:$C$23,2,0)</f>
        <v>4</v>
      </c>
      <c r="K851" s="3" t="s">
        <v>1219</v>
      </c>
      <c r="L851" s="3" t="s">
        <v>1161</v>
      </c>
      <c r="M851" s="22" t="s">
        <v>1162</v>
      </c>
      <c r="N851" s="57">
        <v>45485</v>
      </c>
      <c r="O851" s="22">
        <f>INDEX(Auxiliar!$D$5:$F$13,MATCH(Table1[[#This Row],[Tipologia_Testes]],Auxiliar!$B$5:$B$13,0),MATCH(Table1[[#This Row],[Complexidade]],Auxiliar!$D$4:$F$4,0))</f>
        <v>0.5</v>
      </c>
      <c r="P851" s="24" t="s">
        <v>1220</v>
      </c>
      <c r="Q851" s="3"/>
      <c r="R851" s="48">
        <v>45261</v>
      </c>
      <c r="S851" s="3"/>
      <c r="T851" s="60"/>
      <c r="U851" s="3"/>
      <c r="V851" s="3"/>
      <c r="W851" s="3">
        <f>VLOOKUP(Table1[[#This Row],[Status]],Auxiliar!$B$16:$D$23,3,0)*Table1[[#This Row],[Estimação (horas)]]</f>
        <v>0.125</v>
      </c>
      <c r="X851" s="3"/>
    </row>
    <row r="852" spans="2:24" ht="17.399999999999999" hidden="1">
      <c r="B852" s="3" t="s">
        <v>28</v>
      </c>
      <c r="C852" s="3" t="s">
        <v>178</v>
      </c>
      <c r="D852" s="3" t="s">
        <v>1218</v>
      </c>
      <c r="E852" s="3" t="s">
        <v>38</v>
      </c>
      <c r="F852" s="3" t="s">
        <v>179</v>
      </c>
      <c r="G852" s="3" t="s">
        <v>180</v>
      </c>
      <c r="H852" s="70" t="str">
        <f>Table1[[#This Row],[Tabela]]&amp;Table1[[#This Row],[Campo]]</f>
        <v>modesg_param_sfcs_taxon_europeiacbalcao</v>
      </c>
      <c r="I852" s="4" t="s">
        <v>477</v>
      </c>
      <c r="J852" s="67">
        <f>VLOOKUP(Table1[[#This Row],[Status]],Auxiliar!$B$16:$C$23,2,0)</f>
        <v>1</v>
      </c>
      <c r="K852" s="3" t="s">
        <v>1181</v>
      </c>
      <c r="L852" s="30" t="s">
        <v>1161</v>
      </c>
      <c r="M852" s="22" t="s">
        <v>1162</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c r="B853" s="3" t="s">
        <v>28</v>
      </c>
      <c r="C853" s="3" t="s">
        <v>178</v>
      </c>
      <c r="D853" s="3" t="s">
        <v>1218</v>
      </c>
      <c r="E853" s="3" t="s">
        <v>38</v>
      </c>
      <c r="F853" s="3" t="s">
        <v>179</v>
      </c>
      <c r="G853" s="3" t="s">
        <v>180</v>
      </c>
      <c r="H853" s="70" t="str">
        <f>Table1[[#This Row],[Tabela]]&amp;Table1[[#This Row],[Campo]]</f>
        <v>modesg_param_sfcs_taxon_europeiacbalcao</v>
      </c>
      <c r="I853" s="4" t="s">
        <v>477</v>
      </c>
      <c r="J853" s="67">
        <f>VLOOKUP(Table1[[#This Row],[Status]],Auxiliar!$B$16:$C$23,2,0)</f>
        <v>1</v>
      </c>
      <c r="K853" s="3" t="s">
        <v>1158</v>
      </c>
      <c r="L853" s="30" t="s">
        <v>1161</v>
      </c>
      <c r="M853" s="22" t="s">
        <v>1162</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c r="B854" s="3" t="s">
        <v>28</v>
      </c>
      <c r="C854" s="3" t="s">
        <v>178</v>
      </c>
      <c r="D854" s="3" t="s">
        <v>1218</v>
      </c>
      <c r="E854" s="3" t="s">
        <v>38</v>
      </c>
      <c r="F854" s="3" t="s">
        <v>179</v>
      </c>
      <c r="G854" s="3" t="s">
        <v>57</v>
      </c>
      <c r="H854" s="70" t="str">
        <f>Table1[[#This Row],[Tabela]]&amp;Table1[[#This Row],[Campo]]</f>
        <v>modesg_param_sfcs_taxon_europeiacempresa</v>
      </c>
      <c r="I854" s="4" t="s">
        <v>477</v>
      </c>
      <c r="J854" s="67">
        <f>VLOOKUP(Table1[[#This Row],[Status]],Auxiliar!$B$16:$C$23,2,0)</f>
        <v>1</v>
      </c>
      <c r="K854" s="3" t="s">
        <v>1181</v>
      </c>
      <c r="L854" s="30" t="s">
        <v>1161</v>
      </c>
      <c r="M854" s="22" t="s">
        <v>1162</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c r="B855" s="3" t="s">
        <v>28</v>
      </c>
      <c r="C855" s="3" t="s">
        <v>178</v>
      </c>
      <c r="D855" s="3" t="s">
        <v>1218</v>
      </c>
      <c r="E855" s="3" t="s">
        <v>38</v>
      </c>
      <c r="F855" s="3" t="s">
        <v>179</v>
      </c>
      <c r="G855" s="3" t="s">
        <v>57</v>
      </c>
      <c r="H855" s="70" t="str">
        <f>Table1[[#This Row],[Tabela]]&amp;Table1[[#This Row],[Campo]]</f>
        <v>modesg_param_sfcs_taxon_europeiacempresa</v>
      </c>
      <c r="I855" s="4" t="s">
        <v>477</v>
      </c>
      <c r="J855" s="67">
        <f>VLOOKUP(Table1[[#This Row],[Status]],Auxiliar!$B$16:$C$23,2,0)</f>
        <v>1</v>
      </c>
      <c r="K855" s="3" t="s">
        <v>1158</v>
      </c>
      <c r="L855" s="30" t="s">
        <v>1161</v>
      </c>
      <c r="M855" s="22" t="s">
        <v>1162</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c r="B856" s="3" t="s">
        <v>28</v>
      </c>
      <c r="C856" s="3" t="s">
        <v>178</v>
      </c>
      <c r="D856" s="3" t="s">
        <v>1218</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1181</v>
      </c>
      <c r="L856" s="30" t="s">
        <v>1161</v>
      </c>
      <c r="M856" s="22" t="s">
        <v>1162</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c r="B857" s="3" t="s">
        <v>28</v>
      </c>
      <c r="C857" s="3" t="s">
        <v>178</v>
      </c>
      <c r="D857" s="3" t="s">
        <v>1218</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1158</v>
      </c>
      <c r="L857" s="30" t="s">
        <v>1161</v>
      </c>
      <c r="M857" s="22" t="s">
        <v>1162</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c r="B858" s="3" t="s">
        <v>28</v>
      </c>
      <c r="C858" s="3" t="s">
        <v>178</v>
      </c>
      <c r="D858" s="3" t="s">
        <v>1218</v>
      </c>
      <c r="E858" s="3" t="s">
        <v>38</v>
      </c>
      <c r="F858" s="3" t="s">
        <v>179</v>
      </c>
      <c r="G858" s="3" t="s">
        <v>182</v>
      </c>
      <c r="H858" s="70" t="str">
        <f>Table1[[#This Row],[Tabela]]&amp;Table1[[#This Row],[Campo]]</f>
        <v>modesg_param_sfcs_taxon_europeiackprodmi</v>
      </c>
      <c r="I858" s="4" t="s">
        <v>477</v>
      </c>
      <c r="J858" s="67">
        <f>VLOOKUP(Table1[[#This Row],[Status]],Auxiliar!$B$16:$C$23,2,0)</f>
        <v>1</v>
      </c>
      <c r="K858" s="3" t="s">
        <v>1181</v>
      </c>
      <c r="L858" s="30" t="s">
        <v>1161</v>
      </c>
      <c r="M858" s="22" t="s">
        <v>1162</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c r="B859" s="3" t="s">
        <v>28</v>
      </c>
      <c r="C859" s="3" t="s">
        <v>178</v>
      </c>
      <c r="D859" s="3" t="s">
        <v>1218</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1158</v>
      </c>
      <c r="L859" s="30" t="s">
        <v>1161</v>
      </c>
      <c r="M859" s="22" t="s">
        <v>1162</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c r="B860" s="3" t="s">
        <v>28</v>
      </c>
      <c r="C860" s="3" t="s">
        <v>178</v>
      </c>
      <c r="D860" s="3" t="s">
        <v>1218</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1181</v>
      </c>
      <c r="L860" s="30" t="s">
        <v>1161</v>
      </c>
      <c r="M860" s="22" t="s">
        <v>1162</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c r="B861" s="3" t="s">
        <v>28</v>
      </c>
      <c r="C861" s="3" t="s">
        <v>178</v>
      </c>
      <c r="D861" s="3" t="s">
        <v>1218</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1158</v>
      </c>
      <c r="L861" s="30" t="s">
        <v>1161</v>
      </c>
      <c r="M861" s="22" t="s">
        <v>1162</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c r="B862" s="3" t="s">
        <v>28</v>
      </c>
      <c r="C862" s="3" t="s">
        <v>178</v>
      </c>
      <c r="D862" s="3" t="s">
        <v>1218</v>
      </c>
      <c r="E862" s="3" t="s">
        <v>38</v>
      </c>
      <c r="F862" s="3" t="s">
        <v>179</v>
      </c>
      <c r="G862" s="3" t="s">
        <v>184</v>
      </c>
      <c r="H862" s="70" t="str">
        <f>Table1[[#This Row],[Tabela]]&amp;Table1[[#This Row],[Campo]]</f>
        <v>modesg_param_sfcs_taxon_europeiacnsm_co2</v>
      </c>
      <c r="I862" s="4" t="s">
        <v>477</v>
      </c>
      <c r="J862" s="67">
        <f>VLOOKUP(Table1[[#This Row],[Status]],Auxiliar!$B$16:$C$23,2,0)</f>
        <v>1</v>
      </c>
      <c r="K862" s="3" t="s">
        <v>1181</v>
      </c>
      <c r="L862" s="30" t="s">
        <v>1161</v>
      </c>
      <c r="M862" s="22" t="s">
        <v>1162</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c r="B863" s="3" t="s">
        <v>28</v>
      </c>
      <c r="C863" s="3" t="s">
        <v>178</v>
      </c>
      <c r="D863" s="3" t="s">
        <v>1218</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1158</v>
      </c>
      <c r="L863" s="3" t="s">
        <v>1161</v>
      </c>
      <c r="M863" s="22" t="s">
        <v>1162</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c r="B864" s="3" t="s">
        <v>28</v>
      </c>
      <c r="C864" s="3" t="s">
        <v>178</v>
      </c>
      <c r="D864" s="3" t="s">
        <v>1218</v>
      </c>
      <c r="E864" s="3" t="s">
        <v>38</v>
      </c>
      <c r="F864" s="3" t="s">
        <v>179</v>
      </c>
      <c r="G864" s="3" t="s">
        <v>185</v>
      </c>
      <c r="H864" s="70" t="str">
        <f>Table1[[#This Row],[Tabela]]&amp;Table1[[#This Row],[Campo]]</f>
        <v>modesg_param_sfcs_taxon_europeiacnumecta</v>
      </c>
      <c r="I864" s="4" t="s">
        <v>477</v>
      </c>
      <c r="J864" s="67">
        <f>VLOOKUP(Table1[[#This Row],[Status]],Auxiliar!$B$16:$C$23,2,0)</f>
        <v>1</v>
      </c>
      <c r="K864" s="3" t="s">
        <v>1181</v>
      </c>
      <c r="L864" s="3" t="s">
        <v>1161</v>
      </c>
      <c r="M864" s="22" t="s">
        <v>1162</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c r="B865" s="3" t="s">
        <v>28</v>
      </c>
      <c r="C865" s="3" t="s">
        <v>178</v>
      </c>
      <c r="D865" s="3" t="s">
        <v>1218</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1158</v>
      </c>
      <c r="L865" s="3" t="s">
        <v>1161</v>
      </c>
      <c r="M865" s="22" t="s">
        <v>1162</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c r="B866" s="3" t="s">
        <v>28</v>
      </c>
      <c r="C866" s="3" t="s">
        <v>178</v>
      </c>
      <c r="D866" s="3" t="s">
        <v>1218</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1181</v>
      </c>
      <c r="L866" s="3" t="s">
        <v>1161</v>
      </c>
      <c r="M866" s="22" t="s">
        <v>1162</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c r="B867" s="3" t="s">
        <v>28</v>
      </c>
      <c r="C867" s="3" t="s">
        <v>178</v>
      </c>
      <c r="D867" s="3" t="s">
        <v>1218</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1158</v>
      </c>
      <c r="L867" s="3" t="s">
        <v>1161</v>
      </c>
      <c r="M867" s="22" t="s">
        <v>1162</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c r="B868" s="3" t="s">
        <v>28</v>
      </c>
      <c r="C868" s="3" t="s">
        <v>178</v>
      </c>
      <c r="D868" s="3" t="s">
        <v>1218</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1181</v>
      </c>
      <c r="L868" s="30" t="s">
        <v>1152</v>
      </c>
      <c r="M868" s="22" t="s">
        <v>1162</v>
      </c>
      <c r="N868" s="57">
        <v>45485</v>
      </c>
      <c r="O868" s="22">
        <f>INDEX(Auxiliar!$D$5:$F$13,MATCH(Table1[[#This Row],[Tipologia_Testes]],Auxiliar!$B$5:$B$13,0),MATCH(Table1[[#This Row],[Complexidade]],Auxiliar!$D$4:$F$4,0))</f>
        <v>0.5</v>
      </c>
      <c r="P868" s="3" t="s">
        <v>1221</v>
      </c>
      <c r="Q868" s="3"/>
      <c r="R868" s="48">
        <v>45261</v>
      </c>
      <c r="S868" s="3"/>
      <c r="T868" s="3"/>
      <c r="U868" s="3"/>
      <c r="V868" s="3"/>
      <c r="W868" s="3">
        <f>VLOOKUP(Table1[[#This Row],[Status]],Auxiliar!$B$16:$D$23,3,0)*Table1[[#This Row],[Estimação (horas)]]</f>
        <v>0.125</v>
      </c>
      <c r="X868" s="3"/>
    </row>
    <row r="869" spans="2:24" ht="17.399999999999999" hidden="1">
      <c r="B869" s="3" t="s">
        <v>28</v>
      </c>
      <c r="C869" s="3" t="s">
        <v>178</v>
      </c>
      <c r="D869" s="3" t="s">
        <v>1218</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1158</v>
      </c>
      <c r="L869" s="30" t="s">
        <v>1152</v>
      </c>
      <c r="M869" s="22" t="s">
        <v>1162</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c r="B870" s="3" t="s">
        <v>28</v>
      </c>
      <c r="C870" s="3" t="s">
        <v>178</v>
      </c>
      <c r="D870" s="3" t="s">
        <v>1218</v>
      </c>
      <c r="E870" s="3" t="s">
        <v>38</v>
      </c>
      <c r="F870" s="3" t="s">
        <v>179</v>
      </c>
      <c r="G870" s="3" t="s">
        <v>188</v>
      </c>
      <c r="H870" s="70" t="str">
        <f>Table1[[#This Row],[Tabela]]&amp;Table1[[#This Row],[Campo]]</f>
        <v>modesg_param_sfcs_taxon_europeiacomite</v>
      </c>
      <c r="I870" s="3" t="s">
        <v>479</v>
      </c>
      <c r="J870" s="45">
        <f>VLOOKUP(Table1[[#This Row],[Status]],Auxiliar!$B$16:$C$23,2,0)</f>
        <v>4</v>
      </c>
      <c r="K870" s="3" t="s">
        <v>1181</v>
      </c>
      <c r="L870" s="30" t="s">
        <v>1161</v>
      </c>
      <c r="M870" s="22" t="s">
        <v>1162</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c r="B871" s="3" t="s">
        <v>28</v>
      </c>
      <c r="C871" s="3" t="s">
        <v>178</v>
      </c>
      <c r="D871" s="3" t="s">
        <v>1218</v>
      </c>
      <c r="E871" s="3" t="s">
        <v>38</v>
      </c>
      <c r="F871" s="3" t="s">
        <v>179</v>
      </c>
      <c r="G871" s="3" t="s">
        <v>188</v>
      </c>
      <c r="H871" s="70" t="str">
        <f>Table1[[#This Row],[Tabela]]&amp;Table1[[#This Row],[Campo]]</f>
        <v>modesg_param_sfcs_taxon_europeiacomite</v>
      </c>
      <c r="I871" s="3" t="s">
        <v>479</v>
      </c>
      <c r="J871" s="45">
        <f>VLOOKUP(Table1[[#This Row],[Status]],Auxiliar!$B$16:$C$23,2,0)</f>
        <v>4</v>
      </c>
      <c r="K871" s="3" t="s">
        <v>1158</v>
      </c>
      <c r="L871" s="30" t="s">
        <v>1161</v>
      </c>
      <c r="M871" s="22" t="s">
        <v>1162</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c r="B872" s="3" t="s">
        <v>28</v>
      </c>
      <c r="C872" s="3" t="s">
        <v>178</v>
      </c>
      <c r="D872" s="3" t="s">
        <v>1218</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1181</v>
      </c>
      <c r="L872" s="30" t="s">
        <v>1161</v>
      </c>
      <c r="M872" s="22" t="s">
        <v>1162</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c r="B873" s="3" t="s">
        <v>28</v>
      </c>
      <c r="C873" s="3" t="s">
        <v>178</v>
      </c>
      <c r="D873" s="3" t="s">
        <v>1218</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1158</v>
      </c>
      <c r="L873" s="30" t="s">
        <v>1161</v>
      </c>
      <c r="M873" s="22" t="s">
        <v>1162</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c r="B874" s="3" t="s">
        <v>28</v>
      </c>
      <c r="C874" s="3" t="s">
        <v>178</v>
      </c>
      <c r="D874" s="3" t="s">
        <v>1218</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1181</v>
      </c>
      <c r="L874" s="30" t="s">
        <v>1161</v>
      </c>
      <c r="M874" s="22" t="s">
        <v>1162</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c r="B875" s="3" t="s">
        <v>28</v>
      </c>
      <c r="C875" s="3" t="s">
        <v>178</v>
      </c>
      <c r="D875" s="3" t="s">
        <v>1218</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1158</v>
      </c>
      <c r="L875" s="30" t="s">
        <v>1161</v>
      </c>
      <c r="M875" s="22" t="s">
        <v>1162</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c r="B876" s="3" t="s">
        <v>28</v>
      </c>
      <c r="C876" s="3" t="s">
        <v>178</v>
      </c>
      <c r="D876" s="3" t="s">
        <v>1218</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1181</v>
      </c>
      <c r="L876" s="30" t="s">
        <v>1161</v>
      </c>
      <c r="M876" s="22" t="s">
        <v>1162</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c r="B877" s="3" t="s">
        <v>28</v>
      </c>
      <c r="C877" s="3" t="s">
        <v>178</v>
      </c>
      <c r="D877" s="3" t="s">
        <v>1218</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1158</v>
      </c>
      <c r="L877" s="30" t="s">
        <v>1161</v>
      </c>
      <c r="M877" s="22" t="s">
        <v>1162</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c r="B878" s="3" t="s">
        <v>28</v>
      </c>
      <c r="C878" s="3" t="s">
        <v>178</v>
      </c>
      <c r="D878" s="3" t="s">
        <v>1218</v>
      </c>
      <c r="E878" s="3" t="s">
        <v>38</v>
      </c>
      <c r="F878" s="3" t="s">
        <v>179</v>
      </c>
      <c r="G878" s="3" t="s">
        <v>192</v>
      </c>
      <c r="H878" s="70" t="str">
        <f>Table1[[#This Row],[Tabela]]&amp;Table1[[#This Row],[Campo]]</f>
        <v>modesg_param_sfcs_taxon_europeiadominio</v>
      </c>
      <c r="I878" s="4" t="s">
        <v>477</v>
      </c>
      <c r="J878" s="67">
        <f>VLOOKUP(Table1[[#This Row],[Status]],Auxiliar!$B$16:$C$23,2,0)</f>
        <v>1</v>
      </c>
      <c r="K878" s="3" t="s">
        <v>1181</v>
      </c>
      <c r="L878" s="30" t="s">
        <v>1161</v>
      </c>
      <c r="M878" s="22" t="s">
        <v>1162</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c r="B879" s="3" t="s">
        <v>28</v>
      </c>
      <c r="C879" s="3" t="s">
        <v>178</v>
      </c>
      <c r="D879" s="3" t="s">
        <v>1218</v>
      </c>
      <c r="E879" s="3" t="s">
        <v>38</v>
      </c>
      <c r="F879" s="3" t="s">
        <v>179</v>
      </c>
      <c r="G879" s="3" t="s">
        <v>192</v>
      </c>
      <c r="H879" s="70" t="str">
        <f>Table1[[#This Row],[Tabela]]&amp;Table1[[#This Row],[Campo]]</f>
        <v>modesg_param_sfcs_taxon_europeiadominio</v>
      </c>
      <c r="I879" s="4" t="s">
        <v>477</v>
      </c>
      <c r="J879" s="67">
        <f>VLOOKUP(Table1[[#This Row],[Status]],Auxiliar!$B$16:$C$23,2,0)</f>
        <v>1</v>
      </c>
      <c r="K879" s="3" t="s">
        <v>1158</v>
      </c>
      <c r="L879" s="3" t="s">
        <v>1161</v>
      </c>
      <c r="M879" s="22" t="s">
        <v>1162</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c r="B880" s="3" t="s">
        <v>28</v>
      </c>
      <c r="C880" s="3" t="s">
        <v>178</v>
      </c>
      <c r="D880" s="3" t="s">
        <v>1218</v>
      </c>
      <c r="E880" s="3" t="s">
        <v>38</v>
      </c>
      <c r="F880" s="3" t="s">
        <v>179</v>
      </c>
      <c r="G880" s="3" t="s">
        <v>193</v>
      </c>
      <c r="H880" s="70" t="str">
        <f>Table1[[#This Row],[Tabela]]&amp;Table1[[#This Row],[Campo]]</f>
        <v>modesg_param_sfcs_taxon_europeiadscrc</v>
      </c>
      <c r="I880" s="4" t="s">
        <v>477</v>
      </c>
      <c r="J880" s="67">
        <f>VLOOKUP(Table1[[#This Row],[Status]],Auxiliar!$B$16:$C$23,2,0)</f>
        <v>1</v>
      </c>
      <c r="K880" s="3" t="s">
        <v>1181</v>
      </c>
      <c r="L880" s="3" t="s">
        <v>1161</v>
      </c>
      <c r="M880" s="22" t="s">
        <v>1162</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c r="B881" s="3" t="s">
        <v>28</v>
      </c>
      <c r="C881" s="3" t="s">
        <v>178</v>
      </c>
      <c r="D881" s="3" t="s">
        <v>1218</v>
      </c>
      <c r="E881" s="3" t="s">
        <v>38</v>
      </c>
      <c r="F881" s="3" t="s">
        <v>179</v>
      </c>
      <c r="G881" s="3" t="s">
        <v>193</v>
      </c>
      <c r="H881" s="70" t="str">
        <f>Table1[[#This Row],[Tabela]]&amp;Table1[[#This Row],[Campo]]</f>
        <v>modesg_param_sfcs_taxon_europeiadscrc</v>
      </c>
      <c r="I881" s="4" t="s">
        <v>477</v>
      </c>
      <c r="J881" s="67">
        <f>VLOOKUP(Table1[[#This Row],[Status]],Auxiliar!$B$16:$C$23,2,0)</f>
        <v>1</v>
      </c>
      <c r="K881" s="3" t="s">
        <v>1158</v>
      </c>
      <c r="L881" s="3" t="s">
        <v>1161</v>
      </c>
      <c r="M881" s="22" t="s">
        <v>1162</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c r="B882" s="3" t="s">
        <v>28</v>
      </c>
      <c r="C882" s="3" t="s">
        <v>178</v>
      </c>
      <c r="D882" s="3" t="s">
        <v>1218</v>
      </c>
      <c r="E882" s="3" t="s">
        <v>38</v>
      </c>
      <c r="F882" s="3" t="s">
        <v>179</v>
      </c>
      <c r="G882" s="3" t="s">
        <v>47</v>
      </c>
      <c r="H882" s="70" t="str">
        <f>Table1[[#This Row],[Tabela]]&amp;Table1[[#This Row],[Campo]]</f>
        <v>modesg_param_sfcs_taxon_europeiaepc</v>
      </c>
      <c r="I882" s="4" t="s">
        <v>477</v>
      </c>
      <c r="J882" s="67">
        <f>VLOOKUP(Table1[[#This Row],[Status]],Auxiliar!$B$16:$C$23,2,0)</f>
        <v>1</v>
      </c>
      <c r="K882" s="3" t="s">
        <v>1181</v>
      </c>
      <c r="L882" s="3" t="s">
        <v>1161</v>
      </c>
      <c r="M882" s="22" t="s">
        <v>1162</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c r="B883" s="3" t="s">
        <v>28</v>
      </c>
      <c r="C883" s="3" t="s">
        <v>178</v>
      </c>
      <c r="D883" s="3" t="s">
        <v>1218</v>
      </c>
      <c r="E883" s="3" t="s">
        <v>38</v>
      </c>
      <c r="F883" s="3" t="s">
        <v>179</v>
      </c>
      <c r="G883" s="3" t="s">
        <v>47</v>
      </c>
      <c r="H883" s="70" t="str">
        <f>Table1[[#This Row],[Tabela]]&amp;Table1[[#This Row],[Campo]]</f>
        <v>modesg_param_sfcs_taxon_europeiaepc</v>
      </c>
      <c r="I883" s="4" t="s">
        <v>477</v>
      </c>
      <c r="J883" s="67">
        <f>VLOOKUP(Table1[[#This Row],[Status]],Auxiliar!$B$16:$C$23,2,0)</f>
        <v>1</v>
      </c>
      <c r="K883" s="3" t="s">
        <v>1158</v>
      </c>
      <c r="L883" s="3" t="s">
        <v>1161</v>
      </c>
      <c r="M883" s="22" t="s">
        <v>1162</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c r="B884" s="3" t="s">
        <v>28</v>
      </c>
      <c r="C884" s="3" t="s">
        <v>178</v>
      </c>
      <c r="D884" s="3" t="s">
        <v>1218</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1158</v>
      </c>
      <c r="L884" s="3" t="s">
        <v>502</v>
      </c>
      <c r="M884" s="22" t="s">
        <v>1162</v>
      </c>
      <c r="N884" s="57">
        <v>45485</v>
      </c>
      <c r="O884" s="22">
        <f>INDEX(Auxiliar!$D$5:$F$13,MATCH(Table1[[#This Row],[Tipologia_Testes]],Auxiliar!$B$5:$B$13,0),MATCH(Table1[[#This Row],[Complexidade]],Auxiliar!$D$4:$F$4,0))</f>
        <v>0.1</v>
      </c>
      <c r="P884" s="3" t="s">
        <v>1222</v>
      </c>
      <c r="Q884" s="3"/>
      <c r="R884" s="48">
        <v>45261</v>
      </c>
      <c r="S884" s="3"/>
      <c r="T884" s="3"/>
      <c r="U884" s="3"/>
      <c r="V884" s="3"/>
      <c r="W884" s="3">
        <f>VLOOKUP(Table1[[#This Row],[Status]],Auxiliar!$B$16:$D$23,3,0)*Table1[[#This Row],[Estimação (horas)]]</f>
        <v>2.5000000000000001E-2</v>
      </c>
      <c r="X884" s="3"/>
    </row>
    <row r="885" spans="2:24" ht="17.399999999999999" hidden="1">
      <c r="B885" s="3" t="s">
        <v>28</v>
      </c>
      <c r="C885" s="3" t="s">
        <v>178</v>
      </c>
      <c r="D885" s="3" t="s">
        <v>1218</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1181</v>
      </c>
      <c r="L885" s="3" t="s">
        <v>502</v>
      </c>
      <c r="M885" s="22" t="s">
        <v>1162</v>
      </c>
      <c r="N885" s="57">
        <v>45485</v>
      </c>
      <c r="O885" s="22">
        <f>INDEX(Auxiliar!$D$5:$F$13,MATCH(Table1[[#This Row],[Tipologia_Testes]],Auxiliar!$B$5:$B$13,0),MATCH(Table1[[#This Row],[Complexidade]],Auxiliar!$D$4:$F$4,0))</f>
        <v>0.5</v>
      </c>
      <c r="P885" s="3" t="s">
        <v>1222</v>
      </c>
      <c r="Q885" s="3"/>
      <c r="R885" s="48">
        <v>45261</v>
      </c>
      <c r="S885" s="3"/>
      <c r="T885" s="3"/>
      <c r="U885" s="3"/>
      <c r="V885" s="3"/>
      <c r="W885" s="3">
        <f>VLOOKUP(Table1[[#This Row],[Status]],Auxiliar!$B$16:$D$23,3,0)*Table1[[#This Row],[Estimação (horas)]]</f>
        <v>0.125</v>
      </c>
      <c r="X885" s="3"/>
    </row>
    <row r="886" spans="2:24" ht="17.399999999999999" hidden="1">
      <c r="B886" s="3" t="s">
        <v>28</v>
      </c>
      <c r="C886" s="3" t="s">
        <v>178</v>
      </c>
      <c r="D886" s="3" t="s">
        <v>1218</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1158</v>
      </c>
      <c r="L886" s="3" t="s">
        <v>502</v>
      </c>
      <c r="M886" s="22" t="s">
        <v>1172</v>
      </c>
      <c r="N886" s="57">
        <v>45485</v>
      </c>
      <c r="O886" s="22">
        <f>INDEX(Auxiliar!$D$5:$F$13,MATCH(Table1[[#This Row],[Tipologia_Testes]],Auxiliar!$B$5:$B$13,0),MATCH(Table1[[#This Row],[Complexidade]],Auxiliar!$D$4:$F$4,0))</f>
        <v>0.1</v>
      </c>
      <c r="P886" s="3" t="s">
        <v>1223</v>
      </c>
      <c r="Q886" s="3"/>
      <c r="R886" s="48">
        <v>45261</v>
      </c>
      <c r="S886" s="3"/>
      <c r="T886" s="3"/>
      <c r="U886" s="3"/>
      <c r="V886" s="3"/>
      <c r="W886" s="3">
        <f>VLOOKUP(Table1[[#This Row],[Status]],Auxiliar!$B$16:$D$23,3,0)*Table1[[#This Row],[Estimação (horas)]]</f>
        <v>2.5000000000000001E-2</v>
      </c>
      <c r="X886" s="3"/>
    </row>
    <row r="887" spans="2:24" ht="17.399999999999999" hidden="1">
      <c r="B887" s="3" t="s">
        <v>28</v>
      </c>
      <c r="C887" s="3" t="s">
        <v>178</v>
      </c>
      <c r="D887" s="3" t="s">
        <v>1218</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1181</v>
      </c>
      <c r="L887" s="3" t="s">
        <v>502</v>
      </c>
      <c r="M887" s="22" t="s">
        <v>1172</v>
      </c>
      <c r="N887" s="57">
        <v>45485</v>
      </c>
      <c r="O887" s="22">
        <f>INDEX(Auxiliar!$D$5:$F$13,MATCH(Table1[[#This Row],[Tipologia_Testes]],Auxiliar!$B$5:$B$13,0),MATCH(Table1[[#This Row],[Complexidade]],Auxiliar!$D$4:$F$4,0))</f>
        <v>0.5</v>
      </c>
      <c r="P887" s="3" t="s">
        <v>1223</v>
      </c>
      <c r="Q887" s="3"/>
      <c r="R887" s="48">
        <v>45261</v>
      </c>
      <c r="S887" s="3"/>
      <c r="T887" s="3"/>
      <c r="U887" s="3"/>
      <c r="V887" s="3"/>
      <c r="W887" s="3">
        <f>VLOOKUP(Table1[[#This Row],[Status]],Auxiliar!$B$16:$D$23,3,0)*Table1[[#This Row],[Estimação (horas)]]</f>
        <v>0.125</v>
      </c>
      <c r="X887" s="3"/>
    </row>
    <row r="888" spans="2:24" ht="17.399999999999999" hidden="1">
      <c r="B888" s="3" t="s">
        <v>28</v>
      </c>
      <c r="C888" s="3" t="s">
        <v>178</v>
      </c>
      <c r="D888" s="3" t="s">
        <v>1218</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1181</v>
      </c>
      <c r="L888" s="3" t="s">
        <v>502</v>
      </c>
      <c r="M888" s="22" t="s">
        <v>1162</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c r="B889" s="3" t="s">
        <v>28</v>
      </c>
      <c r="C889" s="3" t="s">
        <v>178</v>
      </c>
      <c r="D889" s="3" t="s">
        <v>1218</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1158</v>
      </c>
      <c r="L889" s="3" t="s">
        <v>502</v>
      </c>
      <c r="M889" s="22" t="s">
        <v>1162</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c r="B890" s="3" t="s">
        <v>28</v>
      </c>
      <c r="C890" s="3" t="s">
        <v>178</v>
      </c>
      <c r="D890" s="3" t="s">
        <v>1218</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1181</v>
      </c>
      <c r="L890" s="3" t="s">
        <v>1161</v>
      </c>
      <c r="M890" s="22" t="s">
        <v>1162</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c r="B891" s="3" t="s">
        <v>28</v>
      </c>
      <c r="C891" s="3" t="s">
        <v>178</v>
      </c>
      <c r="D891" s="3" t="s">
        <v>1218</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1158</v>
      </c>
      <c r="L891" s="3" t="s">
        <v>1161</v>
      </c>
      <c r="M891" s="22" t="s">
        <v>1162</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c r="B892" s="3" t="s">
        <v>28</v>
      </c>
      <c r="C892" s="3" t="s">
        <v>178</v>
      </c>
      <c r="D892" s="3" t="s">
        <v>1218</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1181</v>
      </c>
      <c r="L892" s="3" t="s">
        <v>1161</v>
      </c>
      <c r="M892" s="22" t="s">
        <v>1162</v>
      </c>
      <c r="N892" s="57">
        <v>45485</v>
      </c>
      <c r="O892" s="22">
        <f>INDEX(Auxiliar!$D$5:$F$13,MATCH(Table1[[#This Row],[Tipologia_Testes]],Auxiliar!$B$5:$B$13,0),MATCH(Table1[[#This Row],[Complexidade]],Auxiliar!$D$4:$F$4,0))</f>
        <v>0.5</v>
      </c>
      <c r="P892" s="24" t="s">
        <v>1224</v>
      </c>
      <c r="Q892" s="3"/>
      <c r="R892" s="48">
        <v>45261</v>
      </c>
      <c r="S892" s="3"/>
      <c r="T892" s="3"/>
      <c r="U892" s="3"/>
      <c r="V892" s="3"/>
      <c r="W892" s="3">
        <f>VLOOKUP(Table1[[#This Row],[Status]],Auxiliar!$B$16:$D$23,3,0)*Table1[[#This Row],[Estimação (horas)]]</f>
        <v>0.125</v>
      </c>
      <c r="X892" s="3"/>
    </row>
    <row r="893" spans="2:24" ht="69.599999999999994" hidden="1">
      <c r="B893" s="3" t="s">
        <v>28</v>
      </c>
      <c r="C893" s="3" t="s">
        <v>178</v>
      </c>
      <c r="D893" s="3" t="s">
        <v>1218</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1158</v>
      </c>
      <c r="L893" s="30" t="s">
        <v>1161</v>
      </c>
      <c r="M893" s="22" t="s">
        <v>1162</v>
      </c>
      <c r="N893" s="57">
        <v>45485</v>
      </c>
      <c r="O893" s="22">
        <f>INDEX(Auxiliar!$D$5:$F$13,MATCH(Table1[[#This Row],[Tipologia_Testes]],Auxiliar!$B$5:$B$13,0),MATCH(Table1[[#This Row],[Complexidade]],Auxiliar!$D$4:$F$4,0))</f>
        <v>0.1</v>
      </c>
      <c r="P893" s="24" t="s">
        <v>1224</v>
      </c>
      <c r="Q893" s="3"/>
      <c r="R893" s="48">
        <v>45261</v>
      </c>
      <c r="S893" s="3"/>
      <c r="T893" s="3"/>
      <c r="U893" s="3"/>
      <c r="V893" s="3"/>
      <c r="W893" s="3">
        <f>VLOOKUP(Table1[[#This Row],[Status]],Auxiliar!$B$16:$D$23,3,0)*Table1[[#This Row],[Estimação (horas)]]</f>
        <v>2.5000000000000001E-2</v>
      </c>
      <c r="X893" s="3"/>
    </row>
    <row r="894" spans="2:24" ht="17.399999999999999" hidden="1">
      <c r="B894" s="3" t="s">
        <v>28</v>
      </c>
      <c r="C894" s="3" t="s">
        <v>178</v>
      </c>
      <c r="D894" s="3" t="s">
        <v>1218</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1181</v>
      </c>
      <c r="L894" s="30" t="s">
        <v>1161</v>
      </c>
      <c r="M894" s="22" t="s">
        <v>1162</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c r="B895" s="3" t="s">
        <v>28</v>
      </c>
      <c r="C895" s="3" t="s">
        <v>178</v>
      </c>
      <c r="D895" s="3" t="s">
        <v>1218</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1158</v>
      </c>
      <c r="L895" s="30" t="s">
        <v>1161</v>
      </c>
      <c r="M895" s="22" t="s">
        <v>1162</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c r="B896" s="3" t="s">
        <v>28</v>
      </c>
      <c r="C896" s="3" t="s">
        <v>178</v>
      </c>
      <c r="D896" s="3" t="s">
        <v>1218</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1181</v>
      </c>
      <c r="L896" s="30" t="s">
        <v>1161</v>
      </c>
      <c r="M896" s="22" t="s">
        <v>1162</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c r="B897" s="3" t="s">
        <v>28</v>
      </c>
      <c r="C897" s="3" t="s">
        <v>178</v>
      </c>
      <c r="D897" s="3" t="s">
        <v>1218</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1158</v>
      </c>
      <c r="L897" s="30" t="s">
        <v>1161</v>
      </c>
      <c r="M897" s="22" t="s">
        <v>1162</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c r="B898" s="3" t="s">
        <v>28</v>
      </c>
      <c r="C898" s="3" t="s">
        <v>178</v>
      </c>
      <c r="D898" s="3" t="s">
        <v>1218</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1181</v>
      </c>
      <c r="L898" s="30" t="s">
        <v>1161</v>
      </c>
      <c r="M898" s="22" t="s">
        <v>1162</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c r="B899" s="3" t="s">
        <v>28</v>
      </c>
      <c r="C899" s="3" t="s">
        <v>178</v>
      </c>
      <c r="D899" s="3" t="s">
        <v>1218</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1158</v>
      </c>
      <c r="L899" s="30" t="s">
        <v>1161</v>
      </c>
      <c r="M899" s="22" t="s">
        <v>1162</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c r="B900" s="3" t="s">
        <v>28</v>
      </c>
      <c r="C900" s="3" t="s">
        <v>178</v>
      </c>
      <c r="D900" s="3" t="s">
        <v>1218</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1181</v>
      </c>
      <c r="L900" s="30" t="s">
        <v>1161</v>
      </c>
      <c r="M900" s="22" t="s">
        <v>1162</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c r="B901" s="3" t="s">
        <v>28</v>
      </c>
      <c r="C901" s="3" t="s">
        <v>178</v>
      </c>
      <c r="D901" s="3" t="s">
        <v>1218</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1158</v>
      </c>
      <c r="L901" s="30" t="s">
        <v>1161</v>
      </c>
      <c r="M901" s="22" t="s">
        <v>1162</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c r="B902" s="3" t="s">
        <v>28</v>
      </c>
      <c r="C902" s="3" t="s">
        <v>178</v>
      </c>
      <c r="D902" s="3" t="s">
        <v>1218</v>
      </c>
      <c r="E902" s="3" t="s">
        <v>38</v>
      </c>
      <c r="F902" s="3" t="s">
        <v>179</v>
      </c>
      <c r="G902" s="3" t="s">
        <v>73</v>
      </c>
      <c r="H902" s="70" t="str">
        <f>Table1[[#This Row],[Tabela]]&amp;Table1[[#This Row],[Campo]]</f>
        <v>modesg_param_sfcs_taxon_europeiaref_date</v>
      </c>
      <c r="I902" s="4" t="s">
        <v>477</v>
      </c>
      <c r="J902" s="67">
        <f>VLOOKUP(Table1[[#This Row],[Status]],Auxiliar!$B$16:$C$23,2,0)</f>
        <v>1</v>
      </c>
      <c r="K902" s="3" t="s">
        <v>1181</v>
      </c>
      <c r="L902" s="30" t="s">
        <v>1161</v>
      </c>
      <c r="M902" s="22" t="s">
        <v>1162</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c r="B903" s="3" t="s">
        <v>28</v>
      </c>
      <c r="C903" s="3" t="s">
        <v>178</v>
      </c>
      <c r="D903" s="3" t="s">
        <v>1218</v>
      </c>
      <c r="E903" s="3" t="s">
        <v>38</v>
      </c>
      <c r="F903" s="3" t="s">
        <v>179</v>
      </c>
      <c r="G903" s="3" t="s">
        <v>73</v>
      </c>
      <c r="H903" s="70" t="str">
        <f>Table1[[#This Row],[Tabela]]&amp;Table1[[#This Row],[Campo]]</f>
        <v>modesg_param_sfcs_taxon_europeiaref_date</v>
      </c>
      <c r="I903" s="4" t="s">
        <v>477</v>
      </c>
      <c r="J903" s="67">
        <f>VLOOKUP(Table1[[#This Row],[Status]],Auxiliar!$B$16:$C$23,2,0)</f>
        <v>1</v>
      </c>
      <c r="K903" s="3" t="s">
        <v>1158</v>
      </c>
      <c r="L903" s="3" t="s">
        <v>1161</v>
      </c>
      <c r="M903" s="22" t="s">
        <v>1162</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c r="B904" s="3" t="s">
        <v>28</v>
      </c>
      <c r="C904" s="3" t="s">
        <v>178</v>
      </c>
      <c r="D904" s="3" t="s">
        <v>1218</v>
      </c>
      <c r="E904" s="3" t="s">
        <v>38</v>
      </c>
      <c r="F904" s="3" t="s">
        <v>179</v>
      </c>
      <c r="G904" s="3" t="s">
        <v>203</v>
      </c>
      <c r="H904" s="70" t="str">
        <f>Table1[[#This Row],[Tabela]]&amp;Table1[[#This Row],[Campo]]</f>
        <v>modesg_param_sfcs_taxon_europeiazcliente</v>
      </c>
      <c r="I904" s="4" t="s">
        <v>477</v>
      </c>
      <c r="J904" s="67">
        <f>VLOOKUP(Table1[[#This Row],[Status]],Auxiliar!$B$16:$C$23,2,0)</f>
        <v>1</v>
      </c>
      <c r="K904" s="3" t="s">
        <v>1181</v>
      </c>
      <c r="L904" s="3" t="s">
        <v>1161</v>
      </c>
      <c r="M904" s="22" t="s">
        <v>1162</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c r="B905" s="3" t="s">
        <v>28</v>
      </c>
      <c r="C905" s="3" t="s">
        <v>178</v>
      </c>
      <c r="D905" s="3" t="s">
        <v>1218</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1158</v>
      </c>
      <c r="L905" s="3" t="s">
        <v>1161</v>
      </c>
      <c r="M905" s="22" t="s">
        <v>1162</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c r="B906" s="3" t="s">
        <v>28</v>
      </c>
      <c r="C906" s="3" t="s">
        <v>178</v>
      </c>
      <c r="D906" s="3" t="s">
        <v>1218</v>
      </c>
      <c r="E906" s="3" t="s">
        <v>38</v>
      </c>
      <c r="F906" s="3" t="s">
        <v>179</v>
      </c>
      <c r="G906" s="3" t="s">
        <v>204</v>
      </c>
      <c r="H906" s="70" t="str">
        <f>Table1[[#This Row],[Tabela]]&amp;Table1[[#This Row],[Campo]]</f>
        <v>modesg_param_sfcs_taxon_europeiazdeposit</v>
      </c>
      <c r="I906" s="4" t="s">
        <v>477</v>
      </c>
      <c r="J906" s="67">
        <f>VLOOKUP(Table1[[#This Row],[Status]],Auxiliar!$B$16:$C$23,2,0)</f>
        <v>1</v>
      </c>
      <c r="K906" s="3" t="s">
        <v>1181</v>
      </c>
      <c r="L906" s="3" t="s">
        <v>1161</v>
      </c>
      <c r="M906" s="22" t="s">
        <v>1162</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c r="B907" s="3" t="s">
        <v>28</v>
      </c>
      <c r="C907" s="3" t="s">
        <v>178</v>
      </c>
      <c r="D907" s="3" t="s">
        <v>1218</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1158</v>
      </c>
      <c r="L907" s="3" t="s">
        <v>1161</v>
      </c>
      <c r="M907" s="22" t="s">
        <v>1162</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c r="B908" s="14" t="s">
        <v>28</v>
      </c>
      <c r="C908" s="14" t="s">
        <v>178</v>
      </c>
      <c r="D908" s="14" t="s">
        <v>1225</v>
      </c>
      <c r="E908" s="3" t="s">
        <v>38</v>
      </c>
      <c r="F908" s="14" t="s">
        <v>205</v>
      </c>
      <c r="G908" s="14" t="s">
        <v>38</v>
      </c>
      <c r="H908" s="73" t="str">
        <f>Table1[[#This Row],[Tabela]]&amp;Table1[[#This Row],[Campo]]</f>
        <v>modesg_inp_emss_vclsn.a.</v>
      </c>
      <c r="I908" s="3" t="s">
        <v>480</v>
      </c>
      <c r="J908" s="50">
        <f>VLOOKUP(Table1[[#This Row],[Status]],Auxiliar!$B$16:$C$23,2,0)</f>
        <v>5</v>
      </c>
      <c r="K908" s="22" t="s">
        <v>1151</v>
      </c>
      <c r="L908" s="22" t="s">
        <v>1161</v>
      </c>
      <c r="M908" s="22" t="s">
        <v>1162</v>
      </c>
      <c r="N908" s="57">
        <v>45485</v>
      </c>
      <c r="O908" s="22">
        <f>INDEX(Auxiliar!$D$5:$F$13,MATCH(Table1[[#This Row],[Tipologia_Testes]],Auxiliar!$B$5:$B$13,0),MATCH(Table1[[#This Row],[Complexidade]],Auxiliar!$D$4:$F$4,0))</f>
        <v>8</v>
      </c>
      <c r="P908" s="3" t="s">
        <v>1226</v>
      </c>
      <c r="Q908" s="3"/>
      <c r="R908" s="48">
        <v>45261</v>
      </c>
      <c r="S908" s="3"/>
      <c r="T908" s="60"/>
      <c r="U908" s="3"/>
      <c r="V908" s="3"/>
      <c r="W908" s="3">
        <f>VLOOKUP(Table1[[#This Row],[Status]],Auxiliar!$B$16:$D$23,3,0)*Table1[[#This Row],[Estimação (horas)]]</f>
        <v>2</v>
      </c>
      <c r="X908" s="3"/>
    </row>
    <row r="909" spans="2:24" ht="17.399999999999999" hidden="1">
      <c r="B909" s="14" t="s">
        <v>28</v>
      </c>
      <c r="C909" s="14" t="s">
        <v>178</v>
      </c>
      <c r="D909" s="14" t="s">
        <v>1225</v>
      </c>
      <c r="E909" s="3" t="s">
        <v>38</v>
      </c>
      <c r="F909" s="14" t="s">
        <v>205</v>
      </c>
      <c r="G909" s="14" t="s">
        <v>38</v>
      </c>
      <c r="H909" s="73" t="str">
        <f>Table1[[#This Row],[Tabela]]&amp;Table1[[#This Row],[Campo]]</f>
        <v>modesg_inp_emss_vclsn.a.</v>
      </c>
      <c r="I909" s="3" t="s">
        <v>480</v>
      </c>
      <c r="J909" s="50">
        <f>VLOOKUP(Table1[[#This Row],[Status]],Auxiliar!$B$16:$C$23,2,0)</f>
        <v>5</v>
      </c>
      <c r="K909" s="22" t="s">
        <v>1219</v>
      </c>
      <c r="L909" s="22" t="s">
        <v>1161</v>
      </c>
      <c r="M909" s="22" t="s">
        <v>1162</v>
      </c>
      <c r="N909" s="57">
        <v>45485</v>
      </c>
      <c r="O909" s="22">
        <f>INDEX(Auxiliar!$D$5:$F$13,MATCH(Table1[[#This Row],[Tipologia_Testes]],Auxiliar!$B$5:$B$13,0),MATCH(Table1[[#This Row],[Complexidade]],Auxiliar!$D$4:$F$4,0))</f>
        <v>0.5</v>
      </c>
      <c r="P909" s="3" t="s">
        <v>1227</v>
      </c>
      <c r="Q909" s="3" t="s">
        <v>1228</v>
      </c>
      <c r="R909" s="48">
        <v>45261</v>
      </c>
      <c r="S909" s="3"/>
      <c r="T909" s="61">
        <v>45471</v>
      </c>
      <c r="U909" s="3"/>
      <c r="V909" s="3"/>
      <c r="W909" s="3">
        <f>VLOOKUP(Table1[[#This Row],[Status]],Auxiliar!$B$16:$D$23,3,0)*Table1[[#This Row],[Estimação (horas)]]</f>
        <v>0.125</v>
      </c>
      <c r="X909" s="3"/>
    </row>
    <row r="910" spans="2:24" ht="17.399999999999999" hidden="1">
      <c r="B910" s="14" t="s">
        <v>28</v>
      </c>
      <c r="C910" s="14" t="s">
        <v>178</v>
      </c>
      <c r="D910" s="14" t="s">
        <v>1225</v>
      </c>
      <c r="E910" s="3" t="s">
        <v>38</v>
      </c>
      <c r="F910" s="14" t="s">
        <v>206</v>
      </c>
      <c r="G910" s="14" t="s">
        <v>38</v>
      </c>
      <c r="H910" s="73" t="str">
        <f>Table1[[#This Row],[Tabela]]&amp;Table1[[#This Row],[Campo]]</f>
        <v>modesg_inp_km_medios_emss_vclsn.a.</v>
      </c>
      <c r="I910" s="3" t="s">
        <v>480</v>
      </c>
      <c r="J910" s="50">
        <f>VLOOKUP(Table1[[#This Row],[Status]],Auxiliar!$B$16:$C$23,2,0)</f>
        <v>5</v>
      </c>
      <c r="K910" s="22" t="s">
        <v>1151</v>
      </c>
      <c r="L910" s="23"/>
      <c r="M910" s="22" t="s">
        <v>1162</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c r="B911" s="14" t="s">
        <v>28</v>
      </c>
      <c r="C911" s="14" t="s">
        <v>178</v>
      </c>
      <c r="D911" s="14" t="s">
        <v>1225</v>
      </c>
      <c r="E911" s="3" t="s">
        <v>38</v>
      </c>
      <c r="F911" s="14" t="s">
        <v>206</v>
      </c>
      <c r="G911" s="14" t="s">
        <v>38</v>
      </c>
      <c r="H911" s="73" t="str">
        <f>Table1[[#This Row],[Tabela]]&amp;Table1[[#This Row],[Campo]]</f>
        <v>modesg_inp_km_medios_emss_vclsn.a.</v>
      </c>
      <c r="I911" s="3" t="s">
        <v>480</v>
      </c>
      <c r="J911" s="50">
        <f>VLOOKUP(Table1[[#This Row],[Status]],Auxiliar!$B$16:$C$23,2,0)</f>
        <v>5</v>
      </c>
      <c r="K911" s="22" t="s">
        <v>1219</v>
      </c>
      <c r="L911" s="23"/>
      <c r="M911" s="22" t="s">
        <v>1162</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c r="B912" s="14" t="s">
        <v>28</v>
      </c>
      <c r="C912" s="14" t="s">
        <v>178</v>
      </c>
      <c r="D912" s="14" t="s">
        <v>1229</v>
      </c>
      <c r="E912" s="3" t="s">
        <v>38</v>
      </c>
      <c r="F912" s="14" t="s">
        <v>207</v>
      </c>
      <c r="G912" s="14" t="s">
        <v>38</v>
      </c>
      <c r="H912" s="73" t="str">
        <f>Table1[[#This Row],[Tabela]]&amp;Table1[[#This Row],[Campo]]</f>
        <v>modesg_inp_empr_excl_parisn.a.</v>
      </c>
      <c r="I912" s="3" t="s">
        <v>477</v>
      </c>
      <c r="J912" s="50">
        <f>VLOOKUP(Table1[[#This Row],[Status]],Auxiliar!$B$16:$C$23,2,0)</f>
        <v>1</v>
      </c>
      <c r="K912" s="22" t="s">
        <v>1151</v>
      </c>
      <c r="L912" s="23"/>
      <c r="M912" s="22" t="s">
        <v>1162</v>
      </c>
      <c r="N912" s="57">
        <v>45491</v>
      </c>
      <c r="O912" s="22">
        <f>INDEX(Auxiliar!$D$5:$F$13,MATCH(Table1[[#This Row],[Tipologia_Testes]],Auxiliar!$B$5:$B$13,0),MATCH(Table1[[#This Row],[Complexidade]],Auxiliar!$D$4:$F$4,0))</f>
        <v>8</v>
      </c>
      <c r="P912" s="3" t="s">
        <v>1230</v>
      </c>
      <c r="Q912" s="3"/>
      <c r="R912" s="48">
        <v>45261</v>
      </c>
      <c r="S912" s="3"/>
      <c r="T912" s="3"/>
      <c r="U912" s="3"/>
      <c r="V912" s="3"/>
      <c r="W912" s="3">
        <f>VLOOKUP(Table1[[#This Row],[Status]],Auxiliar!$B$16:$D$23,3,0)*Table1[[#This Row],[Estimação (horas)]]</f>
        <v>8</v>
      </c>
      <c r="X912" s="3"/>
    </row>
    <row r="913" spans="2:24" ht="17.399999999999999" hidden="1">
      <c r="B913" s="14" t="s">
        <v>28</v>
      </c>
      <c r="C913" s="14" t="s">
        <v>178</v>
      </c>
      <c r="D913" s="14" t="s">
        <v>1229</v>
      </c>
      <c r="E913" s="3" t="s">
        <v>38</v>
      </c>
      <c r="F913" s="14" t="s">
        <v>207</v>
      </c>
      <c r="G913" s="14" t="s">
        <v>38</v>
      </c>
      <c r="H913" s="73" t="str">
        <f>Table1[[#This Row],[Tabela]]&amp;Table1[[#This Row],[Campo]]</f>
        <v>modesg_inp_empr_excl_parisn.a.</v>
      </c>
      <c r="I913" s="3" t="s">
        <v>477</v>
      </c>
      <c r="J913" s="50">
        <f>VLOOKUP(Table1[[#This Row],[Status]],Auxiliar!$B$16:$C$23,2,0)</f>
        <v>1</v>
      </c>
      <c r="K913" s="22" t="s">
        <v>1219</v>
      </c>
      <c r="L913" s="23"/>
      <c r="M913" s="22" t="s">
        <v>1162</v>
      </c>
      <c r="N913" s="57">
        <v>45491</v>
      </c>
      <c r="O913" s="22">
        <f>INDEX(Auxiliar!$D$5:$F$13,MATCH(Table1[[#This Row],[Tipologia_Testes]],Auxiliar!$B$5:$B$13,0),MATCH(Table1[[#This Row],[Complexidade]],Auxiliar!$D$4:$F$4,0))</f>
        <v>0.5</v>
      </c>
      <c r="P913" s="3" t="s">
        <v>1231</v>
      </c>
      <c r="Q913" s="3"/>
      <c r="R913" s="48">
        <v>45261</v>
      </c>
      <c r="S913" s="3"/>
      <c r="T913" s="3"/>
      <c r="U913" s="3"/>
      <c r="V913" s="3"/>
      <c r="W913" s="3">
        <f>VLOOKUP(Table1[[#This Row],[Status]],Auxiliar!$B$16:$D$23,3,0)*Table1[[#This Row],[Estimação (horas)]]</f>
        <v>0.5</v>
      </c>
      <c r="X913" s="3"/>
    </row>
    <row r="914" spans="2:24" ht="17.399999999999999" hidden="1">
      <c r="B914" s="14" t="s">
        <v>28</v>
      </c>
      <c r="C914" s="14" t="s">
        <v>178</v>
      </c>
      <c r="D914" s="14" t="s">
        <v>1232</v>
      </c>
      <c r="E914" s="3" t="s">
        <v>38</v>
      </c>
      <c r="F914" s="14" t="s">
        <v>208</v>
      </c>
      <c r="G914" s="14" t="s">
        <v>38</v>
      </c>
      <c r="H914" s="73" t="str">
        <f>Table1[[#This Row],[Tabela]]&amp;Table1[[#This Row],[Campo]]</f>
        <v>modesg_inp_nfrd_alinhamento_taxn.a.</v>
      </c>
      <c r="I914" s="3" t="s">
        <v>480</v>
      </c>
      <c r="J914" s="50">
        <f>VLOOKUP(Table1[[#This Row],[Status]],Auxiliar!$B$16:$C$23,2,0)</f>
        <v>5</v>
      </c>
      <c r="K914" s="22" t="s">
        <v>1151</v>
      </c>
      <c r="L914" s="23"/>
      <c r="M914" s="22" t="s">
        <v>1162</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c r="B915" s="14" t="s">
        <v>28</v>
      </c>
      <c r="C915" s="14" t="s">
        <v>178</v>
      </c>
      <c r="D915" s="14" t="s">
        <v>1232</v>
      </c>
      <c r="E915" s="3" t="s">
        <v>38</v>
      </c>
      <c r="F915" s="14" t="s">
        <v>208</v>
      </c>
      <c r="G915" s="14" t="s">
        <v>38</v>
      </c>
      <c r="H915" s="73" t="str">
        <f>Table1[[#This Row],[Tabela]]&amp;Table1[[#This Row],[Campo]]</f>
        <v>modesg_inp_nfrd_alinhamento_taxn.a.</v>
      </c>
      <c r="I915" s="3" t="s">
        <v>480</v>
      </c>
      <c r="J915" s="50">
        <f>VLOOKUP(Table1[[#This Row],[Status]],Auxiliar!$B$16:$C$23,2,0)</f>
        <v>5</v>
      </c>
      <c r="K915" s="22" t="s">
        <v>1219</v>
      </c>
      <c r="L915" s="23"/>
      <c r="M915" s="22" t="s">
        <v>1162</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c r="B916" s="14" t="s">
        <v>28</v>
      </c>
      <c r="C916" s="14" t="s">
        <v>178</v>
      </c>
      <c r="D916" s="14" t="s">
        <v>1233</v>
      </c>
      <c r="E916" s="3" t="s">
        <v>38</v>
      </c>
      <c r="F916" s="14" t="s">
        <v>209</v>
      </c>
      <c r="G916" s="14" t="s">
        <v>38</v>
      </c>
      <c r="H916" s="73" t="str">
        <f>Table1[[#This Row],[Tabela]]&amp;Table1[[#This Row],[Campo]]</f>
        <v>modesg_inp_risco_fisicon.a.</v>
      </c>
      <c r="I916" s="3" t="s">
        <v>477</v>
      </c>
      <c r="J916" s="50">
        <f>VLOOKUP(Table1[[#This Row],[Status]],Auxiliar!$B$16:$C$23,2,0)</f>
        <v>1</v>
      </c>
      <c r="K916" s="22" t="s">
        <v>1151</v>
      </c>
      <c r="L916" s="22" t="s">
        <v>1161</v>
      </c>
      <c r="M916" s="22" t="s">
        <v>1162</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c r="B917" s="14" t="s">
        <v>28</v>
      </c>
      <c r="C917" s="14" t="s">
        <v>178</v>
      </c>
      <c r="D917" s="14" t="s">
        <v>1233</v>
      </c>
      <c r="E917" s="3" t="s">
        <v>38</v>
      </c>
      <c r="F917" s="14" t="s">
        <v>209</v>
      </c>
      <c r="G917" s="14" t="s">
        <v>38</v>
      </c>
      <c r="H917" s="73" t="str">
        <f>Table1[[#This Row],[Tabela]]&amp;Table1[[#This Row],[Campo]]</f>
        <v>modesg_inp_risco_fisicon.a.</v>
      </c>
      <c r="I917" s="3" t="s">
        <v>477</v>
      </c>
      <c r="J917" s="50">
        <f>VLOOKUP(Table1[[#This Row],[Status]],Auxiliar!$B$16:$C$23,2,0)</f>
        <v>1</v>
      </c>
      <c r="K917" s="22" t="s">
        <v>1219</v>
      </c>
      <c r="L917" s="22" t="s">
        <v>1152</v>
      </c>
      <c r="M917" s="22" t="s">
        <v>1162</v>
      </c>
      <c r="N917" s="57">
        <v>45485</v>
      </c>
      <c r="O917" s="22">
        <f>INDEX(Auxiliar!$D$5:$F$13,MATCH(Table1[[#This Row],[Tipologia_Testes]],Auxiliar!$B$5:$B$13,0),MATCH(Table1[[#This Row],[Complexidade]],Auxiliar!$D$4:$F$4,0))</f>
        <v>0.5</v>
      </c>
      <c r="P917" s="3" t="s">
        <v>1231</v>
      </c>
      <c r="Q917" s="3"/>
      <c r="R917" s="48">
        <v>45261</v>
      </c>
      <c r="S917" s="3"/>
      <c r="T917" s="60"/>
      <c r="U917" s="3"/>
      <c r="V917" s="3"/>
      <c r="W917" s="3">
        <f>VLOOKUP(Table1[[#This Row],[Status]],Auxiliar!$B$16:$D$23,3,0)*Table1[[#This Row],[Estimação (horas)]]</f>
        <v>0.5</v>
      </c>
      <c r="X917" s="3"/>
    </row>
    <row r="918" spans="2:24" ht="17.399999999999999" hidden="1">
      <c r="B918" s="14" t="s">
        <v>28</v>
      </c>
      <c r="C918" s="14" t="s">
        <v>178</v>
      </c>
      <c r="D918" s="14" t="s">
        <v>1225</v>
      </c>
      <c r="E918" s="3" t="s">
        <v>38</v>
      </c>
      <c r="F918" s="14" t="s">
        <v>210</v>
      </c>
      <c r="G918" s="14" t="s">
        <v>38</v>
      </c>
      <c r="H918" s="73" t="str">
        <f>Table1[[#This Row],[Tabela]]&amp;Table1[[#This Row],[Campo]]</f>
        <v>modesg_inp_emss_scibn.a.</v>
      </c>
      <c r="I918" s="3" t="s">
        <v>477</v>
      </c>
      <c r="J918" s="50">
        <f>VLOOKUP(Table1[[#This Row],[Status]],Auxiliar!$B$16:$C$23,2,0)</f>
        <v>1</v>
      </c>
      <c r="K918" s="22" t="s">
        <v>1151</v>
      </c>
      <c r="L918" s="22" t="s">
        <v>1161</v>
      </c>
      <c r="M918" s="22" t="s">
        <v>1162</v>
      </c>
      <c r="N918" s="57">
        <v>45490</v>
      </c>
      <c r="O918" s="22">
        <f>INDEX(Auxiliar!$D$5:$F$13,MATCH(Table1[[#This Row],[Tipologia_Testes]],Auxiliar!$B$5:$B$13,0),MATCH(Table1[[#This Row],[Complexidade]],Auxiliar!$D$4:$F$4,0))</f>
        <v>8</v>
      </c>
      <c r="P918" s="3"/>
      <c r="Q918" s="3" t="s">
        <v>1228</v>
      </c>
      <c r="R918" s="48">
        <v>45261</v>
      </c>
      <c r="S918" s="3"/>
      <c r="T918" s="3"/>
      <c r="U918" s="3"/>
      <c r="V918" s="3"/>
      <c r="W918" s="3">
        <f>VLOOKUP(Table1[[#This Row],[Status]],Auxiliar!$B$16:$D$23,3,0)*Table1[[#This Row],[Estimação (horas)]]</f>
        <v>8</v>
      </c>
      <c r="X918" s="3"/>
    </row>
    <row r="919" spans="2:24" ht="17.399999999999999" hidden="1">
      <c r="B919" s="14" t="s">
        <v>28</v>
      </c>
      <c r="C919" s="14" t="s">
        <v>178</v>
      </c>
      <c r="D919" s="14" t="s">
        <v>1225</v>
      </c>
      <c r="E919" s="3" t="s">
        <v>38</v>
      </c>
      <c r="F919" s="14" t="s">
        <v>210</v>
      </c>
      <c r="G919" s="14" t="s">
        <v>38</v>
      </c>
      <c r="H919" s="73" t="str">
        <f>Table1[[#This Row],[Tabela]]&amp;Table1[[#This Row],[Campo]]</f>
        <v>modesg_inp_emss_scibn.a.</v>
      </c>
      <c r="I919" s="3" t="s">
        <v>477</v>
      </c>
      <c r="J919" s="50">
        <f>VLOOKUP(Table1[[#This Row],[Status]],Auxiliar!$B$16:$C$23,2,0)</f>
        <v>1</v>
      </c>
      <c r="K919" s="22" t="s">
        <v>1219</v>
      </c>
      <c r="L919" s="22" t="s">
        <v>1152</v>
      </c>
      <c r="M919" s="22" t="s">
        <v>1162</v>
      </c>
      <c r="N919" s="57">
        <v>45490</v>
      </c>
      <c r="O919" s="22">
        <f>INDEX(Auxiliar!$D$5:$F$13,MATCH(Table1[[#This Row],[Tipologia_Testes]],Auxiliar!$B$5:$B$13,0),MATCH(Table1[[#This Row],[Complexidade]],Auxiliar!$D$4:$F$4,0))</f>
        <v>0.5</v>
      </c>
      <c r="P919" s="3"/>
      <c r="Q919" s="3" t="s">
        <v>1228</v>
      </c>
      <c r="R919" s="48">
        <v>45261</v>
      </c>
      <c r="S919" s="3"/>
      <c r="T919" s="3"/>
      <c r="U919" s="3"/>
      <c r="V919" s="3"/>
      <c r="W919" s="3">
        <f>VLOOKUP(Table1[[#This Row],[Status]],Auxiliar!$B$16:$D$23,3,0)*Table1[[#This Row],[Estimação (horas)]]</f>
        <v>0.5</v>
      </c>
      <c r="X919" s="3"/>
    </row>
    <row r="920" spans="2:24" ht="17.399999999999999" hidden="1">
      <c r="B920" s="14" t="s">
        <v>28</v>
      </c>
      <c r="C920" s="14" t="s">
        <v>178</v>
      </c>
      <c r="D920" s="14" t="s">
        <v>1225</v>
      </c>
      <c r="E920" s="3" t="s">
        <v>38</v>
      </c>
      <c r="F920" s="14" t="s">
        <v>211</v>
      </c>
      <c r="G920" s="14" t="s">
        <v>38</v>
      </c>
      <c r="H920" s="73" t="str">
        <f>Table1[[#This Row],[Tabela]]&amp;Table1[[#This Row],[Campo]]</f>
        <v>modesg_inp_emss_nacen.a.</v>
      </c>
      <c r="I920" s="3" t="s">
        <v>480</v>
      </c>
      <c r="J920" s="50">
        <f>VLOOKUP(Table1[[#This Row],[Status]],Auxiliar!$B$16:$C$23,2,0)</f>
        <v>5</v>
      </c>
      <c r="K920" s="22" t="s">
        <v>1151</v>
      </c>
      <c r="L920" s="22" t="s">
        <v>1161</v>
      </c>
      <c r="M920" s="22" t="s">
        <v>1162</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c r="B921" s="14" t="s">
        <v>28</v>
      </c>
      <c r="C921" s="14" t="s">
        <v>178</v>
      </c>
      <c r="D921" s="14" t="s">
        <v>1225</v>
      </c>
      <c r="E921" s="3" t="s">
        <v>38</v>
      </c>
      <c r="F921" s="14" t="s">
        <v>211</v>
      </c>
      <c r="G921" s="14" t="s">
        <v>38</v>
      </c>
      <c r="H921" s="73" t="str">
        <f>Table1[[#This Row],[Tabela]]&amp;Table1[[#This Row],[Campo]]</f>
        <v>modesg_inp_emss_nacen.a.</v>
      </c>
      <c r="I921" s="3" t="s">
        <v>480</v>
      </c>
      <c r="J921" s="50">
        <f>VLOOKUP(Table1[[#This Row],[Status]],Auxiliar!$B$16:$C$23,2,0)</f>
        <v>5</v>
      </c>
      <c r="K921" s="22" t="s">
        <v>1219</v>
      </c>
      <c r="L921" s="22" t="s">
        <v>1152</v>
      </c>
      <c r="M921" s="22" t="s">
        <v>1162</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c r="B922" s="14" t="s">
        <v>28</v>
      </c>
      <c r="C922" s="14" t="s">
        <v>178</v>
      </c>
      <c r="D922" s="14" t="s">
        <v>1225</v>
      </c>
      <c r="E922" s="3" t="s">
        <v>38</v>
      </c>
      <c r="F922" s="14" t="s">
        <v>212</v>
      </c>
      <c r="G922" s="14" t="s">
        <v>38</v>
      </c>
      <c r="H922" s="73" t="str">
        <f>Table1[[#This Row],[Tabela]]&amp;Table1[[#This Row],[Campo]]</f>
        <v>modesg_inp_emss_bens_imoveisn.a.</v>
      </c>
      <c r="I922" s="3" t="s">
        <v>480</v>
      </c>
      <c r="J922" s="50">
        <f>VLOOKUP(Table1[[#This Row],[Status]],Auxiliar!$B$16:$C$23,2,0)</f>
        <v>5</v>
      </c>
      <c r="K922" s="22" t="s">
        <v>1151</v>
      </c>
      <c r="L922" s="22" t="s">
        <v>1161</v>
      </c>
      <c r="M922" s="22" t="s">
        <v>1162</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c r="B923" s="14" t="s">
        <v>28</v>
      </c>
      <c r="C923" s="14" t="s">
        <v>178</v>
      </c>
      <c r="D923" s="14" t="s">
        <v>1225</v>
      </c>
      <c r="E923" s="3" t="s">
        <v>38</v>
      </c>
      <c r="F923" s="14" t="s">
        <v>212</v>
      </c>
      <c r="G923" s="14" t="s">
        <v>38</v>
      </c>
      <c r="H923" s="73" t="str">
        <f>Table1[[#This Row],[Tabela]]&amp;Table1[[#This Row],[Campo]]</f>
        <v>modesg_inp_emss_bens_imoveisn.a.</v>
      </c>
      <c r="I923" s="3" t="s">
        <v>480</v>
      </c>
      <c r="J923" s="50">
        <f>VLOOKUP(Table1[[#This Row],[Status]],Auxiliar!$B$16:$C$23,2,0)</f>
        <v>5</v>
      </c>
      <c r="K923" s="22" t="s">
        <v>1219</v>
      </c>
      <c r="L923" s="22" t="s">
        <v>1152</v>
      </c>
      <c r="M923" s="22" t="s">
        <v>1162</v>
      </c>
      <c r="N923" s="57">
        <v>45485</v>
      </c>
      <c r="O923" s="22">
        <f>INDEX(Auxiliar!$D$5:$F$13,MATCH(Table1[[#This Row],[Tipologia_Testes]],Auxiliar!$B$5:$B$13,0),MATCH(Table1[[#This Row],[Complexidade]],Auxiliar!$D$4:$F$4,0))</f>
        <v>0.5</v>
      </c>
      <c r="P923" s="3" t="s">
        <v>1234</v>
      </c>
      <c r="Q923" s="3"/>
      <c r="R923" s="48">
        <v>45261</v>
      </c>
      <c r="S923" s="3"/>
      <c r="T923" s="60"/>
      <c r="U923" s="3"/>
      <c r="V923" s="3"/>
      <c r="W923" s="3">
        <f>VLOOKUP(Table1[[#This Row],[Status]],Auxiliar!$B$16:$D$23,3,0)*Table1[[#This Row],[Estimação (horas)]]</f>
        <v>0.125</v>
      </c>
      <c r="X923" s="3"/>
    </row>
    <row r="924" spans="2:24" ht="17.399999999999999" hidden="1">
      <c r="B924" s="14" t="s">
        <v>28</v>
      </c>
      <c r="C924" s="14" t="s">
        <v>178</v>
      </c>
      <c r="D924" s="14" t="s">
        <v>1225</v>
      </c>
      <c r="E924" s="3" t="s">
        <v>38</v>
      </c>
      <c r="F924" s="14" t="s">
        <v>205</v>
      </c>
      <c r="G924" s="14" t="s">
        <v>73</v>
      </c>
      <c r="H924" s="73" t="str">
        <f>Table1[[#This Row],[Tabela]]&amp;Table1[[#This Row],[Campo]]</f>
        <v>modesg_inp_emss_vclsref_date</v>
      </c>
      <c r="I924" s="3" t="s">
        <v>480</v>
      </c>
      <c r="J924" s="50">
        <f>VLOOKUP(Table1[[#This Row],[Status]],Auxiliar!$B$16:$C$23,2,0)</f>
        <v>5</v>
      </c>
      <c r="K924" s="22" t="s">
        <v>1181</v>
      </c>
      <c r="L924" s="22" t="s">
        <v>1161</v>
      </c>
      <c r="M924" s="22" t="s">
        <v>1172</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c r="B925" s="14" t="s">
        <v>28</v>
      </c>
      <c r="C925" s="14" t="s">
        <v>178</v>
      </c>
      <c r="D925" s="14" t="s">
        <v>1225</v>
      </c>
      <c r="E925" s="3" t="s">
        <v>38</v>
      </c>
      <c r="F925" s="14" t="s">
        <v>205</v>
      </c>
      <c r="G925" s="14" t="s">
        <v>213</v>
      </c>
      <c r="H925" s="73" t="str">
        <f>Table1[[#This Row],[Tabela]]&amp;Table1[[#This Row],[Campo]]</f>
        <v>modesg_inp_emss_vclsnome_regiao</v>
      </c>
      <c r="I925" s="3" t="s">
        <v>480</v>
      </c>
      <c r="J925" s="50">
        <f>VLOOKUP(Table1[[#This Row],[Status]],Auxiliar!$B$16:$C$23,2,0)</f>
        <v>5</v>
      </c>
      <c r="K925" s="22" t="s">
        <v>1158</v>
      </c>
      <c r="L925" s="22" t="s">
        <v>1152</v>
      </c>
      <c r="M925" s="22" t="s">
        <v>1172</v>
      </c>
      <c r="N925" s="57">
        <v>45485</v>
      </c>
      <c r="O925" s="22">
        <f>INDEX(Auxiliar!$D$5:$F$13,MATCH(Table1[[#This Row],[Tipologia_Testes]],Auxiliar!$B$5:$B$13,0),MATCH(Table1[[#This Row],[Complexidade]],Auxiliar!$D$4:$F$4,0))</f>
        <v>0.1</v>
      </c>
      <c r="P925" s="3" t="s">
        <v>1235</v>
      </c>
      <c r="Q925" s="3"/>
      <c r="R925" s="48">
        <v>45261</v>
      </c>
      <c r="S925" s="3"/>
      <c r="T925" s="3"/>
      <c r="U925" s="3"/>
      <c r="V925" s="3"/>
      <c r="W925" s="3">
        <f>VLOOKUP(Table1[[#This Row],[Status]],Auxiliar!$B$16:$D$23,3,0)*Table1[[#This Row],[Estimação (horas)]]</f>
        <v>2.5000000000000001E-2</v>
      </c>
      <c r="X925" s="3"/>
    </row>
    <row r="926" spans="2:24" ht="17.399999999999999" hidden="1">
      <c r="B926" s="14" t="s">
        <v>28</v>
      </c>
      <c r="C926" s="14" t="s">
        <v>178</v>
      </c>
      <c r="D926" s="14" t="s">
        <v>1225</v>
      </c>
      <c r="E926" s="3" t="s">
        <v>38</v>
      </c>
      <c r="F926" s="14" t="s">
        <v>205</v>
      </c>
      <c r="G926" s="14" t="s">
        <v>213</v>
      </c>
      <c r="H926" s="73" t="str">
        <f>Table1[[#This Row],[Tabela]]&amp;Table1[[#This Row],[Campo]]</f>
        <v>modesg_inp_emss_vclsnome_regiao</v>
      </c>
      <c r="I926" s="3" t="s">
        <v>480</v>
      </c>
      <c r="J926" s="50">
        <f>VLOOKUP(Table1[[#This Row],[Status]],Auxiliar!$B$16:$C$23,2,0)</f>
        <v>5</v>
      </c>
      <c r="K926" s="22" t="s">
        <v>1181</v>
      </c>
      <c r="L926" s="22" t="s">
        <v>1152</v>
      </c>
      <c r="M926" s="22" t="s">
        <v>1172</v>
      </c>
      <c r="N926" s="57">
        <v>45485</v>
      </c>
      <c r="O926" s="22">
        <f>INDEX(Auxiliar!$D$5:$F$13,MATCH(Table1[[#This Row],[Tipologia_Testes]],Auxiliar!$B$5:$B$13,0),MATCH(Table1[[#This Row],[Complexidade]],Auxiliar!$D$4:$F$4,0))</f>
        <v>0.5</v>
      </c>
      <c r="P926" s="3" t="s">
        <v>1236</v>
      </c>
      <c r="Q926" s="3"/>
      <c r="R926" s="48">
        <v>45261</v>
      </c>
      <c r="S926" s="3"/>
      <c r="T926" s="3"/>
      <c r="U926" s="3"/>
      <c r="V926" s="3"/>
      <c r="W926" s="3">
        <f>VLOOKUP(Table1[[#This Row],[Status]],Auxiliar!$B$16:$D$23,3,0)*Table1[[#This Row],[Estimação (horas)]]</f>
        <v>0.125</v>
      </c>
      <c r="X926" s="3"/>
    </row>
    <row r="927" spans="2:24" ht="17.399999999999999" hidden="1">
      <c r="B927" s="14" t="s">
        <v>28</v>
      </c>
      <c r="C927" s="14" t="s">
        <v>178</v>
      </c>
      <c r="D927" s="14" t="s">
        <v>1225</v>
      </c>
      <c r="E927" s="3" t="s">
        <v>38</v>
      </c>
      <c r="F927" s="14" t="s">
        <v>205</v>
      </c>
      <c r="G927" s="14" t="s">
        <v>214</v>
      </c>
      <c r="H927" s="73" t="str">
        <f>Table1[[#This Row],[Tabela]]&amp;Table1[[#This Row],[Campo]]</f>
        <v>modesg_inp_emss_vclsnome_pais</v>
      </c>
      <c r="I927" s="3" t="s">
        <v>480</v>
      </c>
      <c r="J927" s="50">
        <f>VLOOKUP(Table1[[#This Row],[Status]],Auxiliar!$B$16:$C$23,2,0)</f>
        <v>5</v>
      </c>
      <c r="K927" s="22" t="s">
        <v>1158</v>
      </c>
      <c r="L927" s="3" t="s">
        <v>1152</v>
      </c>
      <c r="M927" s="22" t="s">
        <v>1172</v>
      </c>
      <c r="N927" s="57">
        <v>45485</v>
      </c>
      <c r="O927" s="22">
        <f>INDEX(Auxiliar!$D$5:$F$13,MATCH(Table1[[#This Row],[Tipologia_Testes]],Auxiliar!$B$5:$B$13,0),MATCH(Table1[[#This Row],[Complexidade]],Auxiliar!$D$4:$F$4,0))</f>
        <v>0.1</v>
      </c>
      <c r="P927" s="3" t="s">
        <v>1235</v>
      </c>
      <c r="Q927" s="3"/>
      <c r="R927" s="48">
        <v>45261</v>
      </c>
      <c r="S927" s="3"/>
      <c r="T927" s="3"/>
      <c r="U927" s="3"/>
      <c r="V927" s="3"/>
      <c r="W927" s="3">
        <f>VLOOKUP(Table1[[#This Row],[Status]],Auxiliar!$B$16:$D$23,3,0)*Table1[[#This Row],[Estimação (horas)]]</f>
        <v>2.5000000000000001E-2</v>
      </c>
      <c r="X927" s="3"/>
    </row>
    <row r="928" spans="2:24" ht="17.399999999999999" hidden="1">
      <c r="B928" s="14" t="s">
        <v>28</v>
      </c>
      <c r="C928" s="14" t="s">
        <v>178</v>
      </c>
      <c r="D928" s="14" t="s">
        <v>1225</v>
      </c>
      <c r="E928" s="3" t="s">
        <v>38</v>
      </c>
      <c r="F928" s="14" t="s">
        <v>205</v>
      </c>
      <c r="G928" s="14" t="s">
        <v>214</v>
      </c>
      <c r="H928" s="73" t="str">
        <f>Table1[[#This Row],[Tabela]]&amp;Table1[[#This Row],[Campo]]</f>
        <v>modesg_inp_emss_vclsnome_pais</v>
      </c>
      <c r="I928" s="3" t="s">
        <v>480</v>
      </c>
      <c r="J928" s="50">
        <f>VLOOKUP(Table1[[#This Row],[Status]],Auxiliar!$B$16:$C$23,2,0)</f>
        <v>5</v>
      </c>
      <c r="K928" s="22" t="s">
        <v>1181</v>
      </c>
      <c r="L928" s="3" t="s">
        <v>1152</v>
      </c>
      <c r="M928" s="22" t="s">
        <v>1172</v>
      </c>
      <c r="N928" s="57">
        <v>45485</v>
      </c>
      <c r="O928" s="22">
        <f>INDEX(Auxiliar!$D$5:$F$13,MATCH(Table1[[#This Row],[Tipologia_Testes]],Auxiliar!$B$5:$B$13,0),MATCH(Table1[[#This Row],[Complexidade]],Auxiliar!$D$4:$F$4,0))</f>
        <v>0.5</v>
      </c>
      <c r="P928" s="3" t="s">
        <v>1236</v>
      </c>
      <c r="Q928" s="3"/>
      <c r="R928" s="48">
        <v>45261</v>
      </c>
      <c r="S928" s="3"/>
      <c r="T928" s="3"/>
      <c r="U928" s="3"/>
      <c r="V928" s="3"/>
      <c r="W928" s="3">
        <f>VLOOKUP(Table1[[#This Row],[Status]],Auxiliar!$B$16:$D$23,3,0)*Table1[[#This Row],[Estimação (horas)]]</f>
        <v>0.125</v>
      </c>
      <c r="X928" s="3"/>
    </row>
    <row r="929" spans="2:24" ht="17.399999999999999" hidden="1">
      <c r="B929" s="14" t="s">
        <v>28</v>
      </c>
      <c r="C929" s="14" t="s">
        <v>178</v>
      </c>
      <c r="D929" s="14" t="s">
        <v>1225</v>
      </c>
      <c r="E929" s="3" t="s">
        <v>38</v>
      </c>
      <c r="F929" s="14" t="s">
        <v>205</v>
      </c>
      <c r="G929" s="14" t="s">
        <v>215</v>
      </c>
      <c r="H929" s="73" t="str">
        <f>Table1[[#This Row],[Tabela]]&amp;Table1[[#This Row],[Campo]]</f>
        <v>modesg_inp_emss_vclsnome_estado</v>
      </c>
      <c r="I929" s="3" t="s">
        <v>480</v>
      </c>
      <c r="J929" s="50">
        <f>VLOOKUP(Table1[[#This Row],[Status]],Auxiliar!$B$16:$C$23,2,0)</f>
        <v>5</v>
      </c>
      <c r="K929" s="22" t="s">
        <v>1181</v>
      </c>
      <c r="L929" s="22" t="s">
        <v>1161</v>
      </c>
      <c r="M929" s="22" t="s">
        <v>1172</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c r="B930" s="14" t="s">
        <v>28</v>
      </c>
      <c r="C930" s="14" t="s">
        <v>178</v>
      </c>
      <c r="D930" s="14" t="s">
        <v>1225</v>
      </c>
      <c r="E930" s="3" t="s">
        <v>38</v>
      </c>
      <c r="F930" s="14" t="s">
        <v>205</v>
      </c>
      <c r="G930" s="14" t="s">
        <v>216</v>
      </c>
      <c r="H930" s="73" t="str">
        <f>Table1[[#This Row],[Tabela]]&amp;Table1[[#This Row],[Campo]]</f>
        <v>modesg_inp_emss_vclstipo_veiculo</v>
      </c>
      <c r="I930" s="3" t="s">
        <v>480</v>
      </c>
      <c r="J930" s="50">
        <f>VLOOKUP(Table1[[#This Row],[Status]],Auxiliar!$B$16:$C$23,2,0)</f>
        <v>5</v>
      </c>
      <c r="K930" s="22" t="s">
        <v>1158</v>
      </c>
      <c r="L930" s="22" t="s">
        <v>1161</v>
      </c>
      <c r="M930" s="22" t="s">
        <v>1172</v>
      </c>
      <c r="N930" s="57">
        <v>45485</v>
      </c>
      <c r="O930" s="22">
        <f>INDEX(Auxiliar!$D$5:$F$13,MATCH(Table1[[#This Row],[Tipologia_Testes]],Auxiliar!$B$5:$B$13,0),MATCH(Table1[[#This Row],[Complexidade]],Auxiliar!$D$4:$F$4,0))</f>
        <v>0.1</v>
      </c>
      <c r="P930" s="3" t="s">
        <v>1237</v>
      </c>
      <c r="Q930" s="3"/>
      <c r="R930" s="48">
        <v>45261</v>
      </c>
      <c r="S930" s="3"/>
      <c r="T930" s="3"/>
      <c r="U930" s="3"/>
      <c r="V930" s="3"/>
      <c r="W930" s="3">
        <f>VLOOKUP(Table1[[#This Row],[Status]],Auxiliar!$B$16:$D$23,3,0)*Table1[[#This Row],[Estimação (horas)]]</f>
        <v>2.5000000000000001E-2</v>
      </c>
      <c r="X930" s="3"/>
    </row>
    <row r="931" spans="2:24" ht="17.399999999999999" hidden="1">
      <c r="B931" s="14" t="s">
        <v>28</v>
      </c>
      <c r="C931" s="14" t="s">
        <v>178</v>
      </c>
      <c r="D931" s="14" t="s">
        <v>1225</v>
      </c>
      <c r="E931" s="3" t="s">
        <v>38</v>
      </c>
      <c r="F931" s="14" t="s">
        <v>205</v>
      </c>
      <c r="G931" s="14" t="s">
        <v>216</v>
      </c>
      <c r="H931" s="73" t="str">
        <f>Table1[[#This Row],[Tabela]]&amp;Table1[[#This Row],[Campo]]</f>
        <v>modesg_inp_emss_vclstipo_veiculo</v>
      </c>
      <c r="I931" s="3" t="s">
        <v>480</v>
      </c>
      <c r="J931" s="50">
        <f>VLOOKUP(Table1[[#This Row],[Status]],Auxiliar!$B$16:$C$23,2,0)</f>
        <v>5</v>
      </c>
      <c r="K931" s="22" t="s">
        <v>1181</v>
      </c>
      <c r="L931" s="22" t="s">
        <v>1161</v>
      </c>
      <c r="M931" s="22" t="s">
        <v>1172</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c r="B932" s="14" t="s">
        <v>28</v>
      </c>
      <c r="C932" s="14" t="s">
        <v>178</v>
      </c>
      <c r="D932" s="14" t="s">
        <v>1225</v>
      </c>
      <c r="E932" s="3" t="s">
        <v>38</v>
      </c>
      <c r="F932" s="14" t="s">
        <v>205</v>
      </c>
      <c r="G932" s="14" t="s">
        <v>217</v>
      </c>
      <c r="H932" s="73" t="str">
        <f>Table1[[#This Row],[Tabela]]&amp;Table1[[#This Row],[Campo]]</f>
        <v>modesg_inp_emss_vclstipo_motor</v>
      </c>
      <c r="I932" s="3" t="s">
        <v>480</v>
      </c>
      <c r="J932" s="50">
        <f>VLOOKUP(Table1[[#This Row],[Status]],Auxiliar!$B$16:$C$23,2,0)</f>
        <v>5</v>
      </c>
      <c r="K932" s="22" t="s">
        <v>1158</v>
      </c>
      <c r="L932" s="22" t="s">
        <v>1161</v>
      </c>
      <c r="M932" s="22" t="s">
        <v>1172</v>
      </c>
      <c r="N932" s="57">
        <v>45485</v>
      </c>
      <c r="O932" s="22">
        <f>INDEX(Auxiliar!$D$5:$F$13,MATCH(Table1[[#This Row],[Tipologia_Testes]],Auxiliar!$B$5:$B$13,0),MATCH(Table1[[#This Row],[Complexidade]],Auxiliar!$D$4:$F$4,0))</f>
        <v>0.1</v>
      </c>
      <c r="P932" s="3" t="s">
        <v>1237</v>
      </c>
      <c r="Q932" s="3"/>
      <c r="R932" s="48">
        <v>45261</v>
      </c>
      <c r="S932" s="3"/>
      <c r="T932" s="3"/>
      <c r="U932" s="3"/>
      <c r="V932" s="3"/>
      <c r="W932" s="3">
        <f>VLOOKUP(Table1[[#This Row],[Status]],Auxiliar!$B$16:$D$23,3,0)*Table1[[#This Row],[Estimação (horas)]]</f>
        <v>2.5000000000000001E-2</v>
      </c>
      <c r="X932" s="3"/>
    </row>
    <row r="933" spans="2:24" ht="17.399999999999999" hidden="1">
      <c r="B933" s="14" t="s">
        <v>28</v>
      </c>
      <c r="C933" s="14" t="s">
        <v>178</v>
      </c>
      <c r="D933" s="14" t="s">
        <v>1225</v>
      </c>
      <c r="E933" s="3" t="s">
        <v>38</v>
      </c>
      <c r="F933" s="14" t="s">
        <v>205</v>
      </c>
      <c r="G933" s="14" t="s">
        <v>217</v>
      </c>
      <c r="H933" s="73" t="str">
        <f>Table1[[#This Row],[Tabela]]&amp;Table1[[#This Row],[Campo]]</f>
        <v>modesg_inp_emss_vclstipo_motor</v>
      </c>
      <c r="I933" s="3" t="s">
        <v>480</v>
      </c>
      <c r="J933" s="50">
        <f>VLOOKUP(Table1[[#This Row],[Status]],Auxiliar!$B$16:$C$23,2,0)</f>
        <v>5</v>
      </c>
      <c r="K933" s="22" t="s">
        <v>1181</v>
      </c>
      <c r="L933" s="22" t="s">
        <v>1161</v>
      </c>
      <c r="M933" s="22" t="s">
        <v>1172</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c r="B934" s="14" t="s">
        <v>28</v>
      </c>
      <c r="C934" s="14" t="s">
        <v>178</v>
      </c>
      <c r="D934" s="14" t="s">
        <v>1225</v>
      </c>
      <c r="E934" s="3" t="s">
        <v>38</v>
      </c>
      <c r="F934" s="14" t="s">
        <v>205</v>
      </c>
      <c r="G934" s="14" t="s">
        <v>218</v>
      </c>
      <c r="H934" s="73" t="str">
        <f>Table1[[#This Row],[Tabela]]&amp;Table1[[#This Row],[Campo]]</f>
        <v>modesg_inp_emss_vclsmarca</v>
      </c>
      <c r="I934" s="3" t="s">
        <v>480</v>
      </c>
      <c r="J934" s="50">
        <f>VLOOKUP(Table1[[#This Row],[Status]],Auxiliar!$B$16:$C$23,2,0)</f>
        <v>5</v>
      </c>
      <c r="K934" s="22" t="s">
        <v>1158</v>
      </c>
      <c r="L934" s="3" t="s">
        <v>1152</v>
      </c>
      <c r="M934" s="22" t="s">
        <v>1172</v>
      </c>
      <c r="N934" s="57">
        <v>45485</v>
      </c>
      <c r="O934" s="22">
        <f>INDEX(Auxiliar!$D$5:$F$13,MATCH(Table1[[#This Row],[Tipologia_Testes]],Auxiliar!$B$5:$B$13,0),MATCH(Table1[[#This Row],[Complexidade]],Auxiliar!$D$4:$F$4,0))</f>
        <v>0.1</v>
      </c>
      <c r="P934" s="3" t="s">
        <v>1235</v>
      </c>
      <c r="Q934" s="3"/>
      <c r="R934" s="48">
        <v>45261</v>
      </c>
      <c r="S934" s="3"/>
      <c r="T934" s="3"/>
      <c r="U934" s="3"/>
      <c r="V934" s="3"/>
      <c r="W934" s="3">
        <f>VLOOKUP(Table1[[#This Row],[Status]],Auxiliar!$B$16:$D$23,3,0)*Table1[[#This Row],[Estimação (horas)]]</f>
        <v>2.5000000000000001E-2</v>
      </c>
      <c r="X934" s="3"/>
    </row>
    <row r="935" spans="2:24" ht="17.399999999999999" hidden="1">
      <c r="B935" s="14" t="s">
        <v>28</v>
      </c>
      <c r="C935" s="14" t="s">
        <v>178</v>
      </c>
      <c r="D935" s="14" t="s">
        <v>1225</v>
      </c>
      <c r="E935" s="3" t="s">
        <v>38</v>
      </c>
      <c r="F935" s="14" t="s">
        <v>205</v>
      </c>
      <c r="G935" s="14" t="s">
        <v>218</v>
      </c>
      <c r="H935" s="73" t="str">
        <f>Table1[[#This Row],[Tabela]]&amp;Table1[[#This Row],[Campo]]</f>
        <v>modesg_inp_emss_vclsmarca</v>
      </c>
      <c r="I935" s="3" t="s">
        <v>480</v>
      </c>
      <c r="J935" s="50">
        <f>VLOOKUP(Table1[[#This Row],[Status]],Auxiliar!$B$16:$C$23,2,0)</f>
        <v>5</v>
      </c>
      <c r="K935" s="22" t="s">
        <v>1181</v>
      </c>
      <c r="L935" s="3" t="s">
        <v>1152</v>
      </c>
      <c r="M935" s="22" t="s">
        <v>1172</v>
      </c>
      <c r="N935" s="57">
        <v>45485</v>
      </c>
      <c r="O935" s="22">
        <f>INDEX(Auxiliar!$D$5:$F$13,MATCH(Table1[[#This Row],[Tipologia_Testes]],Auxiliar!$B$5:$B$13,0),MATCH(Table1[[#This Row],[Complexidade]],Auxiliar!$D$4:$F$4,0))</f>
        <v>0.5</v>
      </c>
      <c r="P935" s="3" t="s">
        <v>1236</v>
      </c>
      <c r="Q935" s="3"/>
      <c r="R935" s="48">
        <v>45261</v>
      </c>
      <c r="S935" s="3"/>
      <c r="T935" s="3"/>
      <c r="U935" s="3"/>
      <c r="V935" s="3"/>
      <c r="W935" s="3">
        <f>VLOOKUP(Table1[[#This Row],[Status]],Auxiliar!$B$16:$D$23,3,0)*Table1[[#This Row],[Estimação (horas)]]</f>
        <v>0.125</v>
      </c>
      <c r="X935" s="3"/>
    </row>
    <row r="936" spans="2:24" ht="17.399999999999999" hidden="1">
      <c r="B936" s="14" t="s">
        <v>28</v>
      </c>
      <c r="C936" s="14" t="s">
        <v>178</v>
      </c>
      <c r="D936" s="14" t="s">
        <v>1225</v>
      </c>
      <c r="E936" s="3" t="s">
        <v>38</v>
      </c>
      <c r="F936" s="14" t="s">
        <v>205</v>
      </c>
      <c r="G936" s="14" t="s">
        <v>219</v>
      </c>
      <c r="H936" s="73" t="str">
        <f>Table1[[#This Row],[Tabela]]&amp;Table1[[#This Row],[Campo]]</f>
        <v>modesg_inp_emss_vclsmodelo</v>
      </c>
      <c r="I936" s="3" t="s">
        <v>480</v>
      </c>
      <c r="J936" s="50">
        <f>VLOOKUP(Table1[[#This Row],[Status]],Auxiliar!$B$16:$C$23,2,0)</f>
        <v>5</v>
      </c>
      <c r="K936" s="22" t="s">
        <v>1158</v>
      </c>
      <c r="L936" s="3" t="s">
        <v>1152</v>
      </c>
      <c r="M936" s="22" t="s">
        <v>1172</v>
      </c>
      <c r="N936" s="57">
        <v>45485</v>
      </c>
      <c r="O936" s="22">
        <f>INDEX(Auxiliar!$D$5:$F$13,MATCH(Table1[[#This Row],[Tipologia_Testes]],Auxiliar!$B$5:$B$13,0),MATCH(Table1[[#This Row],[Complexidade]],Auxiliar!$D$4:$F$4,0))</f>
        <v>0.1</v>
      </c>
      <c r="P936" s="3" t="s">
        <v>1235</v>
      </c>
      <c r="Q936" s="3"/>
      <c r="R936" s="48">
        <v>45261</v>
      </c>
      <c r="S936" s="3"/>
      <c r="T936" s="3"/>
      <c r="U936" s="3"/>
      <c r="V936" s="3"/>
      <c r="W936" s="3">
        <f>VLOOKUP(Table1[[#This Row],[Status]],Auxiliar!$B$16:$D$23,3,0)*Table1[[#This Row],[Estimação (horas)]]</f>
        <v>2.5000000000000001E-2</v>
      </c>
      <c r="X936" s="3"/>
    </row>
    <row r="937" spans="2:24" ht="17.399999999999999" hidden="1">
      <c r="B937" s="14" t="s">
        <v>28</v>
      </c>
      <c r="C937" s="14" t="s">
        <v>178</v>
      </c>
      <c r="D937" s="14" t="s">
        <v>1225</v>
      </c>
      <c r="E937" s="3" t="s">
        <v>38</v>
      </c>
      <c r="F937" s="14" t="s">
        <v>205</v>
      </c>
      <c r="G937" s="14" t="s">
        <v>219</v>
      </c>
      <c r="H937" s="73" t="str">
        <f>Table1[[#This Row],[Tabela]]&amp;Table1[[#This Row],[Campo]]</f>
        <v>modesg_inp_emss_vclsmodelo</v>
      </c>
      <c r="I937" s="3" t="s">
        <v>480</v>
      </c>
      <c r="J937" s="50">
        <f>VLOOKUP(Table1[[#This Row],[Status]],Auxiliar!$B$16:$C$23,2,0)</f>
        <v>5</v>
      </c>
      <c r="K937" s="22" t="s">
        <v>1181</v>
      </c>
      <c r="L937" s="3" t="s">
        <v>1152</v>
      </c>
      <c r="M937" s="22" t="s">
        <v>1172</v>
      </c>
      <c r="N937" s="57">
        <v>45485</v>
      </c>
      <c r="O937" s="22">
        <f>INDEX(Auxiliar!$D$5:$F$13,MATCH(Table1[[#This Row],[Tipologia_Testes]],Auxiliar!$B$5:$B$13,0),MATCH(Table1[[#This Row],[Complexidade]],Auxiliar!$D$4:$F$4,0))</f>
        <v>0.5</v>
      </c>
      <c r="P937" s="3" t="s">
        <v>1236</v>
      </c>
      <c r="Q937" s="3"/>
      <c r="R937" s="48">
        <v>45261</v>
      </c>
      <c r="S937" s="3"/>
      <c r="T937" s="3"/>
      <c r="U937" s="3"/>
      <c r="V937" s="3"/>
      <c r="W937" s="3">
        <f>VLOOKUP(Table1[[#This Row],[Status]],Auxiliar!$B$16:$D$23,3,0)*Table1[[#This Row],[Estimação (horas)]]</f>
        <v>0.125</v>
      </c>
      <c r="X937" s="3"/>
    </row>
    <row r="938" spans="2:24" ht="17.399999999999999" hidden="1">
      <c r="B938" s="14" t="s">
        <v>28</v>
      </c>
      <c r="C938" s="14" t="s">
        <v>178</v>
      </c>
      <c r="D938" s="14" t="s">
        <v>1225</v>
      </c>
      <c r="E938" s="3" t="s">
        <v>38</v>
      </c>
      <c r="F938" s="14" t="s">
        <v>205</v>
      </c>
      <c r="G938" s="14" t="s">
        <v>220</v>
      </c>
      <c r="H938" s="73" t="str">
        <f>Table1[[#This Row],[Tabela]]&amp;Table1[[#This Row],[Campo]]</f>
        <v>modesg_inp_emss_vclsdata_level_5</v>
      </c>
      <c r="I938" s="3" t="s">
        <v>480</v>
      </c>
      <c r="J938" s="50">
        <f>VLOOKUP(Table1[[#This Row],[Status]],Auxiliar!$B$16:$C$23,2,0)</f>
        <v>5</v>
      </c>
      <c r="K938" s="22" t="s">
        <v>1158</v>
      </c>
      <c r="L938" s="3" t="s">
        <v>502</v>
      </c>
      <c r="M938" s="22" t="s">
        <v>1172</v>
      </c>
      <c r="N938" s="57">
        <v>45485</v>
      </c>
      <c r="O938" s="22">
        <f>INDEX(Auxiliar!$D$5:$F$13,MATCH(Table1[[#This Row],[Tipologia_Testes]],Auxiliar!$B$5:$B$13,0),MATCH(Table1[[#This Row],[Complexidade]],Auxiliar!$D$4:$F$4,0))</f>
        <v>0.1</v>
      </c>
      <c r="P938" s="3" t="s">
        <v>1237</v>
      </c>
      <c r="Q938" s="3"/>
      <c r="R938" s="48">
        <v>45261</v>
      </c>
      <c r="S938" s="3"/>
      <c r="T938" s="3"/>
      <c r="U938" s="3"/>
      <c r="V938" s="3"/>
      <c r="W938" s="3">
        <f>VLOOKUP(Table1[[#This Row],[Status]],Auxiliar!$B$16:$D$23,3,0)*Table1[[#This Row],[Estimação (horas)]]</f>
        <v>2.5000000000000001E-2</v>
      </c>
      <c r="X938" s="3"/>
    </row>
    <row r="939" spans="2:24" ht="17.399999999999999" hidden="1">
      <c r="B939" s="14" t="s">
        <v>28</v>
      </c>
      <c r="C939" s="14" t="s">
        <v>178</v>
      </c>
      <c r="D939" s="14" t="s">
        <v>1225</v>
      </c>
      <c r="E939" s="3" t="s">
        <v>38</v>
      </c>
      <c r="F939" s="14" t="s">
        <v>205</v>
      </c>
      <c r="G939" s="14" t="s">
        <v>220</v>
      </c>
      <c r="H939" s="73" t="str">
        <f>Table1[[#This Row],[Tabela]]&amp;Table1[[#This Row],[Campo]]</f>
        <v>modesg_inp_emss_vclsdata_level_5</v>
      </c>
      <c r="I939" s="3" t="s">
        <v>480</v>
      </c>
      <c r="J939" s="50">
        <f>VLOOKUP(Table1[[#This Row],[Status]],Auxiliar!$B$16:$C$23,2,0)</f>
        <v>5</v>
      </c>
      <c r="K939" s="22" t="s">
        <v>1181</v>
      </c>
      <c r="L939" s="3" t="s">
        <v>502</v>
      </c>
      <c r="M939" s="22" t="s">
        <v>1172</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c r="B940" s="14" t="s">
        <v>28</v>
      </c>
      <c r="C940" s="14" t="s">
        <v>178</v>
      </c>
      <c r="D940" s="14" t="s">
        <v>1225</v>
      </c>
      <c r="E940" s="3" t="s">
        <v>38</v>
      </c>
      <c r="F940" s="14" t="s">
        <v>205</v>
      </c>
      <c r="G940" s="14" t="s">
        <v>221</v>
      </c>
      <c r="H940" s="73" t="str">
        <f>Table1[[#This Row],[Tabela]]&amp;Table1[[#This Row],[Campo]]</f>
        <v>modesg_inp_emss_vclsnome_unidade_funcional</v>
      </c>
      <c r="I940" s="3" t="s">
        <v>480</v>
      </c>
      <c r="J940" s="50">
        <f>VLOOKUP(Table1[[#This Row],[Status]],Auxiliar!$B$16:$C$23,2,0)</f>
        <v>5</v>
      </c>
      <c r="K940" s="22" t="s">
        <v>1158</v>
      </c>
      <c r="L940" s="22" t="s">
        <v>1161</v>
      </c>
      <c r="M940" s="22" t="s">
        <v>1172</v>
      </c>
      <c r="N940" s="57">
        <v>45485</v>
      </c>
      <c r="O940" s="22">
        <f>INDEX(Auxiliar!$D$5:$F$13,MATCH(Table1[[#This Row],[Tipologia_Testes]],Auxiliar!$B$5:$B$13,0),MATCH(Table1[[#This Row],[Complexidade]],Auxiliar!$D$4:$F$4,0))</f>
        <v>0.1</v>
      </c>
      <c r="P940" s="3" t="s">
        <v>1237</v>
      </c>
      <c r="Q940" s="3"/>
      <c r="R940" s="48">
        <v>45261</v>
      </c>
      <c r="S940" s="3"/>
      <c r="T940" s="3"/>
      <c r="U940" s="3"/>
      <c r="V940" s="3"/>
      <c r="W940" s="3">
        <f>VLOOKUP(Table1[[#This Row],[Status]],Auxiliar!$B$16:$D$23,3,0)*Table1[[#This Row],[Estimação (horas)]]</f>
        <v>2.5000000000000001E-2</v>
      </c>
      <c r="X940" s="3"/>
    </row>
    <row r="941" spans="2:24" ht="17.399999999999999" hidden="1">
      <c r="B941" s="14" t="s">
        <v>28</v>
      </c>
      <c r="C941" s="14" t="s">
        <v>178</v>
      </c>
      <c r="D941" s="14" t="s">
        <v>1225</v>
      </c>
      <c r="E941" s="3" t="s">
        <v>38</v>
      </c>
      <c r="F941" s="14" t="s">
        <v>205</v>
      </c>
      <c r="G941" s="14" t="s">
        <v>221</v>
      </c>
      <c r="H941" s="73" t="str">
        <f>Table1[[#This Row],[Tabela]]&amp;Table1[[#This Row],[Campo]]</f>
        <v>modesg_inp_emss_vclsnome_unidade_funcional</v>
      </c>
      <c r="I941" s="3" t="s">
        <v>480</v>
      </c>
      <c r="J941" s="50">
        <f>VLOOKUP(Table1[[#This Row],[Status]],Auxiliar!$B$16:$C$23,2,0)</f>
        <v>5</v>
      </c>
      <c r="K941" s="22" t="s">
        <v>1181</v>
      </c>
      <c r="L941" s="22" t="s">
        <v>1161</v>
      </c>
      <c r="M941" s="22" t="s">
        <v>1172</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c r="B942" s="14" t="s">
        <v>28</v>
      </c>
      <c r="C942" s="14" t="s">
        <v>178</v>
      </c>
      <c r="D942" s="14" t="s">
        <v>1225</v>
      </c>
      <c r="E942" s="3" t="s">
        <v>38</v>
      </c>
      <c r="F942" s="14" t="s">
        <v>205</v>
      </c>
      <c r="G942" s="14" t="s">
        <v>222</v>
      </c>
      <c r="H942" s="73" t="str">
        <f>Table1[[#This Row],[Tabela]]&amp;Table1[[#This Row],[Campo]]</f>
        <v>modesg_inp_emss_vclsunidade_funcional</v>
      </c>
      <c r="I942" s="3" t="s">
        <v>480</v>
      </c>
      <c r="J942" s="50">
        <f>VLOOKUP(Table1[[#This Row],[Status]],Auxiliar!$B$16:$C$23,2,0)</f>
        <v>5</v>
      </c>
      <c r="K942" s="22" t="s">
        <v>1158</v>
      </c>
      <c r="L942" s="22" t="s">
        <v>1161</v>
      </c>
      <c r="M942" s="22" t="s">
        <v>1172</v>
      </c>
      <c r="N942" s="57">
        <v>45485</v>
      </c>
      <c r="O942" s="22">
        <f>INDEX(Auxiliar!$D$5:$F$13,MATCH(Table1[[#This Row],[Tipologia_Testes]],Auxiliar!$B$5:$B$13,0),MATCH(Table1[[#This Row],[Complexidade]],Auxiliar!$D$4:$F$4,0))</f>
        <v>0.1</v>
      </c>
      <c r="P942" s="3" t="s">
        <v>1237</v>
      </c>
      <c r="Q942" s="3"/>
      <c r="R942" s="48">
        <v>45261</v>
      </c>
      <c r="S942" s="3"/>
      <c r="T942" s="3"/>
      <c r="U942" s="3"/>
      <c r="V942" s="3"/>
      <c r="W942" s="3">
        <f>VLOOKUP(Table1[[#This Row],[Status]],Auxiliar!$B$16:$D$23,3,0)*Table1[[#This Row],[Estimação (horas)]]</f>
        <v>2.5000000000000001E-2</v>
      </c>
      <c r="X942" s="3"/>
    </row>
    <row r="943" spans="2:24" ht="17.399999999999999" hidden="1">
      <c r="B943" s="14" t="s">
        <v>28</v>
      </c>
      <c r="C943" s="14" t="s">
        <v>178</v>
      </c>
      <c r="D943" s="14" t="s">
        <v>1225</v>
      </c>
      <c r="E943" s="3" t="s">
        <v>38</v>
      </c>
      <c r="F943" s="14" t="s">
        <v>205</v>
      </c>
      <c r="G943" s="14" t="s">
        <v>222</v>
      </c>
      <c r="H943" s="73" t="str">
        <f>Table1[[#This Row],[Tabela]]&amp;Table1[[#This Row],[Campo]]</f>
        <v>modesg_inp_emss_vclsunidade_funcional</v>
      </c>
      <c r="I943" s="3" t="s">
        <v>480</v>
      </c>
      <c r="J943" s="50">
        <f>VLOOKUP(Table1[[#This Row],[Status]],Auxiliar!$B$16:$C$23,2,0)</f>
        <v>5</v>
      </c>
      <c r="K943" s="22" t="s">
        <v>1181</v>
      </c>
      <c r="L943" s="22" t="s">
        <v>1161</v>
      </c>
      <c r="M943" s="22" t="s">
        <v>1172</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c r="B944" s="14" t="s">
        <v>28</v>
      </c>
      <c r="C944" s="14" t="s">
        <v>178</v>
      </c>
      <c r="D944" s="14" t="s">
        <v>1225</v>
      </c>
      <c r="E944" s="3" t="s">
        <v>38</v>
      </c>
      <c r="F944" s="14" t="s">
        <v>205</v>
      </c>
      <c r="G944" s="14" t="s">
        <v>223</v>
      </c>
      <c r="H944" s="73" t="str">
        <f>Table1[[#This Row],[Tabela]]&amp;Table1[[#This Row],[Campo]]</f>
        <v>modesg_inp_emss_vclsnome_fator_emissao</v>
      </c>
      <c r="I944" s="3" t="s">
        <v>480</v>
      </c>
      <c r="J944" s="50">
        <f>VLOOKUP(Table1[[#This Row],[Status]],Auxiliar!$B$16:$C$23,2,0)</f>
        <v>5</v>
      </c>
      <c r="K944" s="22" t="s">
        <v>1158</v>
      </c>
      <c r="L944" s="22" t="s">
        <v>1161</v>
      </c>
      <c r="M944" s="22" t="s">
        <v>1172</v>
      </c>
      <c r="N944" s="57">
        <v>45485</v>
      </c>
      <c r="O944" s="22">
        <f>INDEX(Auxiliar!$D$5:$F$13,MATCH(Table1[[#This Row],[Tipologia_Testes]],Auxiliar!$B$5:$B$13,0),MATCH(Table1[[#This Row],[Complexidade]],Auxiliar!$D$4:$F$4,0))</f>
        <v>0.1</v>
      </c>
      <c r="P944" s="3" t="s">
        <v>1237</v>
      </c>
      <c r="Q944" s="3"/>
      <c r="R944" s="48">
        <v>45261</v>
      </c>
      <c r="S944" s="3"/>
      <c r="T944" s="3"/>
      <c r="U944" s="3"/>
      <c r="V944" s="3"/>
      <c r="W944" s="3">
        <f>VLOOKUP(Table1[[#This Row],[Status]],Auxiliar!$B$16:$D$23,3,0)*Table1[[#This Row],[Estimação (horas)]]</f>
        <v>2.5000000000000001E-2</v>
      </c>
      <c r="X944" s="3"/>
    </row>
    <row r="945" spans="2:24" ht="17.399999999999999" hidden="1">
      <c r="B945" s="14" t="s">
        <v>28</v>
      </c>
      <c r="C945" s="14" t="s">
        <v>178</v>
      </c>
      <c r="D945" s="14" t="s">
        <v>1225</v>
      </c>
      <c r="E945" s="3" t="s">
        <v>38</v>
      </c>
      <c r="F945" s="14" t="s">
        <v>205</v>
      </c>
      <c r="G945" s="14" t="s">
        <v>223</v>
      </c>
      <c r="H945" s="73" t="str">
        <f>Table1[[#This Row],[Tabela]]&amp;Table1[[#This Row],[Campo]]</f>
        <v>modesg_inp_emss_vclsnome_fator_emissao</v>
      </c>
      <c r="I945" s="3" t="s">
        <v>480</v>
      </c>
      <c r="J945" s="50">
        <f>VLOOKUP(Table1[[#This Row],[Status]],Auxiliar!$B$16:$C$23,2,0)</f>
        <v>5</v>
      </c>
      <c r="K945" s="22" t="s">
        <v>1181</v>
      </c>
      <c r="L945" s="22" t="s">
        <v>1161</v>
      </c>
      <c r="M945" s="22" t="s">
        <v>1172</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c r="B946" s="14" t="s">
        <v>28</v>
      </c>
      <c r="C946" s="14" t="s">
        <v>178</v>
      </c>
      <c r="D946" s="14" t="s">
        <v>1225</v>
      </c>
      <c r="E946" s="3" t="s">
        <v>38</v>
      </c>
      <c r="F946" s="14" t="s">
        <v>205</v>
      </c>
      <c r="G946" s="14" t="s">
        <v>224</v>
      </c>
      <c r="H946" s="73" t="str">
        <f>Table1[[#This Row],[Tabela]]&amp;Table1[[#This Row],[Campo]]</f>
        <v>modesg_inp_emss_vclsunidade_fator_de_emissao</v>
      </c>
      <c r="I946" s="3" t="s">
        <v>480</v>
      </c>
      <c r="J946" s="50">
        <f>VLOOKUP(Table1[[#This Row],[Status]],Auxiliar!$B$16:$C$23,2,0)</f>
        <v>5</v>
      </c>
      <c r="K946" s="22" t="s">
        <v>1158</v>
      </c>
      <c r="L946" s="22" t="s">
        <v>1161</v>
      </c>
      <c r="M946" s="22" t="s">
        <v>1172</v>
      </c>
      <c r="N946" s="57">
        <v>45485</v>
      </c>
      <c r="O946" s="22">
        <f>INDEX(Auxiliar!$D$5:$F$13,MATCH(Table1[[#This Row],[Tipologia_Testes]],Auxiliar!$B$5:$B$13,0),MATCH(Table1[[#This Row],[Complexidade]],Auxiliar!$D$4:$F$4,0))</f>
        <v>0.1</v>
      </c>
      <c r="P946" s="3" t="s">
        <v>1237</v>
      </c>
      <c r="Q946" s="3"/>
      <c r="R946" s="48">
        <v>45261</v>
      </c>
      <c r="S946" s="3"/>
      <c r="T946" s="3"/>
      <c r="U946" s="3"/>
      <c r="V946" s="3"/>
      <c r="W946" s="3">
        <f>VLOOKUP(Table1[[#This Row],[Status]],Auxiliar!$B$16:$D$23,3,0)*Table1[[#This Row],[Estimação (horas)]]</f>
        <v>2.5000000000000001E-2</v>
      </c>
      <c r="X946" s="3"/>
    </row>
    <row r="947" spans="2:24" ht="17.399999999999999" hidden="1">
      <c r="B947" s="14" t="s">
        <v>28</v>
      </c>
      <c r="C947" s="14" t="s">
        <v>178</v>
      </c>
      <c r="D947" s="14" t="s">
        <v>1225</v>
      </c>
      <c r="E947" s="3" t="s">
        <v>38</v>
      </c>
      <c r="F947" s="14" t="s">
        <v>205</v>
      </c>
      <c r="G947" s="14" t="s">
        <v>224</v>
      </c>
      <c r="H947" s="73" t="str">
        <f>Table1[[#This Row],[Tabela]]&amp;Table1[[#This Row],[Campo]]</f>
        <v>modesg_inp_emss_vclsunidade_fator_de_emissao</v>
      </c>
      <c r="I947" s="3" t="s">
        <v>480</v>
      </c>
      <c r="J947" s="50">
        <f>VLOOKUP(Table1[[#This Row],[Status]],Auxiliar!$B$16:$C$23,2,0)</f>
        <v>5</v>
      </c>
      <c r="K947" s="22" t="s">
        <v>1181</v>
      </c>
      <c r="L947" s="22" t="s">
        <v>1161</v>
      </c>
      <c r="M947" s="22" t="s">
        <v>1172</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c r="B948" s="14" t="s">
        <v>28</v>
      </c>
      <c r="C948" s="14" t="s">
        <v>178</v>
      </c>
      <c r="D948" s="14" t="s">
        <v>1225</v>
      </c>
      <c r="E948" s="3" t="s">
        <v>38</v>
      </c>
      <c r="F948" s="14" t="s">
        <v>205</v>
      </c>
      <c r="G948" s="14" t="s">
        <v>50</v>
      </c>
      <c r="H948" s="73" t="str">
        <f>Table1[[#This Row],[Tabela]]&amp;Table1[[#This Row],[Campo]]</f>
        <v>modesg_inp_emss_vclsscore_qualidade</v>
      </c>
      <c r="I948" s="3" t="s">
        <v>480</v>
      </c>
      <c r="J948" s="50">
        <f>VLOOKUP(Table1[[#This Row],[Status]],Auxiliar!$B$16:$C$23,2,0)</f>
        <v>5</v>
      </c>
      <c r="K948" s="22" t="s">
        <v>1158</v>
      </c>
      <c r="L948" s="3" t="s">
        <v>1152</v>
      </c>
      <c r="M948" s="22" t="s">
        <v>1172</v>
      </c>
      <c r="N948" s="57">
        <v>45485</v>
      </c>
      <c r="O948" s="22">
        <f>INDEX(Auxiliar!$D$5:$F$13,MATCH(Table1[[#This Row],[Tipologia_Testes]],Auxiliar!$B$5:$B$13,0),MATCH(Table1[[#This Row],[Complexidade]],Auxiliar!$D$4:$F$4,0))</f>
        <v>0.1</v>
      </c>
      <c r="P948" s="3" t="s">
        <v>1235</v>
      </c>
      <c r="Q948" s="3"/>
      <c r="R948" s="48">
        <v>45261</v>
      </c>
      <c r="S948" s="3"/>
      <c r="T948" s="3"/>
      <c r="U948" s="3"/>
      <c r="V948" s="3"/>
      <c r="W948" s="3">
        <f>VLOOKUP(Table1[[#This Row],[Status]],Auxiliar!$B$16:$D$23,3,0)*Table1[[#This Row],[Estimação (horas)]]</f>
        <v>2.5000000000000001E-2</v>
      </c>
      <c r="X948" s="3"/>
    </row>
    <row r="949" spans="2:24" ht="17.399999999999999" hidden="1">
      <c r="B949" s="14" t="s">
        <v>28</v>
      </c>
      <c r="C949" s="14" t="s">
        <v>178</v>
      </c>
      <c r="D949" s="14" t="s">
        <v>1225</v>
      </c>
      <c r="E949" s="3" t="s">
        <v>38</v>
      </c>
      <c r="F949" s="14" t="s">
        <v>205</v>
      </c>
      <c r="G949" s="14" t="s">
        <v>50</v>
      </c>
      <c r="H949" s="73" t="str">
        <f>Table1[[#This Row],[Tabela]]&amp;Table1[[#This Row],[Campo]]</f>
        <v>modesg_inp_emss_vclsscore_qualidade</v>
      </c>
      <c r="I949" s="3" t="s">
        <v>480</v>
      </c>
      <c r="J949" s="50">
        <f>VLOOKUP(Table1[[#This Row],[Status]],Auxiliar!$B$16:$C$23,2,0)</f>
        <v>5</v>
      </c>
      <c r="K949" s="22" t="s">
        <v>1181</v>
      </c>
      <c r="L949" s="3" t="s">
        <v>1152</v>
      </c>
      <c r="M949" s="22" t="s">
        <v>1172</v>
      </c>
      <c r="N949" s="57">
        <v>45485</v>
      </c>
      <c r="O949" s="22">
        <f>INDEX(Auxiliar!$D$5:$F$13,MATCH(Table1[[#This Row],[Tipologia_Testes]],Auxiliar!$B$5:$B$13,0),MATCH(Table1[[#This Row],[Complexidade]],Auxiliar!$D$4:$F$4,0))</f>
        <v>0.5</v>
      </c>
      <c r="P949" s="3" t="s">
        <v>1236</v>
      </c>
      <c r="Q949" s="3"/>
      <c r="R949" s="48">
        <v>45261</v>
      </c>
      <c r="S949" s="3"/>
      <c r="T949" s="3"/>
      <c r="U949" s="3"/>
      <c r="V949" s="3"/>
      <c r="W949" s="3">
        <f>VLOOKUP(Table1[[#This Row],[Status]],Auxiliar!$B$16:$D$23,3,0)*Table1[[#This Row],[Estimação (horas)]]</f>
        <v>0.125</v>
      </c>
      <c r="X949" s="3"/>
    </row>
    <row r="950" spans="2:24" ht="17.399999999999999" hidden="1">
      <c r="B950" s="14" t="s">
        <v>28</v>
      </c>
      <c r="C950" s="14" t="s">
        <v>178</v>
      </c>
      <c r="D950" s="14" t="s">
        <v>1225</v>
      </c>
      <c r="E950" s="3" t="s">
        <v>38</v>
      </c>
      <c r="F950" s="14" t="s">
        <v>205</v>
      </c>
      <c r="G950" s="14" t="s">
        <v>225</v>
      </c>
      <c r="H950" s="73" t="str">
        <f>Table1[[#This Row],[Tabela]]&amp;Table1[[#This Row],[Campo]]</f>
        <v>modesg_inp_emss_vclsscp1_ftr_emss</v>
      </c>
      <c r="I950" s="3" t="s">
        <v>480</v>
      </c>
      <c r="J950" s="50">
        <f>VLOOKUP(Table1[[#This Row],[Status]],Auxiliar!$B$16:$C$23,2,0)</f>
        <v>5</v>
      </c>
      <c r="K950" s="22" t="s">
        <v>1158</v>
      </c>
      <c r="L950" s="3" t="s">
        <v>1152</v>
      </c>
      <c r="M950" s="22" t="s">
        <v>1172</v>
      </c>
      <c r="N950" s="57">
        <v>45485</v>
      </c>
      <c r="O950" s="22">
        <f>INDEX(Auxiliar!$D$5:$F$13,MATCH(Table1[[#This Row],[Tipologia_Testes]],Auxiliar!$B$5:$B$13,0),MATCH(Table1[[#This Row],[Complexidade]],Auxiliar!$D$4:$F$4,0))</f>
        <v>0.1</v>
      </c>
      <c r="P950" s="3" t="s">
        <v>1238</v>
      </c>
      <c r="Q950" s="3"/>
      <c r="R950" s="48">
        <v>45261</v>
      </c>
      <c r="S950" s="3"/>
      <c r="T950" s="3"/>
      <c r="U950" s="3"/>
      <c r="V950" s="3"/>
      <c r="W950" s="3">
        <f>VLOOKUP(Table1[[#This Row],[Status]],Auxiliar!$B$16:$D$23,3,0)*Table1[[#This Row],[Estimação (horas)]]</f>
        <v>2.5000000000000001E-2</v>
      </c>
      <c r="X950" s="3"/>
    </row>
    <row r="951" spans="2:24" ht="17.399999999999999" hidden="1">
      <c r="B951" s="14" t="s">
        <v>28</v>
      </c>
      <c r="C951" s="14" t="s">
        <v>178</v>
      </c>
      <c r="D951" s="14" t="s">
        <v>1225</v>
      </c>
      <c r="E951" s="3" t="s">
        <v>38</v>
      </c>
      <c r="F951" s="14" t="s">
        <v>205</v>
      </c>
      <c r="G951" s="14" t="s">
        <v>225</v>
      </c>
      <c r="H951" s="73" t="str">
        <f>Table1[[#This Row],[Tabela]]&amp;Table1[[#This Row],[Campo]]</f>
        <v>modesg_inp_emss_vclsscp1_ftr_emss</v>
      </c>
      <c r="I951" s="3" t="s">
        <v>480</v>
      </c>
      <c r="J951" s="50">
        <f>VLOOKUP(Table1[[#This Row],[Status]],Auxiliar!$B$16:$C$23,2,0)</f>
        <v>5</v>
      </c>
      <c r="K951" s="22" t="s">
        <v>1181</v>
      </c>
      <c r="L951" s="3" t="s">
        <v>1152</v>
      </c>
      <c r="M951" s="22" t="s">
        <v>1172</v>
      </c>
      <c r="N951" s="57">
        <v>45485</v>
      </c>
      <c r="O951" s="22">
        <f>INDEX(Auxiliar!$D$5:$F$13,MATCH(Table1[[#This Row],[Tipologia_Testes]],Auxiliar!$B$5:$B$13,0),MATCH(Table1[[#This Row],[Complexidade]],Auxiliar!$D$4:$F$4,0))</f>
        <v>0.5</v>
      </c>
      <c r="P951" s="3" t="s">
        <v>1236</v>
      </c>
      <c r="Q951" s="3"/>
      <c r="R951" s="48">
        <v>45261</v>
      </c>
      <c r="S951" s="3"/>
      <c r="T951" s="3"/>
      <c r="U951" s="3"/>
      <c r="V951" s="3"/>
      <c r="W951" s="3">
        <f>VLOOKUP(Table1[[#This Row],[Status]],Auxiliar!$B$16:$D$23,3,0)*Table1[[#This Row],[Estimação (horas)]]</f>
        <v>0.125</v>
      </c>
      <c r="X951" s="3"/>
    </row>
    <row r="952" spans="2:24" ht="17.399999999999999" hidden="1">
      <c r="B952" s="14" t="s">
        <v>28</v>
      </c>
      <c r="C952" s="14" t="s">
        <v>178</v>
      </c>
      <c r="D952" s="14" t="s">
        <v>1225</v>
      </c>
      <c r="E952" s="3" t="s">
        <v>38</v>
      </c>
      <c r="F952" s="14" t="s">
        <v>205</v>
      </c>
      <c r="G952" s="14" t="s">
        <v>226</v>
      </c>
      <c r="H952" s="73" t="str">
        <f>Table1[[#This Row],[Tabela]]&amp;Table1[[#This Row],[Campo]]</f>
        <v>modesg_inp_emss_vclsscp2_ftr_emss</v>
      </c>
      <c r="I952" s="3" t="s">
        <v>480</v>
      </c>
      <c r="J952" s="50">
        <f>VLOOKUP(Table1[[#This Row],[Status]],Auxiliar!$B$16:$C$23,2,0)</f>
        <v>5</v>
      </c>
      <c r="K952" s="22" t="s">
        <v>1158</v>
      </c>
      <c r="L952" s="3" t="s">
        <v>1152</v>
      </c>
      <c r="M952" s="22" t="s">
        <v>1172</v>
      </c>
      <c r="N952" s="57">
        <v>45485</v>
      </c>
      <c r="O952" s="22">
        <f>INDEX(Auxiliar!$D$5:$F$13,MATCH(Table1[[#This Row],[Tipologia_Testes]],Auxiliar!$B$5:$B$13,0),MATCH(Table1[[#This Row],[Complexidade]],Auxiliar!$D$4:$F$4,0))</f>
        <v>0.1</v>
      </c>
      <c r="P952" s="3" t="s">
        <v>1238</v>
      </c>
      <c r="Q952" s="3"/>
      <c r="R952" s="48">
        <v>45261</v>
      </c>
      <c r="S952" s="3"/>
      <c r="T952" s="3"/>
      <c r="U952" s="3"/>
      <c r="V952" s="3"/>
      <c r="W952" s="3">
        <f>VLOOKUP(Table1[[#This Row],[Status]],Auxiliar!$B$16:$D$23,3,0)*Table1[[#This Row],[Estimação (horas)]]</f>
        <v>2.5000000000000001E-2</v>
      </c>
      <c r="X952" s="3"/>
    </row>
    <row r="953" spans="2:24" ht="17.399999999999999" hidden="1">
      <c r="B953" s="14" t="s">
        <v>28</v>
      </c>
      <c r="C953" s="14" t="s">
        <v>178</v>
      </c>
      <c r="D953" s="14" t="s">
        <v>1225</v>
      </c>
      <c r="E953" s="3" t="s">
        <v>38</v>
      </c>
      <c r="F953" s="14" t="s">
        <v>205</v>
      </c>
      <c r="G953" s="14" t="s">
        <v>226</v>
      </c>
      <c r="H953" s="73" t="str">
        <f>Table1[[#This Row],[Tabela]]&amp;Table1[[#This Row],[Campo]]</f>
        <v>modesg_inp_emss_vclsscp2_ftr_emss</v>
      </c>
      <c r="I953" s="3" t="s">
        <v>480</v>
      </c>
      <c r="J953" s="50">
        <f>VLOOKUP(Table1[[#This Row],[Status]],Auxiliar!$B$16:$C$23,2,0)</f>
        <v>5</v>
      </c>
      <c r="K953" s="22" t="s">
        <v>1181</v>
      </c>
      <c r="L953" s="3" t="s">
        <v>1152</v>
      </c>
      <c r="M953" s="22" t="s">
        <v>1172</v>
      </c>
      <c r="N953" s="57">
        <v>45485</v>
      </c>
      <c r="O953" s="22">
        <f>INDEX(Auxiliar!$D$5:$F$13,MATCH(Table1[[#This Row],[Tipologia_Testes]],Auxiliar!$B$5:$B$13,0),MATCH(Table1[[#This Row],[Complexidade]],Auxiliar!$D$4:$F$4,0))</f>
        <v>0.5</v>
      </c>
      <c r="P953" s="3" t="s">
        <v>1236</v>
      </c>
      <c r="Q953" s="3"/>
      <c r="R953" s="48">
        <v>45261</v>
      </c>
      <c r="S953" s="3"/>
      <c r="T953" s="3"/>
      <c r="U953" s="3"/>
      <c r="V953" s="3"/>
      <c r="W953" s="3">
        <f>VLOOKUP(Table1[[#This Row],[Status]],Auxiliar!$B$16:$D$23,3,0)*Table1[[#This Row],[Estimação (horas)]]</f>
        <v>0.125</v>
      </c>
      <c r="X953" s="3"/>
    </row>
    <row r="954" spans="2:24" ht="17.399999999999999" hidden="1">
      <c r="B954" s="14" t="s">
        <v>28</v>
      </c>
      <c r="C954" s="14" t="s">
        <v>178</v>
      </c>
      <c r="D954" s="14" t="s">
        <v>1225</v>
      </c>
      <c r="E954" s="3" t="s">
        <v>38</v>
      </c>
      <c r="F954" s="14" t="s">
        <v>205</v>
      </c>
      <c r="G954" s="14" t="s">
        <v>227</v>
      </c>
      <c r="H954" s="73" t="str">
        <f>Table1[[#This Row],[Tabela]]&amp;Table1[[#This Row],[Campo]]</f>
        <v>modesg_inp_emss_vclsscp3_ftr_emss</v>
      </c>
      <c r="I954" s="3" t="s">
        <v>480</v>
      </c>
      <c r="J954" s="50">
        <f>VLOOKUP(Table1[[#This Row],[Status]],Auxiliar!$B$16:$C$23,2,0)</f>
        <v>5</v>
      </c>
      <c r="K954" s="22" t="s">
        <v>1158</v>
      </c>
      <c r="L954" s="3" t="s">
        <v>1152</v>
      </c>
      <c r="M954" s="22" t="s">
        <v>1172</v>
      </c>
      <c r="N954" s="57">
        <v>45485</v>
      </c>
      <c r="O954" s="22">
        <f>INDEX(Auxiliar!$D$5:$F$13,MATCH(Table1[[#This Row],[Tipologia_Testes]],Auxiliar!$B$5:$B$13,0),MATCH(Table1[[#This Row],[Complexidade]],Auxiliar!$D$4:$F$4,0))</f>
        <v>0.1</v>
      </c>
      <c r="P954" s="3" t="s">
        <v>1238</v>
      </c>
      <c r="Q954" s="3"/>
      <c r="R954" s="48">
        <v>45261</v>
      </c>
      <c r="S954" s="3"/>
      <c r="T954" s="3"/>
      <c r="U954" s="3"/>
      <c r="V954" s="3"/>
      <c r="W954" s="3">
        <f>VLOOKUP(Table1[[#This Row],[Status]],Auxiliar!$B$16:$D$23,3,0)*Table1[[#This Row],[Estimação (horas)]]</f>
        <v>2.5000000000000001E-2</v>
      </c>
      <c r="X954" s="3"/>
    </row>
    <row r="955" spans="2:24" ht="17.399999999999999" hidden="1">
      <c r="B955" s="14" t="s">
        <v>28</v>
      </c>
      <c r="C955" s="14" t="s">
        <v>178</v>
      </c>
      <c r="D955" s="14" t="s">
        <v>1225</v>
      </c>
      <c r="E955" s="3" t="s">
        <v>38</v>
      </c>
      <c r="F955" s="14" t="s">
        <v>205</v>
      </c>
      <c r="G955" s="14" t="s">
        <v>227</v>
      </c>
      <c r="H955" s="73" t="str">
        <f>Table1[[#This Row],[Tabela]]&amp;Table1[[#This Row],[Campo]]</f>
        <v>modesg_inp_emss_vclsscp3_ftr_emss</v>
      </c>
      <c r="I955" s="3" t="s">
        <v>480</v>
      </c>
      <c r="J955" s="50">
        <f>VLOOKUP(Table1[[#This Row],[Status]],Auxiliar!$B$16:$C$23,2,0)</f>
        <v>5</v>
      </c>
      <c r="K955" s="22" t="s">
        <v>1181</v>
      </c>
      <c r="L955" s="3" t="s">
        <v>1152</v>
      </c>
      <c r="M955" s="22" t="s">
        <v>1172</v>
      </c>
      <c r="N955" s="57">
        <v>45485</v>
      </c>
      <c r="O955" s="22">
        <f>INDEX(Auxiliar!$D$5:$F$13,MATCH(Table1[[#This Row],[Tipologia_Testes]],Auxiliar!$B$5:$B$13,0),MATCH(Table1[[#This Row],[Complexidade]],Auxiliar!$D$4:$F$4,0))</f>
        <v>0.5</v>
      </c>
      <c r="P955" s="3" t="s">
        <v>1236</v>
      </c>
      <c r="Q955" s="3"/>
      <c r="R955" s="48">
        <v>45261</v>
      </c>
      <c r="S955" s="3"/>
      <c r="T955" s="3"/>
      <c r="U955" s="3"/>
      <c r="V955" s="3"/>
      <c r="W955" s="3">
        <f>VLOOKUP(Table1[[#This Row],[Status]],Auxiliar!$B$16:$D$23,3,0)*Table1[[#This Row],[Estimação (horas)]]</f>
        <v>0.125</v>
      </c>
      <c r="X955" s="3"/>
    </row>
    <row r="956" spans="2:24" ht="17.399999999999999" hidden="1">
      <c r="B956" s="14" t="s">
        <v>28</v>
      </c>
      <c r="C956" s="14" t="s">
        <v>178</v>
      </c>
      <c r="D956" s="14" t="s">
        <v>1225</v>
      </c>
      <c r="E956" s="3" t="s">
        <v>38</v>
      </c>
      <c r="F956" s="14" t="s">
        <v>206</v>
      </c>
      <c r="G956" s="14" t="s">
        <v>73</v>
      </c>
      <c r="H956" s="73" t="str">
        <f>Table1[[#This Row],[Tabela]]&amp;Table1[[#This Row],[Campo]]</f>
        <v>modesg_inp_km_medios_emss_vclsref_date</v>
      </c>
      <c r="I956" s="3" t="s">
        <v>480</v>
      </c>
      <c r="J956" s="50">
        <f>VLOOKUP(Table1[[#This Row],[Status]],Auxiliar!$B$16:$C$23,2,0)</f>
        <v>5</v>
      </c>
      <c r="K956" s="22" t="s">
        <v>1181</v>
      </c>
      <c r="L956" s="29"/>
      <c r="M956" s="22" t="s">
        <v>1172</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c r="B957" s="14" t="s">
        <v>28</v>
      </c>
      <c r="C957" s="14" t="s">
        <v>178</v>
      </c>
      <c r="D957" s="14" t="s">
        <v>1225</v>
      </c>
      <c r="E957" s="3" t="s">
        <v>38</v>
      </c>
      <c r="F957" s="14" t="s">
        <v>206</v>
      </c>
      <c r="G957" s="14" t="s">
        <v>214</v>
      </c>
      <c r="H957" s="73" t="str">
        <f>Table1[[#This Row],[Tabela]]&amp;Table1[[#This Row],[Campo]]</f>
        <v>modesg_inp_km_medios_emss_vclsnome_pais</v>
      </c>
      <c r="I957" s="3" t="s">
        <v>480</v>
      </c>
      <c r="J957" s="50">
        <f>VLOOKUP(Table1[[#This Row],[Status]],Auxiliar!$B$16:$C$23,2,0)</f>
        <v>5</v>
      </c>
      <c r="K957" s="22" t="s">
        <v>1158</v>
      </c>
      <c r="L957" s="29"/>
      <c r="M957" s="22" t="s">
        <v>1172</v>
      </c>
      <c r="N957" s="57">
        <v>45485</v>
      </c>
      <c r="O957" s="22">
        <f>INDEX(Auxiliar!$D$5:$F$13,MATCH(Table1[[#This Row],[Tipologia_Testes]],Auxiliar!$B$5:$B$13,0),MATCH(Table1[[#This Row],[Complexidade]],Auxiliar!$D$4:$F$4,0))</f>
        <v>0.1</v>
      </c>
      <c r="P957" s="3" t="s">
        <v>1239</v>
      </c>
      <c r="Q957" s="3"/>
      <c r="R957" s="48">
        <v>45261</v>
      </c>
      <c r="S957" s="3"/>
      <c r="T957" s="3"/>
      <c r="U957" s="3"/>
      <c r="V957" s="3"/>
      <c r="W957" s="3">
        <f>VLOOKUP(Table1[[#This Row],[Status]],Auxiliar!$B$16:$D$23,3,0)*Table1[[#This Row],[Estimação (horas)]]</f>
        <v>2.5000000000000001E-2</v>
      </c>
      <c r="X957" s="3"/>
    </row>
    <row r="958" spans="2:24" ht="17.399999999999999" hidden="1">
      <c r="B958" s="14" t="s">
        <v>28</v>
      </c>
      <c r="C958" s="14" t="s">
        <v>178</v>
      </c>
      <c r="D958" s="14" t="s">
        <v>1225</v>
      </c>
      <c r="E958" s="3" t="s">
        <v>38</v>
      </c>
      <c r="F958" s="14" t="s">
        <v>206</v>
      </c>
      <c r="G958" s="14" t="s">
        <v>214</v>
      </c>
      <c r="H958" s="73" t="str">
        <f>Table1[[#This Row],[Tabela]]&amp;Table1[[#This Row],[Campo]]</f>
        <v>modesg_inp_km_medios_emss_vclsnome_pais</v>
      </c>
      <c r="I958" s="3" t="s">
        <v>480</v>
      </c>
      <c r="J958" s="50">
        <f>VLOOKUP(Table1[[#This Row],[Status]],Auxiliar!$B$16:$C$23,2,0)</f>
        <v>5</v>
      </c>
      <c r="K958" s="22" t="s">
        <v>1181</v>
      </c>
      <c r="L958" s="29"/>
      <c r="M958" s="22" t="s">
        <v>1172</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c r="B959" s="14" t="s">
        <v>28</v>
      </c>
      <c r="C959" s="14" t="s">
        <v>178</v>
      </c>
      <c r="D959" s="14" t="s">
        <v>1225</v>
      </c>
      <c r="E959" s="3" t="s">
        <v>38</v>
      </c>
      <c r="F959" s="14" t="s">
        <v>206</v>
      </c>
      <c r="G959" s="14" t="s">
        <v>228</v>
      </c>
      <c r="H959" s="73" t="str">
        <f>Table1[[#This Row],[Tabela]]&amp;Table1[[#This Row],[Campo]]</f>
        <v>modesg_inp_km_medios_emss_vclstipo_vcl</v>
      </c>
      <c r="I959" s="3" t="s">
        <v>480</v>
      </c>
      <c r="J959" s="50">
        <f>VLOOKUP(Table1[[#This Row],[Status]],Auxiliar!$B$16:$C$23,2,0)</f>
        <v>5</v>
      </c>
      <c r="K959" s="22" t="s">
        <v>1158</v>
      </c>
      <c r="L959" s="3" t="s">
        <v>1152</v>
      </c>
      <c r="M959" s="22" t="s">
        <v>1172</v>
      </c>
      <c r="N959" s="57">
        <v>45485</v>
      </c>
      <c r="O959" s="22">
        <f>INDEX(Auxiliar!$D$5:$F$13,MATCH(Table1[[#This Row],[Tipologia_Testes]],Auxiliar!$B$5:$B$13,0),MATCH(Table1[[#This Row],[Complexidade]],Auxiliar!$D$4:$F$4,0))</f>
        <v>0.1</v>
      </c>
      <c r="P959" s="3" t="s">
        <v>1240</v>
      </c>
      <c r="Q959" s="3"/>
      <c r="R959" s="48">
        <v>45261</v>
      </c>
      <c r="S959" s="3"/>
      <c r="T959" s="3"/>
      <c r="U959" s="3"/>
      <c r="V959" s="3"/>
      <c r="W959" s="3">
        <f>VLOOKUP(Table1[[#This Row],[Status]],Auxiliar!$B$16:$D$23,3,0)*Table1[[#This Row],[Estimação (horas)]]</f>
        <v>2.5000000000000001E-2</v>
      </c>
      <c r="X959" s="3"/>
    </row>
    <row r="960" spans="2:24" ht="17.399999999999999" hidden="1">
      <c r="B960" s="14" t="s">
        <v>28</v>
      </c>
      <c r="C960" s="14" t="s">
        <v>178</v>
      </c>
      <c r="D960" s="14" t="s">
        <v>1225</v>
      </c>
      <c r="E960" s="3" t="s">
        <v>38</v>
      </c>
      <c r="F960" s="14" t="s">
        <v>206</v>
      </c>
      <c r="G960" s="14" t="s">
        <v>228</v>
      </c>
      <c r="H960" s="73" t="str">
        <f>Table1[[#This Row],[Tabela]]&amp;Table1[[#This Row],[Campo]]</f>
        <v>modesg_inp_km_medios_emss_vclstipo_vcl</v>
      </c>
      <c r="I960" s="3" t="s">
        <v>480</v>
      </c>
      <c r="J960" s="50">
        <f>VLOOKUP(Table1[[#This Row],[Status]],Auxiliar!$B$16:$C$23,2,0)</f>
        <v>5</v>
      </c>
      <c r="K960" s="22" t="s">
        <v>1181</v>
      </c>
      <c r="L960" s="3" t="s">
        <v>1152</v>
      </c>
      <c r="M960" s="22" t="s">
        <v>1172</v>
      </c>
      <c r="N960" s="57">
        <v>45485</v>
      </c>
      <c r="O960" s="22">
        <f>INDEX(Auxiliar!$D$5:$F$13,MATCH(Table1[[#This Row],[Tipologia_Testes]],Auxiliar!$B$5:$B$13,0),MATCH(Table1[[#This Row],[Complexidade]],Auxiliar!$D$4:$F$4,0))</f>
        <v>0.5</v>
      </c>
      <c r="P960" s="3" t="s">
        <v>1241</v>
      </c>
      <c r="Q960" s="3"/>
      <c r="R960" s="48">
        <v>45261</v>
      </c>
      <c r="S960" s="3"/>
      <c r="T960" s="3"/>
      <c r="U960" s="3"/>
      <c r="V960" s="3"/>
      <c r="W960" s="3">
        <f>VLOOKUP(Table1[[#This Row],[Status]],Auxiliar!$B$16:$D$23,3,0)*Table1[[#This Row],[Estimação (horas)]]</f>
        <v>0.125</v>
      </c>
      <c r="X960" s="3"/>
    </row>
    <row r="961" spans="2:24" ht="17.399999999999999" hidden="1">
      <c r="B961" s="14" t="s">
        <v>28</v>
      </c>
      <c r="C961" s="14" t="s">
        <v>178</v>
      </c>
      <c r="D961" s="14" t="s">
        <v>1225</v>
      </c>
      <c r="E961" s="3" t="s">
        <v>38</v>
      </c>
      <c r="F961" s="14" t="s">
        <v>206</v>
      </c>
      <c r="G961" s="14" t="s">
        <v>217</v>
      </c>
      <c r="H961" s="73" t="str">
        <f>Table1[[#This Row],[Tabela]]&amp;Table1[[#This Row],[Campo]]</f>
        <v>modesg_inp_km_medios_emss_vclstipo_motor</v>
      </c>
      <c r="I961" s="3" t="s">
        <v>480</v>
      </c>
      <c r="J961" s="50">
        <f>VLOOKUP(Table1[[#This Row],[Status]],Auxiliar!$B$16:$C$23,2,0)</f>
        <v>5</v>
      </c>
      <c r="K961" s="22" t="s">
        <v>1158</v>
      </c>
      <c r="L961" s="29"/>
      <c r="M961" s="22" t="s">
        <v>1172</v>
      </c>
      <c r="N961" s="57">
        <v>45485</v>
      </c>
      <c r="O961" s="22">
        <f>INDEX(Auxiliar!$D$5:$F$13,MATCH(Table1[[#This Row],[Tipologia_Testes]],Auxiliar!$B$5:$B$13,0),MATCH(Table1[[#This Row],[Complexidade]],Auxiliar!$D$4:$F$4,0))</f>
        <v>0.1</v>
      </c>
      <c r="P961" s="3" t="s">
        <v>1239</v>
      </c>
      <c r="Q961" s="3"/>
      <c r="R961" s="48">
        <v>45261</v>
      </c>
      <c r="S961" s="3"/>
      <c r="T961" s="3"/>
      <c r="U961" s="3"/>
      <c r="V961" s="3"/>
      <c r="W961" s="3">
        <f>VLOOKUP(Table1[[#This Row],[Status]],Auxiliar!$B$16:$D$23,3,0)*Table1[[#This Row],[Estimação (horas)]]</f>
        <v>2.5000000000000001E-2</v>
      </c>
      <c r="X961" s="3"/>
    </row>
    <row r="962" spans="2:24" ht="17.399999999999999" hidden="1">
      <c r="B962" s="14" t="s">
        <v>28</v>
      </c>
      <c r="C962" s="14" t="s">
        <v>178</v>
      </c>
      <c r="D962" s="14" t="s">
        <v>1225</v>
      </c>
      <c r="E962" s="3" t="s">
        <v>38</v>
      </c>
      <c r="F962" s="14" t="s">
        <v>206</v>
      </c>
      <c r="G962" s="14" t="s">
        <v>217</v>
      </c>
      <c r="H962" s="73" t="str">
        <f>Table1[[#This Row],[Tabela]]&amp;Table1[[#This Row],[Campo]]</f>
        <v>modesg_inp_km_medios_emss_vclstipo_motor</v>
      </c>
      <c r="I962" s="3" t="s">
        <v>480</v>
      </c>
      <c r="J962" s="50">
        <f>VLOOKUP(Table1[[#This Row],[Status]],Auxiliar!$B$16:$C$23,2,0)</f>
        <v>5</v>
      </c>
      <c r="K962" s="22" t="s">
        <v>1181</v>
      </c>
      <c r="L962" s="29"/>
      <c r="M962" s="22" t="s">
        <v>1172</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c r="B963" s="14" t="s">
        <v>28</v>
      </c>
      <c r="C963" s="14" t="s">
        <v>178</v>
      </c>
      <c r="D963" s="14" t="s">
        <v>1225</v>
      </c>
      <c r="E963" s="3" t="s">
        <v>38</v>
      </c>
      <c r="F963" s="14" t="s">
        <v>206</v>
      </c>
      <c r="G963" s="14" t="s">
        <v>220</v>
      </c>
      <c r="H963" s="73" t="str">
        <f>Table1[[#This Row],[Tabela]]&amp;Table1[[#This Row],[Campo]]</f>
        <v>modesg_inp_km_medios_emss_vclsdata_level_5</v>
      </c>
      <c r="I963" s="3" t="s">
        <v>480</v>
      </c>
      <c r="J963" s="50">
        <f>VLOOKUP(Table1[[#This Row],[Status]],Auxiliar!$B$16:$C$23,2,0)</f>
        <v>5</v>
      </c>
      <c r="K963" s="22" t="s">
        <v>1158</v>
      </c>
      <c r="L963" s="3" t="s">
        <v>502</v>
      </c>
      <c r="M963" s="22" t="s">
        <v>1172</v>
      </c>
      <c r="N963" s="57">
        <v>45485</v>
      </c>
      <c r="O963" s="22">
        <f>INDEX(Auxiliar!$D$5:$F$13,MATCH(Table1[[#This Row],[Tipologia_Testes]],Auxiliar!$B$5:$B$13,0),MATCH(Table1[[#This Row],[Complexidade]],Auxiliar!$D$4:$F$4,0))</f>
        <v>0.1</v>
      </c>
      <c r="P963" s="3" t="s">
        <v>1239</v>
      </c>
      <c r="Q963" s="3"/>
      <c r="R963" s="48">
        <v>45261</v>
      </c>
      <c r="S963" s="3"/>
      <c r="T963" s="3"/>
      <c r="U963" s="3"/>
      <c r="V963" s="3"/>
      <c r="W963" s="3">
        <f>VLOOKUP(Table1[[#This Row],[Status]],Auxiliar!$B$16:$D$23,3,0)*Table1[[#This Row],[Estimação (horas)]]</f>
        <v>2.5000000000000001E-2</v>
      </c>
      <c r="X963" s="3"/>
    </row>
    <row r="964" spans="2:24" ht="17.399999999999999" hidden="1">
      <c r="B964" s="14" t="s">
        <v>28</v>
      </c>
      <c r="C964" s="14" t="s">
        <v>178</v>
      </c>
      <c r="D964" s="14" t="s">
        <v>1225</v>
      </c>
      <c r="E964" s="3" t="s">
        <v>38</v>
      </c>
      <c r="F964" s="14" t="s">
        <v>206</v>
      </c>
      <c r="G964" s="14" t="s">
        <v>220</v>
      </c>
      <c r="H964" s="73" t="str">
        <f>Table1[[#This Row],[Tabela]]&amp;Table1[[#This Row],[Campo]]</f>
        <v>modesg_inp_km_medios_emss_vclsdata_level_5</v>
      </c>
      <c r="I964" s="3" t="s">
        <v>480</v>
      </c>
      <c r="J964" s="50">
        <f>VLOOKUP(Table1[[#This Row],[Status]],Auxiliar!$B$16:$C$23,2,0)</f>
        <v>5</v>
      </c>
      <c r="K964" s="22" t="s">
        <v>1181</v>
      </c>
      <c r="L964" s="3" t="s">
        <v>502</v>
      </c>
      <c r="M964" s="22" t="s">
        <v>1172</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c r="B965" s="14" t="s">
        <v>28</v>
      </c>
      <c r="C965" s="14" t="s">
        <v>178</v>
      </c>
      <c r="D965" s="14" t="s">
        <v>1225</v>
      </c>
      <c r="E965" s="3" t="s">
        <v>38</v>
      </c>
      <c r="F965" s="14" t="s">
        <v>206</v>
      </c>
      <c r="G965" s="14" t="s">
        <v>229</v>
      </c>
      <c r="H965" s="73" t="str">
        <f>Table1[[#This Row],[Tabela]]&amp;Table1[[#This Row],[Campo]]</f>
        <v>modesg_inp_km_medios_emss_vclsmedia_km</v>
      </c>
      <c r="I965" s="3" t="s">
        <v>480</v>
      </c>
      <c r="J965" s="50">
        <f>VLOOKUP(Table1[[#This Row],[Status]],Auxiliar!$B$16:$C$23,2,0)</f>
        <v>5</v>
      </c>
      <c r="K965" s="22" t="s">
        <v>1158</v>
      </c>
      <c r="L965" s="29"/>
      <c r="M965" s="22" t="s">
        <v>1172</v>
      </c>
      <c r="N965" s="57">
        <v>45485</v>
      </c>
      <c r="O965" s="22">
        <f>INDEX(Auxiliar!$D$5:$F$13,MATCH(Table1[[#This Row],[Tipologia_Testes]],Auxiliar!$B$5:$B$13,0),MATCH(Table1[[#This Row],[Complexidade]],Auxiliar!$D$4:$F$4,0))</f>
        <v>0.1</v>
      </c>
      <c r="P965" s="3" t="s">
        <v>1239</v>
      </c>
      <c r="Q965" s="3"/>
      <c r="R965" s="48">
        <v>45261</v>
      </c>
      <c r="S965" s="3"/>
      <c r="T965" s="3"/>
      <c r="U965" s="3"/>
      <c r="V965" s="3"/>
      <c r="W965" s="3">
        <f>VLOOKUP(Table1[[#This Row],[Status]],Auxiliar!$B$16:$D$23,3,0)*Table1[[#This Row],[Estimação (horas)]]</f>
        <v>2.5000000000000001E-2</v>
      </c>
      <c r="X965" s="3"/>
    </row>
    <row r="966" spans="2:24" ht="17.399999999999999" hidden="1">
      <c r="B966" s="14" t="s">
        <v>28</v>
      </c>
      <c r="C966" s="14" t="s">
        <v>178</v>
      </c>
      <c r="D966" s="14" t="s">
        <v>1225</v>
      </c>
      <c r="E966" s="3" t="s">
        <v>38</v>
      </c>
      <c r="F966" s="14" t="s">
        <v>206</v>
      </c>
      <c r="G966" s="14" t="s">
        <v>229</v>
      </c>
      <c r="H966" s="73" t="str">
        <f>Table1[[#This Row],[Tabela]]&amp;Table1[[#This Row],[Campo]]</f>
        <v>modesg_inp_km_medios_emss_vclsmedia_km</v>
      </c>
      <c r="I966" s="3" t="s">
        <v>480</v>
      </c>
      <c r="J966" s="50">
        <f>VLOOKUP(Table1[[#This Row],[Status]],Auxiliar!$B$16:$C$23,2,0)</f>
        <v>5</v>
      </c>
      <c r="K966" s="22" t="s">
        <v>1181</v>
      </c>
      <c r="L966" s="29"/>
      <c r="M966" s="22" t="s">
        <v>1172</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c r="B967" s="14" t="s">
        <v>28</v>
      </c>
      <c r="C967" s="14" t="s">
        <v>178</v>
      </c>
      <c r="D967" s="14" t="s">
        <v>1229</v>
      </c>
      <c r="E967" s="3" t="s">
        <v>38</v>
      </c>
      <c r="F967" s="14" t="s">
        <v>207</v>
      </c>
      <c r="G967" s="14" t="s">
        <v>73</v>
      </c>
      <c r="H967" s="73" t="str">
        <f>Table1[[#This Row],[Tabela]]&amp;Table1[[#This Row],[Campo]]</f>
        <v>modesg_inp_empr_excl_parisref_date</v>
      </c>
      <c r="I967" s="4" t="s">
        <v>477</v>
      </c>
      <c r="J967" s="66">
        <f>VLOOKUP(Table1[[#This Row],[Status]],Auxiliar!$B$16:$C$23,2,0)</f>
        <v>1</v>
      </c>
      <c r="K967" s="22" t="s">
        <v>1181</v>
      </c>
      <c r="L967" s="3" t="s">
        <v>1161</v>
      </c>
      <c r="M967" s="22" t="s">
        <v>1172</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1242</v>
      </c>
    </row>
    <row r="968" spans="2:24" ht="17.399999999999999" hidden="1">
      <c r="B968" s="14" t="s">
        <v>28</v>
      </c>
      <c r="C968" s="14" t="s">
        <v>178</v>
      </c>
      <c r="D968" s="14" t="s">
        <v>1229</v>
      </c>
      <c r="E968" s="3" t="s">
        <v>38</v>
      </c>
      <c r="F968" s="14" t="s">
        <v>207</v>
      </c>
      <c r="G968" s="14" t="s">
        <v>230</v>
      </c>
      <c r="H968" s="73" t="str">
        <f>Table1[[#This Row],[Tabela]]&amp;Table1[[#This Row],[Campo]]</f>
        <v>modesg_inp_empr_excl_parisisin</v>
      </c>
      <c r="I968" s="4" t="s">
        <v>477</v>
      </c>
      <c r="J968" s="66">
        <f>VLOOKUP(Table1[[#This Row],[Status]],Auxiliar!$B$16:$C$23,2,0)</f>
        <v>1</v>
      </c>
      <c r="K968" s="22" t="s">
        <v>1158</v>
      </c>
      <c r="L968" s="3" t="s">
        <v>1161</v>
      </c>
      <c r="M968" s="22" t="s">
        <v>1172</v>
      </c>
      <c r="N968" s="57">
        <v>45485</v>
      </c>
      <c r="O968" s="22">
        <f>INDEX(Auxiliar!$D$5:$F$13,MATCH(Table1[[#This Row],[Tipologia_Testes]],Auxiliar!$B$5:$B$13,0),MATCH(Table1[[#This Row],[Complexidade]],Auxiliar!$D$4:$F$4,0))</f>
        <v>0.1</v>
      </c>
      <c r="P968" s="3" t="s">
        <v>1243</v>
      </c>
      <c r="Q968" s="3"/>
      <c r="R968" s="48">
        <v>45261</v>
      </c>
      <c r="S968" s="3"/>
      <c r="T968" s="3"/>
      <c r="U968" s="3"/>
      <c r="V968" s="3"/>
      <c r="W968" s="3">
        <f>VLOOKUP(Table1[[#This Row],[Status]],Auxiliar!$B$16:$D$23,3,0)*Table1[[#This Row],[Estimação (horas)]]</f>
        <v>0.1</v>
      </c>
      <c r="X968" s="3" t="s">
        <v>1242</v>
      </c>
    </row>
    <row r="969" spans="2:24" ht="17.399999999999999" hidden="1">
      <c r="B969" s="14" t="s">
        <v>28</v>
      </c>
      <c r="C969" s="14" t="s">
        <v>178</v>
      </c>
      <c r="D969" s="14" t="s">
        <v>1229</v>
      </c>
      <c r="E969" s="3" t="s">
        <v>38</v>
      </c>
      <c r="F969" s="14" t="s">
        <v>207</v>
      </c>
      <c r="G969" s="14" t="s">
        <v>230</v>
      </c>
      <c r="H969" s="73" t="str">
        <f>Table1[[#This Row],[Tabela]]&amp;Table1[[#This Row],[Campo]]</f>
        <v>modesg_inp_empr_excl_parisisin</v>
      </c>
      <c r="I969" s="4" t="s">
        <v>477</v>
      </c>
      <c r="J969" s="66">
        <f>VLOOKUP(Table1[[#This Row],[Status]],Auxiliar!$B$16:$C$23,2,0)</f>
        <v>1</v>
      </c>
      <c r="K969" s="22" t="s">
        <v>1181</v>
      </c>
      <c r="L969" s="3" t="s">
        <v>1152</v>
      </c>
      <c r="M969" s="22" t="s">
        <v>1172</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1242</v>
      </c>
    </row>
    <row r="970" spans="2:24" ht="17.399999999999999" hidden="1">
      <c r="B970" s="14" t="s">
        <v>28</v>
      </c>
      <c r="C970" s="14" t="s">
        <v>178</v>
      </c>
      <c r="D970" s="14" t="s">
        <v>1229</v>
      </c>
      <c r="E970" s="3" t="s">
        <v>38</v>
      </c>
      <c r="F970" s="14" t="s">
        <v>207</v>
      </c>
      <c r="G970" s="14" t="s">
        <v>231</v>
      </c>
      <c r="H970" s="73" t="str">
        <f>Table1[[#This Row],[Tabela]]&amp;Table1[[#This Row],[Campo]]</f>
        <v>modesg_inp_empr_excl_parisclei</v>
      </c>
      <c r="I970" s="4" t="s">
        <v>477</v>
      </c>
      <c r="J970" s="66">
        <f>VLOOKUP(Table1[[#This Row],[Status]],Auxiliar!$B$16:$C$23,2,0)</f>
        <v>1</v>
      </c>
      <c r="K970" s="22" t="s">
        <v>1158</v>
      </c>
      <c r="L970" s="3" t="s">
        <v>1161</v>
      </c>
      <c r="M970" s="22" t="s">
        <v>1172</v>
      </c>
      <c r="N970" s="57">
        <v>45485</v>
      </c>
      <c r="O970" s="22">
        <f>INDEX(Auxiliar!$D$5:$F$13,MATCH(Table1[[#This Row],[Tipologia_Testes]],Auxiliar!$B$5:$B$13,0),MATCH(Table1[[#This Row],[Complexidade]],Auxiliar!$D$4:$F$4,0))</f>
        <v>0.1</v>
      </c>
      <c r="P970" s="3" t="s">
        <v>1243</v>
      </c>
      <c r="Q970" s="3"/>
      <c r="R970" s="48">
        <v>45261</v>
      </c>
      <c r="S970" s="3"/>
      <c r="T970" s="3"/>
      <c r="U970" s="3"/>
      <c r="V970" s="3"/>
      <c r="W970" s="3">
        <f>VLOOKUP(Table1[[#This Row],[Status]],Auxiliar!$B$16:$D$23,3,0)*Table1[[#This Row],[Estimação (horas)]]</f>
        <v>0.1</v>
      </c>
      <c r="X970" s="3" t="s">
        <v>1242</v>
      </c>
    </row>
    <row r="971" spans="2:24" ht="17.399999999999999" hidden="1">
      <c r="B971" s="14" t="s">
        <v>28</v>
      </c>
      <c r="C971" s="14" t="s">
        <v>178</v>
      </c>
      <c r="D971" s="14" t="s">
        <v>1229</v>
      </c>
      <c r="E971" s="3" t="s">
        <v>38</v>
      </c>
      <c r="F971" s="14" t="s">
        <v>207</v>
      </c>
      <c r="G971" s="14" t="s">
        <v>231</v>
      </c>
      <c r="H971" s="73" t="str">
        <f>Table1[[#This Row],[Tabela]]&amp;Table1[[#This Row],[Campo]]</f>
        <v>modesg_inp_empr_excl_parisclei</v>
      </c>
      <c r="I971" s="4" t="s">
        <v>477</v>
      </c>
      <c r="J971" s="66">
        <f>VLOOKUP(Table1[[#This Row],[Status]],Auxiliar!$B$16:$C$23,2,0)</f>
        <v>1</v>
      </c>
      <c r="K971" s="22" t="s">
        <v>1181</v>
      </c>
      <c r="L971" s="3" t="s">
        <v>1161</v>
      </c>
      <c r="M971" s="22" t="s">
        <v>1172</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1242</v>
      </c>
    </row>
    <row r="972" spans="2:24" ht="17.399999999999999" hidden="1">
      <c r="B972" s="14" t="s">
        <v>28</v>
      </c>
      <c r="C972" s="14" t="s">
        <v>178</v>
      </c>
      <c r="D972" s="14" t="s">
        <v>1229</v>
      </c>
      <c r="E972" s="3" t="s">
        <v>38</v>
      </c>
      <c r="F972" s="14" t="s">
        <v>207</v>
      </c>
      <c r="G972" s="14" t="s">
        <v>232</v>
      </c>
      <c r="H972" s="73" t="str">
        <f>Table1[[#This Row],[Tabela]]&amp;Table1[[#This Row],[Campo]]</f>
        <v>modesg_inp_empr_excl_parisccli_kgl</v>
      </c>
      <c r="I972" s="4" t="s">
        <v>477</v>
      </c>
      <c r="J972" s="66">
        <f>VLOOKUP(Table1[[#This Row],[Status]],Auxiliar!$B$16:$C$23,2,0)</f>
        <v>1</v>
      </c>
      <c r="K972" s="22" t="s">
        <v>1158</v>
      </c>
      <c r="L972" s="3" t="s">
        <v>1161</v>
      </c>
      <c r="M972" s="22" t="s">
        <v>1172</v>
      </c>
      <c r="N972" s="57">
        <v>45485</v>
      </c>
      <c r="O972" s="22">
        <f>INDEX(Auxiliar!$D$5:$F$13,MATCH(Table1[[#This Row],[Tipologia_Testes]],Auxiliar!$B$5:$B$13,0),MATCH(Table1[[#This Row],[Complexidade]],Auxiliar!$D$4:$F$4,0))</f>
        <v>0.1</v>
      </c>
      <c r="P972" s="3" t="s">
        <v>1243</v>
      </c>
      <c r="Q972" s="3"/>
      <c r="R972" s="48">
        <v>45261</v>
      </c>
      <c r="S972" s="3"/>
      <c r="T972" s="3"/>
      <c r="U972" s="3"/>
      <c r="V972" s="3"/>
      <c r="W972" s="3">
        <f>VLOOKUP(Table1[[#This Row],[Status]],Auxiliar!$B$16:$D$23,3,0)*Table1[[#This Row],[Estimação (horas)]]</f>
        <v>0.1</v>
      </c>
      <c r="X972" s="3" t="s">
        <v>1242</v>
      </c>
    </row>
    <row r="973" spans="2:24" ht="17.399999999999999" hidden="1">
      <c r="B973" s="14" t="s">
        <v>28</v>
      </c>
      <c r="C973" s="14" t="s">
        <v>178</v>
      </c>
      <c r="D973" s="14" t="s">
        <v>1229</v>
      </c>
      <c r="E973" s="3" t="s">
        <v>38</v>
      </c>
      <c r="F973" s="14" t="s">
        <v>207</v>
      </c>
      <c r="G973" s="14" t="s">
        <v>232</v>
      </c>
      <c r="H973" s="73" t="str">
        <f>Table1[[#This Row],[Tabela]]&amp;Table1[[#This Row],[Campo]]</f>
        <v>modesg_inp_empr_excl_parisccli_kgl</v>
      </c>
      <c r="I973" s="4" t="s">
        <v>477</v>
      </c>
      <c r="J973" s="66">
        <f>VLOOKUP(Table1[[#This Row],[Status]],Auxiliar!$B$16:$C$23,2,0)</f>
        <v>1</v>
      </c>
      <c r="K973" s="22" t="s">
        <v>1181</v>
      </c>
      <c r="L973" s="3" t="s">
        <v>1161</v>
      </c>
      <c r="M973" s="22" t="s">
        <v>1172</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1242</v>
      </c>
    </row>
    <row r="974" spans="2:24" ht="17.399999999999999" hidden="1">
      <c r="B974" s="14" t="s">
        <v>28</v>
      </c>
      <c r="C974" s="14" t="s">
        <v>178</v>
      </c>
      <c r="D974" s="14" t="s">
        <v>1229</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1181</v>
      </c>
      <c r="L974" s="3" t="s">
        <v>1161</v>
      </c>
      <c r="M974" s="22" t="s">
        <v>1172</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1242</v>
      </c>
    </row>
    <row r="975" spans="2:24" ht="17.399999999999999" hidden="1">
      <c r="B975" s="14" t="s">
        <v>28</v>
      </c>
      <c r="C975" s="14" t="s">
        <v>178</v>
      </c>
      <c r="D975" s="14" t="s">
        <v>1229</v>
      </c>
      <c r="E975" s="3" t="s">
        <v>38</v>
      </c>
      <c r="F975" s="14" t="s">
        <v>207</v>
      </c>
      <c r="G975" s="14" t="s">
        <v>234</v>
      </c>
      <c r="H975" s="73" t="str">
        <f>Table1[[#This Row],[Tabela]]&amp;Table1[[#This Row],[Campo]]</f>
        <v>modesg_inp_empr_excl_parisflg_scib</v>
      </c>
      <c r="I975" s="4" t="s">
        <v>477</v>
      </c>
      <c r="J975" s="66">
        <f>VLOOKUP(Table1[[#This Row],[Status]],Auxiliar!$B$16:$C$23,2,0)</f>
        <v>1</v>
      </c>
      <c r="K975" s="22" t="s">
        <v>1181</v>
      </c>
      <c r="L975" s="3" t="s">
        <v>1161</v>
      </c>
      <c r="M975" s="22" t="s">
        <v>1172</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1242</v>
      </c>
    </row>
    <row r="976" spans="2:24" ht="17.399999999999999" hidden="1">
      <c r="B976" s="14" t="s">
        <v>28</v>
      </c>
      <c r="C976" s="14" t="s">
        <v>178</v>
      </c>
      <c r="D976" s="14" t="s">
        <v>1229</v>
      </c>
      <c r="E976" s="3" t="s">
        <v>38</v>
      </c>
      <c r="F976" s="14" t="s">
        <v>207</v>
      </c>
      <c r="G976" s="14" t="s">
        <v>214</v>
      </c>
      <c r="H976" s="73" t="str">
        <f>Table1[[#This Row],[Tabela]]&amp;Table1[[#This Row],[Campo]]</f>
        <v>modesg_inp_empr_excl_parisnome_pais</v>
      </c>
      <c r="I976" s="4" t="s">
        <v>477</v>
      </c>
      <c r="J976" s="66">
        <f>VLOOKUP(Table1[[#This Row],[Status]],Auxiliar!$B$16:$C$23,2,0)</f>
        <v>1</v>
      </c>
      <c r="K976" s="22" t="s">
        <v>1181</v>
      </c>
      <c r="L976" s="29"/>
      <c r="M976" s="22" t="s">
        <v>1172</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1242</v>
      </c>
    </row>
    <row r="977" spans="2:24" ht="17.399999999999999" hidden="1">
      <c r="B977" s="14" t="s">
        <v>28</v>
      </c>
      <c r="C977" s="14" t="s">
        <v>178</v>
      </c>
      <c r="D977" s="14" t="s">
        <v>1232</v>
      </c>
      <c r="E977" s="3" t="s">
        <v>38</v>
      </c>
      <c r="F977" s="14" t="s">
        <v>208</v>
      </c>
      <c r="G977" s="14" t="s">
        <v>73</v>
      </c>
      <c r="H977" s="73" t="str">
        <f>Table1[[#This Row],[Tabela]]&amp;Table1[[#This Row],[Campo]]</f>
        <v>modesg_inp_nfrd_alinhamento_taxref_date</v>
      </c>
      <c r="I977" s="3" t="s">
        <v>480</v>
      </c>
      <c r="J977" s="50">
        <f>VLOOKUP(Table1[[#This Row],[Status]],Auxiliar!$B$16:$C$23,2,0)</f>
        <v>5</v>
      </c>
      <c r="K977" s="22" t="s">
        <v>1181</v>
      </c>
      <c r="L977" s="29"/>
      <c r="M977" s="22" t="s">
        <v>1172</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c r="B978" s="14" t="s">
        <v>28</v>
      </c>
      <c r="C978" s="14" t="s">
        <v>178</v>
      </c>
      <c r="D978" s="14" t="s">
        <v>1232</v>
      </c>
      <c r="E978" s="3" t="s">
        <v>38</v>
      </c>
      <c r="F978" s="14" t="s">
        <v>208</v>
      </c>
      <c r="G978" s="14" t="s">
        <v>232</v>
      </c>
      <c r="H978" s="73" t="str">
        <f>Table1[[#This Row],[Tabela]]&amp;Table1[[#This Row],[Campo]]</f>
        <v>modesg_inp_nfrd_alinhamento_taxccli_kgl</v>
      </c>
      <c r="I978" s="3" t="s">
        <v>480</v>
      </c>
      <c r="J978" s="50">
        <f>VLOOKUP(Table1[[#This Row],[Status]],Auxiliar!$B$16:$C$23,2,0)</f>
        <v>5</v>
      </c>
      <c r="K978" s="22" t="s">
        <v>1158</v>
      </c>
      <c r="L978" s="29"/>
      <c r="M978" s="22" t="s">
        <v>1172</v>
      </c>
      <c r="N978" s="57">
        <v>45485</v>
      </c>
      <c r="O978" s="22">
        <f>INDEX(Auxiliar!$D$5:$F$13,MATCH(Table1[[#This Row],[Tipologia_Testes]],Auxiliar!$B$5:$B$13,0),MATCH(Table1[[#This Row],[Complexidade]],Auxiliar!$D$4:$F$4,0))</f>
        <v>0.1</v>
      </c>
      <c r="P978" s="3" t="s">
        <v>1244</v>
      </c>
      <c r="Q978" s="3"/>
      <c r="R978" s="48">
        <v>45261</v>
      </c>
      <c r="S978" s="3"/>
      <c r="T978" s="3"/>
      <c r="U978" s="3"/>
      <c r="V978" s="3"/>
      <c r="W978" s="3">
        <f>VLOOKUP(Table1[[#This Row],[Status]],Auxiliar!$B$16:$D$23,3,0)*Table1[[#This Row],[Estimação (horas)]]</f>
        <v>2.5000000000000001E-2</v>
      </c>
      <c r="X978" s="3"/>
    </row>
    <row r="979" spans="2:24" ht="17.399999999999999" hidden="1">
      <c r="B979" s="14" t="s">
        <v>28</v>
      </c>
      <c r="C979" s="14" t="s">
        <v>178</v>
      </c>
      <c r="D979" s="14" t="s">
        <v>1232</v>
      </c>
      <c r="E979" s="3" t="s">
        <v>38</v>
      </c>
      <c r="F979" s="14" t="s">
        <v>208</v>
      </c>
      <c r="G979" s="14" t="s">
        <v>232</v>
      </c>
      <c r="H979" s="73" t="str">
        <f>Table1[[#This Row],[Tabela]]&amp;Table1[[#This Row],[Campo]]</f>
        <v>modesg_inp_nfrd_alinhamento_taxccli_kgl</v>
      </c>
      <c r="I979" s="3" t="s">
        <v>480</v>
      </c>
      <c r="J979" s="50">
        <f>VLOOKUP(Table1[[#This Row],[Status]],Auxiliar!$B$16:$C$23,2,0)</f>
        <v>5</v>
      </c>
      <c r="K979" s="22" t="s">
        <v>1181</v>
      </c>
      <c r="L979" s="29"/>
      <c r="M979" s="22" t="s">
        <v>1172</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c r="B980" s="14" t="s">
        <v>28</v>
      </c>
      <c r="C980" s="14" t="s">
        <v>178</v>
      </c>
      <c r="D980" s="14" t="s">
        <v>1232</v>
      </c>
      <c r="E980" s="3" t="s">
        <v>38</v>
      </c>
      <c r="F980" s="14" t="s">
        <v>208</v>
      </c>
      <c r="G980" s="14" t="s">
        <v>231</v>
      </c>
      <c r="H980" s="73" t="str">
        <f>Table1[[#This Row],[Tabela]]&amp;Table1[[#This Row],[Campo]]</f>
        <v>modesg_inp_nfrd_alinhamento_taxclei</v>
      </c>
      <c r="I980" s="3" t="s">
        <v>480</v>
      </c>
      <c r="J980" s="50">
        <f>VLOOKUP(Table1[[#This Row],[Status]],Auxiliar!$B$16:$C$23,2,0)</f>
        <v>5</v>
      </c>
      <c r="K980" s="22" t="s">
        <v>1158</v>
      </c>
      <c r="L980" s="29"/>
      <c r="M980" s="22" t="s">
        <v>1172</v>
      </c>
      <c r="N980" s="57">
        <v>45485</v>
      </c>
      <c r="O980" s="22">
        <f>INDEX(Auxiliar!$D$5:$F$13,MATCH(Table1[[#This Row],[Tipologia_Testes]],Auxiliar!$B$5:$B$13,0),MATCH(Table1[[#This Row],[Complexidade]],Auxiliar!$D$4:$F$4,0))</f>
        <v>0.1</v>
      </c>
      <c r="P980" s="3" t="s">
        <v>1244</v>
      </c>
      <c r="Q980" s="3"/>
      <c r="R980" s="48">
        <v>45261</v>
      </c>
      <c r="S980" s="3"/>
      <c r="T980" s="3"/>
      <c r="U980" s="3"/>
      <c r="V980" s="3"/>
      <c r="W980" s="3">
        <f>VLOOKUP(Table1[[#This Row],[Status]],Auxiliar!$B$16:$D$23,3,0)*Table1[[#This Row],[Estimação (horas)]]</f>
        <v>2.5000000000000001E-2</v>
      </c>
      <c r="X980" s="3"/>
    </row>
    <row r="981" spans="2:24" ht="17.399999999999999" hidden="1">
      <c r="B981" s="14" t="s">
        <v>28</v>
      </c>
      <c r="C981" s="14" t="s">
        <v>178</v>
      </c>
      <c r="D981" s="14" t="s">
        <v>1232</v>
      </c>
      <c r="E981" s="3" t="s">
        <v>38</v>
      </c>
      <c r="F981" s="14" t="s">
        <v>208</v>
      </c>
      <c r="G981" s="14" t="s">
        <v>231</v>
      </c>
      <c r="H981" s="73" t="str">
        <f>Table1[[#This Row],[Tabela]]&amp;Table1[[#This Row],[Campo]]</f>
        <v>modesg_inp_nfrd_alinhamento_taxclei</v>
      </c>
      <c r="I981" s="3" t="s">
        <v>480</v>
      </c>
      <c r="J981" s="50">
        <f>VLOOKUP(Table1[[#This Row],[Status]],Auxiliar!$B$16:$C$23,2,0)</f>
        <v>5</v>
      </c>
      <c r="K981" s="22" t="s">
        <v>1181</v>
      </c>
      <c r="L981" s="29"/>
      <c r="M981" s="22" t="s">
        <v>1172</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c r="B982" s="14" t="s">
        <v>28</v>
      </c>
      <c r="C982" s="14" t="s">
        <v>178</v>
      </c>
      <c r="D982" s="14" t="s">
        <v>1232</v>
      </c>
      <c r="E982" s="3" t="s">
        <v>38</v>
      </c>
      <c r="F982" s="14" t="s">
        <v>208</v>
      </c>
      <c r="G982" s="14" t="s">
        <v>235</v>
      </c>
      <c r="H982" s="73" t="str">
        <f>Table1[[#This Row],[Tabela]]&amp;Table1[[#This Row],[Campo]]</f>
        <v>modesg_inp_nfrd_alinhamento_taxperm_id</v>
      </c>
      <c r="I982" s="3" t="s">
        <v>480</v>
      </c>
      <c r="J982" s="50">
        <f>VLOOKUP(Table1[[#This Row],[Status]],Auxiliar!$B$16:$C$23,2,0)</f>
        <v>5</v>
      </c>
      <c r="K982" s="22" t="s">
        <v>1181</v>
      </c>
      <c r="L982" s="29"/>
      <c r="M982" s="22" t="s">
        <v>1172</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c r="B983" s="14" t="s">
        <v>28</v>
      </c>
      <c r="C983" s="14" t="s">
        <v>178</v>
      </c>
      <c r="D983" s="14" t="s">
        <v>1232</v>
      </c>
      <c r="E983" s="3" t="s">
        <v>38</v>
      </c>
      <c r="F983" s="14" t="s">
        <v>208</v>
      </c>
      <c r="G983" s="14" t="s">
        <v>233</v>
      </c>
      <c r="H983" s="73" t="str">
        <f>Table1[[#This Row],[Tabela]]&amp;Table1[[#This Row],[Campo]]</f>
        <v>modesg_inp_nfrd_alinhamento_taxnome_entidade</v>
      </c>
      <c r="I983" s="3" t="s">
        <v>480</v>
      </c>
      <c r="J983" s="50">
        <f>VLOOKUP(Table1[[#This Row],[Status]],Auxiliar!$B$16:$C$23,2,0)</f>
        <v>5</v>
      </c>
      <c r="K983" s="22" t="s">
        <v>1181</v>
      </c>
      <c r="L983" s="29"/>
      <c r="M983" s="22" t="s">
        <v>1172</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c r="B984" s="14" t="s">
        <v>28</v>
      </c>
      <c r="C984" s="14" t="s">
        <v>178</v>
      </c>
      <c r="D984" s="14" t="s">
        <v>1232</v>
      </c>
      <c r="E984" s="3" t="s">
        <v>38</v>
      </c>
      <c r="F984" s="14" t="s">
        <v>208</v>
      </c>
      <c r="G984" s="14" t="s">
        <v>214</v>
      </c>
      <c r="H984" s="73" t="str">
        <f>Table1[[#This Row],[Tabela]]&amp;Table1[[#This Row],[Campo]]</f>
        <v>modesg_inp_nfrd_alinhamento_taxnome_pais</v>
      </c>
      <c r="I984" s="3" t="s">
        <v>480</v>
      </c>
      <c r="J984" s="50">
        <f>VLOOKUP(Table1[[#This Row],[Status]],Auxiliar!$B$16:$C$23,2,0)</f>
        <v>5</v>
      </c>
      <c r="K984" s="22" t="s">
        <v>1181</v>
      </c>
      <c r="L984" s="29"/>
      <c r="M984" s="22" t="s">
        <v>1172</v>
      </c>
      <c r="N984" s="57">
        <v>45512</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c r="B985" s="14" t="s">
        <v>28</v>
      </c>
      <c r="C985" s="14" t="s">
        <v>178</v>
      </c>
      <c r="D985" s="14" t="s">
        <v>1232</v>
      </c>
      <c r="E985" s="3" t="s">
        <v>38</v>
      </c>
      <c r="F985" s="14" t="s">
        <v>208</v>
      </c>
      <c r="G985" s="14" t="s">
        <v>236</v>
      </c>
      <c r="H985" s="73" t="str">
        <f>Table1[[#This Row],[Tabela]]&amp;Table1[[#This Row],[Campo]]</f>
        <v>modesg_inp_nfrd_alinhamento_taxflg_nfrd</v>
      </c>
      <c r="I985" s="3" t="s">
        <v>480</v>
      </c>
      <c r="J985" s="50">
        <f>VLOOKUP(Table1[[#This Row],[Status]],Auxiliar!$B$16:$C$23,2,0)</f>
        <v>5</v>
      </c>
      <c r="K985" s="22" t="s">
        <v>1181</v>
      </c>
      <c r="L985" s="29"/>
      <c r="M985" s="22" t="s">
        <v>1172</v>
      </c>
      <c r="N985" s="57">
        <v>45485</v>
      </c>
      <c r="O985" s="22">
        <f>INDEX(Auxiliar!$D$5:$F$13,MATCH(Table1[[#This Row],[Tipologia_Testes]],Auxiliar!$B$5:$B$13,0),MATCH(Table1[[#This Row],[Complexidade]],Auxiliar!$D$4:$F$4,0))</f>
        <v>0.5</v>
      </c>
      <c r="P985" s="3"/>
      <c r="Q985" s="3"/>
      <c r="R985" s="48">
        <v>45261</v>
      </c>
      <c r="S985" s="3"/>
      <c r="T985" s="3"/>
      <c r="U985" s="3"/>
      <c r="V985" s="3"/>
      <c r="W985" s="3">
        <f>VLOOKUP(Table1[[#This Row],[Status]],Auxiliar!$B$16:$D$23,3,0)*Table1[[#This Row],[Estimação (horas)]]</f>
        <v>0.125</v>
      </c>
      <c r="X985" s="3"/>
    </row>
    <row r="986" spans="2:24" ht="17.399999999999999" hidden="1">
      <c r="B986" s="14" t="s">
        <v>28</v>
      </c>
      <c r="C986" s="14" t="s">
        <v>178</v>
      </c>
      <c r="D986" s="14" t="s">
        <v>1232</v>
      </c>
      <c r="E986" s="3" t="s">
        <v>38</v>
      </c>
      <c r="F986" s="14" t="s">
        <v>208</v>
      </c>
      <c r="G986" s="14" t="s">
        <v>237</v>
      </c>
      <c r="H986" s="73" t="str">
        <f>Table1[[#This Row],[Tabela]]&amp;Table1[[#This Row],[Campo]]</f>
        <v>modesg_inp_nfrd_alinhamento_taxcca_trnvr_ttl_elgbl</v>
      </c>
      <c r="I986" s="3" t="s">
        <v>480</v>
      </c>
      <c r="J986" s="50">
        <f>VLOOKUP(Table1[[#This Row],[Status]],Auxiliar!$B$16:$C$23,2,0)</f>
        <v>5</v>
      </c>
      <c r="K986" s="22" t="s">
        <v>1158</v>
      </c>
      <c r="L986" s="29"/>
      <c r="M986" s="22" t="s">
        <v>1172</v>
      </c>
      <c r="N986" s="57">
        <v>45485</v>
      </c>
      <c r="O986" s="22">
        <f>INDEX(Auxiliar!$D$5:$F$13,MATCH(Table1[[#This Row],[Tipologia_Testes]],Auxiliar!$B$5:$B$13,0),MATCH(Table1[[#This Row],[Complexidade]],Auxiliar!$D$4:$F$4,0))</f>
        <v>0.1</v>
      </c>
      <c r="P986" s="3" t="s">
        <v>1245</v>
      </c>
      <c r="Q986" s="3"/>
      <c r="R986" s="48">
        <v>45261</v>
      </c>
      <c r="S986" s="3"/>
      <c r="T986" s="3"/>
      <c r="U986" s="3"/>
      <c r="V986" s="3"/>
      <c r="W986" s="3">
        <f>VLOOKUP(Table1[[#This Row],[Status]],Auxiliar!$B$16:$D$23,3,0)*Table1[[#This Row],[Estimação (horas)]]</f>
        <v>2.5000000000000001E-2</v>
      </c>
      <c r="X986" s="3"/>
    </row>
    <row r="987" spans="2:24" ht="17.399999999999999" hidden="1">
      <c r="B987" s="14" t="s">
        <v>28</v>
      </c>
      <c r="C987" s="14" t="s">
        <v>178</v>
      </c>
      <c r="D987" s="14" t="s">
        <v>1232</v>
      </c>
      <c r="E987" s="3" t="s">
        <v>38</v>
      </c>
      <c r="F987" s="14" t="s">
        <v>208</v>
      </c>
      <c r="G987" s="14" t="s">
        <v>237</v>
      </c>
      <c r="H987" s="73" t="str">
        <f>Table1[[#This Row],[Tabela]]&amp;Table1[[#This Row],[Campo]]</f>
        <v>modesg_inp_nfrd_alinhamento_taxcca_trnvr_ttl_elgbl</v>
      </c>
      <c r="I987" s="3" t="s">
        <v>480</v>
      </c>
      <c r="J987" s="50">
        <f>VLOOKUP(Table1[[#This Row],[Status]],Auxiliar!$B$16:$C$23,2,0)</f>
        <v>5</v>
      </c>
      <c r="K987" s="22" t="s">
        <v>1181</v>
      </c>
      <c r="L987" s="29"/>
      <c r="M987" s="22" t="s">
        <v>1172</v>
      </c>
      <c r="N987" s="57">
        <v>45485</v>
      </c>
      <c r="O987" s="22">
        <f>INDEX(Auxiliar!$D$5:$F$13,MATCH(Table1[[#This Row],[Tipologia_Testes]],Auxiliar!$B$5:$B$13,0),MATCH(Table1[[#This Row],[Complexidade]],Auxiliar!$D$4:$F$4,0))</f>
        <v>0.5</v>
      </c>
      <c r="P987" s="3"/>
      <c r="Q987" s="3"/>
      <c r="R987" s="48">
        <v>45261</v>
      </c>
      <c r="S987" s="3"/>
      <c r="T987" s="3"/>
      <c r="U987" s="3"/>
      <c r="V987" s="3"/>
      <c r="W987" s="3">
        <f>VLOOKUP(Table1[[#This Row],[Status]],Auxiliar!$B$16:$D$23,3,0)*Table1[[#This Row],[Estimação (horas)]]</f>
        <v>0.125</v>
      </c>
      <c r="X987" s="3"/>
    </row>
    <row r="988" spans="2:24" ht="17.399999999999999" hidden="1">
      <c r="B988" s="14" t="s">
        <v>28</v>
      </c>
      <c r="C988" s="14" t="s">
        <v>178</v>
      </c>
      <c r="D988" s="14" t="s">
        <v>1232</v>
      </c>
      <c r="E988" s="3" t="s">
        <v>38</v>
      </c>
      <c r="F988" s="14" t="s">
        <v>208</v>
      </c>
      <c r="G988" s="14" t="s">
        <v>238</v>
      </c>
      <c r="H988" s="73" t="str">
        <f>Table1[[#This Row],[Tabela]]&amp;Table1[[#This Row],[Campo]]</f>
        <v>modesg_inp_nfrd_alinhamento_taxcca_trnvr_enblng_alignd</v>
      </c>
      <c r="I988" s="3" t="s">
        <v>480</v>
      </c>
      <c r="J988" s="50">
        <f>VLOOKUP(Table1[[#This Row],[Status]],Auxiliar!$B$16:$C$23,2,0)</f>
        <v>5</v>
      </c>
      <c r="K988" s="22" t="s">
        <v>1158</v>
      </c>
      <c r="L988" s="29"/>
      <c r="M988" s="22" t="s">
        <v>1172</v>
      </c>
      <c r="N988" s="57">
        <v>45485</v>
      </c>
      <c r="O988" s="22">
        <f>INDEX(Auxiliar!$D$5:$F$13,MATCH(Table1[[#This Row],[Tipologia_Testes]],Auxiliar!$B$5:$B$13,0),MATCH(Table1[[#This Row],[Complexidade]],Auxiliar!$D$4:$F$4,0))</f>
        <v>0.1</v>
      </c>
      <c r="P988" s="3" t="s">
        <v>1245</v>
      </c>
      <c r="Q988" s="3"/>
      <c r="R988" s="48">
        <v>45261</v>
      </c>
      <c r="S988" s="3"/>
      <c r="T988" s="3"/>
      <c r="U988" s="3"/>
      <c r="V988" s="3"/>
      <c r="W988" s="3">
        <f>VLOOKUP(Table1[[#This Row],[Status]],Auxiliar!$B$16:$D$23,3,0)*Table1[[#This Row],[Estimação (horas)]]</f>
        <v>2.5000000000000001E-2</v>
      </c>
      <c r="X988" s="3"/>
    </row>
    <row r="989" spans="2:24" ht="17.399999999999999" hidden="1">
      <c r="B989" s="14" t="s">
        <v>28</v>
      </c>
      <c r="C989" s="14" t="s">
        <v>178</v>
      </c>
      <c r="D989" s="14" t="s">
        <v>1232</v>
      </c>
      <c r="E989" s="3" t="s">
        <v>38</v>
      </c>
      <c r="F989" s="14" t="s">
        <v>208</v>
      </c>
      <c r="G989" s="14" t="s">
        <v>238</v>
      </c>
      <c r="H989" s="73" t="str">
        <f>Table1[[#This Row],[Tabela]]&amp;Table1[[#This Row],[Campo]]</f>
        <v>modesg_inp_nfrd_alinhamento_taxcca_trnvr_enblng_alignd</v>
      </c>
      <c r="I989" s="3" t="s">
        <v>480</v>
      </c>
      <c r="J989" s="50">
        <f>VLOOKUP(Table1[[#This Row],[Status]],Auxiliar!$B$16:$C$23,2,0)</f>
        <v>5</v>
      </c>
      <c r="K989" s="22" t="s">
        <v>1181</v>
      </c>
      <c r="L989" s="29"/>
      <c r="M989" s="22" t="s">
        <v>1172</v>
      </c>
      <c r="N989" s="57">
        <v>45485</v>
      </c>
      <c r="O989" s="22">
        <f>INDEX(Auxiliar!$D$5:$F$13,MATCH(Table1[[#This Row],[Tipologia_Testes]],Auxiliar!$B$5:$B$13,0),MATCH(Table1[[#This Row],[Complexidade]],Auxiliar!$D$4:$F$4,0))</f>
        <v>0.5</v>
      </c>
      <c r="P989" s="3"/>
      <c r="Q989" s="3"/>
      <c r="R989" s="48">
        <v>45261</v>
      </c>
      <c r="S989" s="3"/>
      <c r="T989" s="3"/>
      <c r="U989" s="3"/>
      <c r="V989" s="3"/>
      <c r="W989" s="3">
        <f>VLOOKUP(Table1[[#This Row],[Status]],Auxiliar!$B$16:$D$23,3,0)*Table1[[#This Row],[Estimação (horas)]]</f>
        <v>0.125</v>
      </c>
      <c r="X989" s="3"/>
    </row>
    <row r="990" spans="2:24" ht="17.399999999999999" hidden="1">
      <c r="B990" s="14" t="s">
        <v>28</v>
      </c>
      <c r="C990" s="14" t="s">
        <v>178</v>
      </c>
      <c r="D990" s="14" t="s">
        <v>1232</v>
      </c>
      <c r="E990" s="3" t="s">
        <v>38</v>
      </c>
      <c r="F990" s="14" t="s">
        <v>208</v>
      </c>
      <c r="G990" s="14" t="s">
        <v>239</v>
      </c>
      <c r="H990" s="73" t="str">
        <f>Table1[[#This Row],[Tabela]]&amp;Table1[[#This Row],[Campo]]</f>
        <v>modesg_inp_nfrd_alinhamento_taxcca_turnover_own_prfrmnce_algnd</v>
      </c>
      <c r="I990" s="3" t="s">
        <v>480</v>
      </c>
      <c r="J990" s="50">
        <f>VLOOKUP(Table1[[#This Row],[Status]],Auxiliar!$B$16:$C$23,2,0)</f>
        <v>5</v>
      </c>
      <c r="K990" s="22" t="s">
        <v>1158</v>
      </c>
      <c r="L990" s="29"/>
      <c r="M990" s="22" t="s">
        <v>1172</v>
      </c>
      <c r="N990" s="57">
        <v>45485</v>
      </c>
      <c r="O990" s="22">
        <f>INDEX(Auxiliar!$D$5:$F$13,MATCH(Table1[[#This Row],[Tipologia_Testes]],Auxiliar!$B$5:$B$13,0),MATCH(Table1[[#This Row],[Complexidade]],Auxiliar!$D$4:$F$4,0))</f>
        <v>0.1</v>
      </c>
      <c r="P990" s="3" t="s">
        <v>1245</v>
      </c>
      <c r="Q990" s="3"/>
      <c r="R990" s="48">
        <v>45261</v>
      </c>
      <c r="S990" s="3"/>
      <c r="T990" s="3"/>
      <c r="U990" s="3"/>
      <c r="V990" s="3"/>
      <c r="W990" s="3">
        <f>VLOOKUP(Table1[[#This Row],[Status]],Auxiliar!$B$16:$D$23,3,0)*Table1[[#This Row],[Estimação (horas)]]</f>
        <v>2.5000000000000001E-2</v>
      </c>
      <c r="X990" s="3"/>
    </row>
    <row r="991" spans="2:24" ht="17.399999999999999" hidden="1">
      <c r="B991" s="14" t="s">
        <v>28</v>
      </c>
      <c r="C991" s="14" t="s">
        <v>178</v>
      </c>
      <c r="D991" s="14" t="s">
        <v>1232</v>
      </c>
      <c r="E991" s="3" t="s">
        <v>38</v>
      </c>
      <c r="F991" s="14" t="s">
        <v>208</v>
      </c>
      <c r="G991" s="14" t="s">
        <v>239</v>
      </c>
      <c r="H991" s="73" t="str">
        <f>Table1[[#This Row],[Tabela]]&amp;Table1[[#This Row],[Campo]]</f>
        <v>modesg_inp_nfrd_alinhamento_taxcca_turnover_own_prfrmnce_algnd</v>
      </c>
      <c r="I991" s="3" t="s">
        <v>480</v>
      </c>
      <c r="J991" s="50">
        <f>VLOOKUP(Table1[[#This Row],[Status]],Auxiliar!$B$16:$C$23,2,0)</f>
        <v>5</v>
      </c>
      <c r="K991" s="22" t="s">
        <v>1181</v>
      </c>
      <c r="L991" s="29"/>
      <c r="M991" s="22" t="s">
        <v>1172</v>
      </c>
      <c r="N991" s="57">
        <v>45485</v>
      </c>
      <c r="O991" s="22">
        <f>INDEX(Auxiliar!$D$5:$F$13,MATCH(Table1[[#This Row],[Tipologia_Testes]],Auxiliar!$B$5:$B$13,0),MATCH(Table1[[#This Row],[Complexidade]],Auxiliar!$D$4:$F$4,0))</f>
        <v>0.5</v>
      </c>
      <c r="P991" s="3"/>
      <c r="Q991" s="3"/>
      <c r="R991" s="48">
        <v>45261</v>
      </c>
      <c r="S991" s="3"/>
      <c r="T991" s="3"/>
      <c r="U991" s="3"/>
      <c r="V991" s="3"/>
      <c r="W991" s="3">
        <f>VLOOKUP(Table1[[#This Row],[Status]],Auxiliar!$B$16:$D$23,3,0)*Table1[[#This Row],[Estimação (horas)]]</f>
        <v>0.125</v>
      </c>
      <c r="X991" s="3"/>
    </row>
    <row r="992" spans="2:24" ht="17.399999999999999" hidden="1">
      <c r="B992" s="14" t="s">
        <v>28</v>
      </c>
      <c r="C992" s="14" t="s">
        <v>178</v>
      </c>
      <c r="D992" s="14" t="s">
        <v>1232</v>
      </c>
      <c r="E992" s="3" t="s">
        <v>38</v>
      </c>
      <c r="F992" s="14" t="s">
        <v>208</v>
      </c>
      <c r="G992" s="14" t="s">
        <v>240</v>
      </c>
      <c r="H992" s="73" t="str">
        <f>Table1[[#This Row],[Tabela]]&amp;Table1[[#This Row],[Campo]]</f>
        <v>modesg_inp_nfrd_alinhamento_taxcca_capex_ttl_elgbl</v>
      </c>
      <c r="I992" s="3" t="s">
        <v>480</v>
      </c>
      <c r="J992" s="50">
        <f>VLOOKUP(Table1[[#This Row],[Status]],Auxiliar!$B$16:$C$23,2,0)</f>
        <v>5</v>
      </c>
      <c r="K992" s="22" t="s">
        <v>1158</v>
      </c>
      <c r="L992" s="29"/>
      <c r="M992" s="22" t="s">
        <v>1172</v>
      </c>
      <c r="N992" s="57">
        <v>45485</v>
      </c>
      <c r="O992" s="22">
        <f>INDEX(Auxiliar!$D$5:$F$13,MATCH(Table1[[#This Row],[Tipologia_Testes]],Auxiliar!$B$5:$B$13,0),MATCH(Table1[[#This Row],[Complexidade]],Auxiliar!$D$4:$F$4,0))</f>
        <v>0.1</v>
      </c>
      <c r="P992" s="3" t="s">
        <v>1245</v>
      </c>
      <c r="Q992" s="3"/>
      <c r="R992" s="48">
        <v>45261</v>
      </c>
      <c r="S992" s="3"/>
      <c r="T992" s="3"/>
      <c r="U992" s="3"/>
      <c r="V992" s="3"/>
      <c r="W992" s="3">
        <f>VLOOKUP(Table1[[#This Row],[Status]],Auxiliar!$B$16:$D$23,3,0)*Table1[[#This Row],[Estimação (horas)]]</f>
        <v>2.5000000000000001E-2</v>
      </c>
      <c r="X992" s="3"/>
    </row>
    <row r="993" spans="2:24" ht="17.399999999999999" hidden="1">
      <c r="B993" s="14" t="s">
        <v>28</v>
      </c>
      <c r="C993" s="14" t="s">
        <v>178</v>
      </c>
      <c r="D993" s="14" t="s">
        <v>1232</v>
      </c>
      <c r="E993" s="3" t="s">
        <v>38</v>
      </c>
      <c r="F993" s="14" t="s">
        <v>208</v>
      </c>
      <c r="G993" s="14" t="s">
        <v>240</v>
      </c>
      <c r="H993" s="73" t="str">
        <f>Table1[[#This Row],[Tabela]]&amp;Table1[[#This Row],[Campo]]</f>
        <v>modesg_inp_nfrd_alinhamento_taxcca_capex_ttl_elgbl</v>
      </c>
      <c r="I993" s="3" t="s">
        <v>480</v>
      </c>
      <c r="J993" s="50">
        <f>VLOOKUP(Table1[[#This Row],[Status]],Auxiliar!$B$16:$C$23,2,0)</f>
        <v>5</v>
      </c>
      <c r="K993" s="22" t="s">
        <v>1181</v>
      </c>
      <c r="L993" s="29"/>
      <c r="M993" s="22" t="s">
        <v>1172</v>
      </c>
      <c r="N993" s="57">
        <v>45485</v>
      </c>
      <c r="O993" s="22">
        <f>INDEX(Auxiliar!$D$5:$F$13,MATCH(Table1[[#This Row],[Tipologia_Testes]],Auxiliar!$B$5:$B$13,0),MATCH(Table1[[#This Row],[Complexidade]],Auxiliar!$D$4:$F$4,0))</f>
        <v>0.5</v>
      </c>
      <c r="P993" s="3"/>
      <c r="Q993" s="3"/>
      <c r="R993" s="48">
        <v>45261</v>
      </c>
      <c r="S993" s="3"/>
      <c r="T993" s="3"/>
      <c r="U993" s="3"/>
      <c r="V993" s="3"/>
      <c r="W993" s="3">
        <f>VLOOKUP(Table1[[#This Row],[Status]],Auxiliar!$B$16:$D$23,3,0)*Table1[[#This Row],[Estimação (horas)]]</f>
        <v>0.125</v>
      </c>
      <c r="X993" s="3"/>
    </row>
    <row r="994" spans="2:24" ht="17.399999999999999" hidden="1">
      <c r="B994" s="14" t="s">
        <v>28</v>
      </c>
      <c r="C994" s="14" t="s">
        <v>178</v>
      </c>
      <c r="D994" s="14" t="s">
        <v>1232</v>
      </c>
      <c r="E994" s="3" t="s">
        <v>38</v>
      </c>
      <c r="F994" s="14" t="s">
        <v>208</v>
      </c>
      <c r="G994" s="14" t="s">
        <v>241</v>
      </c>
      <c r="H994" s="73" t="str">
        <f>Table1[[#This Row],[Tabela]]&amp;Table1[[#This Row],[Campo]]</f>
        <v>modesg_inp_nfrd_alinhamento_taxcca_capex_enblng_algnd</v>
      </c>
      <c r="I994" s="3" t="s">
        <v>480</v>
      </c>
      <c r="J994" s="50">
        <f>VLOOKUP(Table1[[#This Row],[Status]],Auxiliar!$B$16:$C$23,2,0)</f>
        <v>5</v>
      </c>
      <c r="K994" s="22" t="s">
        <v>1158</v>
      </c>
      <c r="L994" s="29"/>
      <c r="M994" s="22" t="s">
        <v>1172</v>
      </c>
      <c r="N994" s="57">
        <v>45485</v>
      </c>
      <c r="O994" s="22">
        <f>INDEX(Auxiliar!$D$5:$F$13,MATCH(Table1[[#This Row],[Tipologia_Testes]],Auxiliar!$B$5:$B$13,0),MATCH(Table1[[#This Row],[Complexidade]],Auxiliar!$D$4:$F$4,0))</f>
        <v>0.1</v>
      </c>
      <c r="P994" s="3" t="s">
        <v>1245</v>
      </c>
      <c r="Q994" s="3"/>
      <c r="R994" s="48">
        <v>45261</v>
      </c>
      <c r="S994" s="3"/>
      <c r="T994" s="3"/>
      <c r="U994" s="3"/>
      <c r="V994" s="3"/>
      <c r="W994" s="3">
        <f>VLOOKUP(Table1[[#This Row],[Status]],Auxiliar!$B$16:$D$23,3,0)*Table1[[#This Row],[Estimação (horas)]]</f>
        <v>2.5000000000000001E-2</v>
      </c>
      <c r="X994" s="3"/>
    </row>
    <row r="995" spans="2:24" ht="17.399999999999999" hidden="1">
      <c r="B995" s="14" t="s">
        <v>28</v>
      </c>
      <c r="C995" s="14" t="s">
        <v>178</v>
      </c>
      <c r="D995" s="14" t="s">
        <v>1232</v>
      </c>
      <c r="E995" s="3" t="s">
        <v>38</v>
      </c>
      <c r="F995" s="14" t="s">
        <v>208</v>
      </c>
      <c r="G995" s="14" t="s">
        <v>241</v>
      </c>
      <c r="H995" s="73" t="str">
        <f>Table1[[#This Row],[Tabela]]&amp;Table1[[#This Row],[Campo]]</f>
        <v>modesg_inp_nfrd_alinhamento_taxcca_capex_enblng_algnd</v>
      </c>
      <c r="I995" s="3" t="s">
        <v>480</v>
      </c>
      <c r="J995" s="50">
        <f>VLOOKUP(Table1[[#This Row],[Status]],Auxiliar!$B$16:$C$23,2,0)</f>
        <v>5</v>
      </c>
      <c r="K995" s="22" t="s">
        <v>1181</v>
      </c>
      <c r="L995" s="29"/>
      <c r="M995" s="22" t="s">
        <v>1172</v>
      </c>
      <c r="N995" s="57">
        <v>45485</v>
      </c>
      <c r="O995" s="22">
        <f>INDEX(Auxiliar!$D$5:$F$13,MATCH(Table1[[#This Row],[Tipologia_Testes]],Auxiliar!$B$5:$B$13,0),MATCH(Table1[[#This Row],[Complexidade]],Auxiliar!$D$4:$F$4,0))</f>
        <v>0.5</v>
      </c>
      <c r="P995" s="3"/>
      <c r="Q995" s="3"/>
      <c r="R995" s="48">
        <v>45261</v>
      </c>
      <c r="S995" s="3"/>
      <c r="T995" s="3"/>
      <c r="U995" s="3"/>
      <c r="V995" s="3"/>
      <c r="W995" s="3">
        <f>VLOOKUP(Table1[[#This Row],[Status]],Auxiliar!$B$16:$D$23,3,0)*Table1[[#This Row],[Estimação (horas)]]</f>
        <v>0.125</v>
      </c>
      <c r="X995" s="3"/>
    </row>
    <row r="996" spans="2:24" ht="17.399999999999999" hidden="1">
      <c r="B996" s="14" t="s">
        <v>28</v>
      </c>
      <c r="C996" s="14" t="s">
        <v>178</v>
      </c>
      <c r="D996" s="14" t="s">
        <v>1232</v>
      </c>
      <c r="E996" s="3" t="s">
        <v>38</v>
      </c>
      <c r="F996" s="14" t="s">
        <v>208</v>
      </c>
      <c r="G996" s="14" t="s">
        <v>242</v>
      </c>
      <c r="H996" s="73" t="str">
        <f>Table1[[#This Row],[Tabela]]&amp;Table1[[#This Row],[Campo]]</f>
        <v>modesg_inp_nfrd_alinhamento_taxcca_capex_own_prfrmnce_algnd</v>
      </c>
      <c r="I996" s="3" t="s">
        <v>480</v>
      </c>
      <c r="J996" s="50">
        <f>VLOOKUP(Table1[[#This Row],[Status]],Auxiliar!$B$16:$C$23,2,0)</f>
        <v>5</v>
      </c>
      <c r="K996" s="22" t="s">
        <v>1158</v>
      </c>
      <c r="L996" s="29"/>
      <c r="M996" s="22" t="s">
        <v>1172</v>
      </c>
      <c r="N996" s="57">
        <v>45485</v>
      </c>
      <c r="O996" s="22">
        <f>INDEX(Auxiliar!$D$5:$F$13,MATCH(Table1[[#This Row],[Tipologia_Testes]],Auxiliar!$B$5:$B$13,0),MATCH(Table1[[#This Row],[Complexidade]],Auxiliar!$D$4:$F$4,0))</f>
        <v>0.1</v>
      </c>
      <c r="P996" s="3" t="s">
        <v>1245</v>
      </c>
      <c r="Q996" s="3"/>
      <c r="R996" s="48">
        <v>45261</v>
      </c>
      <c r="S996" s="3"/>
      <c r="T996" s="3"/>
      <c r="U996" s="3"/>
      <c r="V996" s="3"/>
      <c r="W996" s="3">
        <f>VLOOKUP(Table1[[#This Row],[Status]],Auxiliar!$B$16:$D$23,3,0)*Table1[[#This Row],[Estimação (horas)]]</f>
        <v>2.5000000000000001E-2</v>
      </c>
      <c r="X996" s="3"/>
    </row>
    <row r="997" spans="2:24" ht="17.399999999999999" hidden="1">
      <c r="B997" s="14" t="s">
        <v>28</v>
      </c>
      <c r="C997" s="14" t="s">
        <v>178</v>
      </c>
      <c r="D997" s="14" t="s">
        <v>1232</v>
      </c>
      <c r="E997" s="3" t="s">
        <v>38</v>
      </c>
      <c r="F997" s="14" t="s">
        <v>208</v>
      </c>
      <c r="G997" s="14" t="s">
        <v>242</v>
      </c>
      <c r="H997" s="73" t="str">
        <f>Table1[[#This Row],[Tabela]]&amp;Table1[[#This Row],[Campo]]</f>
        <v>modesg_inp_nfrd_alinhamento_taxcca_capex_own_prfrmnce_algnd</v>
      </c>
      <c r="I997" s="3" t="s">
        <v>480</v>
      </c>
      <c r="J997" s="50">
        <f>VLOOKUP(Table1[[#This Row],[Status]],Auxiliar!$B$16:$C$23,2,0)</f>
        <v>5</v>
      </c>
      <c r="K997" s="22" t="s">
        <v>1181</v>
      </c>
      <c r="L997" s="29"/>
      <c r="M997" s="22" t="s">
        <v>1172</v>
      </c>
      <c r="N997" s="57">
        <v>45485</v>
      </c>
      <c r="O997" s="22">
        <f>INDEX(Auxiliar!$D$5:$F$13,MATCH(Table1[[#This Row],[Tipologia_Testes]],Auxiliar!$B$5:$B$13,0),MATCH(Table1[[#This Row],[Complexidade]],Auxiliar!$D$4:$F$4,0))</f>
        <v>0.5</v>
      </c>
      <c r="P997" s="3"/>
      <c r="Q997" s="3"/>
      <c r="R997" s="48">
        <v>45261</v>
      </c>
      <c r="S997" s="3"/>
      <c r="T997" s="3"/>
      <c r="U997" s="3"/>
      <c r="V997" s="3"/>
      <c r="W997" s="3">
        <f>VLOOKUP(Table1[[#This Row],[Status]],Auxiliar!$B$16:$D$23,3,0)*Table1[[#This Row],[Estimação (horas)]]</f>
        <v>0.125</v>
      </c>
      <c r="X997" s="3"/>
    </row>
    <row r="998" spans="2:24" ht="17.399999999999999" hidden="1">
      <c r="B998" s="14" t="s">
        <v>28</v>
      </c>
      <c r="C998" s="14" t="s">
        <v>178</v>
      </c>
      <c r="D998" s="14" t="s">
        <v>1232</v>
      </c>
      <c r="E998" s="3" t="s">
        <v>38</v>
      </c>
      <c r="F998" s="14" t="s">
        <v>208</v>
      </c>
      <c r="G998" s="14" t="s">
        <v>243</v>
      </c>
      <c r="H998" s="73" t="str">
        <f>Table1[[#This Row],[Tabela]]&amp;Table1[[#This Row],[Campo]]</f>
        <v>modesg_inp_nfrd_alinhamento_taxccm_trnvr_ttl_elgbl</v>
      </c>
      <c r="I998" s="3" t="s">
        <v>480</v>
      </c>
      <c r="J998" s="50">
        <f>VLOOKUP(Table1[[#This Row],[Status]],Auxiliar!$B$16:$C$23,2,0)</f>
        <v>5</v>
      </c>
      <c r="K998" s="22" t="s">
        <v>1158</v>
      </c>
      <c r="L998" s="29"/>
      <c r="M998" s="22" t="s">
        <v>1172</v>
      </c>
      <c r="N998" s="57">
        <v>45485</v>
      </c>
      <c r="O998" s="22">
        <f>INDEX(Auxiliar!$D$5:$F$13,MATCH(Table1[[#This Row],[Tipologia_Testes]],Auxiliar!$B$5:$B$13,0),MATCH(Table1[[#This Row],[Complexidade]],Auxiliar!$D$4:$F$4,0))</f>
        <v>0.1</v>
      </c>
      <c r="P998" s="3" t="s">
        <v>1245</v>
      </c>
      <c r="Q998" s="3"/>
      <c r="R998" s="48">
        <v>45261</v>
      </c>
      <c r="S998" s="3"/>
      <c r="T998" s="3"/>
      <c r="U998" s="3"/>
      <c r="V998" s="3"/>
      <c r="W998" s="3">
        <f>VLOOKUP(Table1[[#This Row],[Status]],Auxiliar!$B$16:$D$23,3,0)*Table1[[#This Row],[Estimação (horas)]]</f>
        <v>2.5000000000000001E-2</v>
      </c>
      <c r="X998" s="3"/>
    </row>
    <row r="999" spans="2:24" ht="17.399999999999999" hidden="1">
      <c r="B999" s="14" t="s">
        <v>28</v>
      </c>
      <c r="C999" s="14" t="s">
        <v>178</v>
      </c>
      <c r="D999" s="14" t="s">
        <v>1232</v>
      </c>
      <c r="E999" s="3" t="s">
        <v>38</v>
      </c>
      <c r="F999" s="14" t="s">
        <v>208</v>
      </c>
      <c r="G999" s="14" t="s">
        <v>243</v>
      </c>
      <c r="H999" s="73" t="str">
        <f>Table1[[#This Row],[Tabela]]&amp;Table1[[#This Row],[Campo]]</f>
        <v>modesg_inp_nfrd_alinhamento_taxccm_trnvr_ttl_elgbl</v>
      </c>
      <c r="I999" s="3" t="s">
        <v>480</v>
      </c>
      <c r="J999" s="50">
        <f>VLOOKUP(Table1[[#This Row],[Status]],Auxiliar!$B$16:$C$23,2,0)</f>
        <v>5</v>
      </c>
      <c r="K999" s="22" t="s">
        <v>1181</v>
      </c>
      <c r="L999" s="29"/>
      <c r="M999" s="22" t="s">
        <v>1172</v>
      </c>
      <c r="N999" s="57">
        <v>45485</v>
      </c>
      <c r="O999" s="22">
        <f>INDEX(Auxiliar!$D$5:$F$13,MATCH(Table1[[#This Row],[Tipologia_Testes]],Auxiliar!$B$5:$B$13,0),MATCH(Table1[[#This Row],[Complexidade]],Auxiliar!$D$4:$F$4,0))</f>
        <v>0.5</v>
      </c>
      <c r="P999" s="3"/>
      <c r="Q999" s="3"/>
      <c r="R999" s="48">
        <v>45261</v>
      </c>
      <c r="S999" s="3"/>
      <c r="T999" s="3"/>
      <c r="U999" s="3"/>
      <c r="V999" s="3"/>
      <c r="W999" s="3">
        <f>VLOOKUP(Table1[[#This Row],[Status]],Auxiliar!$B$16:$D$23,3,0)*Table1[[#This Row],[Estimação (horas)]]</f>
        <v>0.125</v>
      </c>
      <c r="X999" s="3"/>
    </row>
    <row r="1000" spans="2:24" ht="17.399999999999999" hidden="1">
      <c r="B1000" s="14" t="s">
        <v>28</v>
      </c>
      <c r="C1000" s="14" t="s">
        <v>178</v>
      </c>
      <c r="D1000" s="14" t="s">
        <v>1232</v>
      </c>
      <c r="E1000" s="3" t="s">
        <v>38</v>
      </c>
      <c r="F1000" s="14" t="s">
        <v>208</v>
      </c>
      <c r="G1000" s="14" t="s">
        <v>244</v>
      </c>
      <c r="H1000" s="73" t="str">
        <f>Table1[[#This Row],[Tabela]]&amp;Table1[[#This Row],[Campo]]</f>
        <v>modesg_inp_nfrd_alinhamento_taxccm_trnvr_enblng_algnd</v>
      </c>
      <c r="I1000" s="3" t="s">
        <v>480</v>
      </c>
      <c r="J1000" s="50">
        <f>VLOOKUP(Table1[[#This Row],[Status]],Auxiliar!$B$16:$C$23,2,0)</f>
        <v>5</v>
      </c>
      <c r="K1000" s="22" t="s">
        <v>1158</v>
      </c>
      <c r="L1000" s="29"/>
      <c r="M1000" s="22" t="s">
        <v>1172</v>
      </c>
      <c r="N1000" s="57">
        <v>45485</v>
      </c>
      <c r="O1000" s="22">
        <f>INDEX(Auxiliar!$D$5:$F$13,MATCH(Table1[[#This Row],[Tipologia_Testes]],Auxiliar!$B$5:$B$13,0),MATCH(Table1[[#This Row],[Complexidade]],Auxiliar!$D$4:$F$4,0))</f>
        <v>0.1</v>
      </c>
      <c r="P1000" s="3" t="s">
        <v>1245</v>
      </c>
      <c r="Q1000" s="3"/>
      <c r="R1000" s="48">
        <v>45261</v>
      </c>
      <c r="S1000" s="3"/>
      <c r="T1000" s="3"/>
      <c r="U1000" s="3"/>
      <c r="V1000" s="3"/>
      <c r="W1000" s="3">
        <f>VLOOKUP(Table1[[#This Row],[Status]],Auxiliar!$B$16:$D$23,3,0)*Table1[[#This Row],[Estimação (horas)]]</f>
        <v>2.5000000000000001E-2</v>
      </c>
      <c r="X1000" s="3"/>
    </row>
    <row r="1001" spans="2:24" ht="17.399999999999999" hidden="1">
      <c r="B1001" s="14" t="s">
        <v>28</v>
      </c>
      <c r="C1001" s="14" t="s">
        <v>178</v>
      </c>
      <c r="D1001" s="14" t="s">
        <v>1232</v>
      </c>
      <c r="E1001" s="3" t="s">
        <v>38</v>
      </c>
      <c r="F1001" s="14" t="s">
        <v>208</v>
      </c>
      <c r="G1001" s="14" t="s">
        <v>244</v>
      </c>
      <c r="H1001" s="73" t="str">
        <f>Table1[[#This Row],[Tabela]]&amp;Table1[[#This Row],[Campo]]</f>
        <v>modesg_inp_nfrd_alinhamento_taxccm_trnvr_enblng_algnd</v>
      </c>
      <c r="I1001" s="3" t="s">
        <v>480</v>
      </c>
      <c r="J1001" s="50">
        <f>VLOOKUP(Table1[[#This Row],[Status]],Auxiliar!$B$16:$C$23,2,0)</f>
        <v>5</v>
      </c>
      <c r="K1001" s="22" t="s">
        <v>1181</v>
      </c>
      <c r="L1001" s="29"/>
      <c r="M1001" s="22" t="s">
        <v>1172</v>
      </c>
      <c r="N1001" s="57">
        <v>45485</v>
      </c>
      <c r="O1001" s="22">
        <f>INDEX(Auxiliar!$D$5:$F$13,MATCH(Table1[[#This Row],[Tipologia_Testes]],Auxiliar!$B$5:$B$13,0),MATCH(Table1[[#This Row],[Complexidade]],Auxiliar!$D$4:$F$4,0))</f>
        <v>0.5</v>
      </c>
      <c r="P1001" s="3"/>
      <c r="Q1001" s="3"/>
      <c r="R1001" s="48">
        <v>45261</v>
      </c>
      <c r="S1001" s="3"/>
      <c r="T1001" s="3"/>
      <c r="U1001" s="3"/>
      <c r="V1001" s="3"/>
      <c r="W1001" s="3">
        <f>VLOOKUP(Table1[[#This Row],[Status]],Auxiliar!$B$16:$D$23,3,0)*Table1[[#This Row],[Estimação (horas)]]</f>
        <v>0.125</v>
      </c>
      <c r="X1001" s="3"/>
    </row>
    <row r="1002" spans="2:24" ht="17.399999999999999" hidden="1">
      <c r="B1002" s="14" t="s">
        <v>28</v>
      </c>
      <c r="C1002" s="14" t="s">
        <v>178</v>
      </c>
      <c r="D1002" s="14" t="s">
        <v>1232</v>
      </c>
      <c r="E1002" s="3" t="s">
        <v>38</v>
      </c>
      <c r="F1002" s="14" t="s">
        <v>208</v>
      </c>
      <c r="G1002" s="14" t="s">
        <v>245</v>
      </c>
      <c r="H1002" s="73" t="str">
        <f>Table1[[#This Row],[Tabela]]&amp;Table1[[#This Row],[Campo]]</f>
        <v>modesg_inp_nfrd_alinhamento_taxccm_trnvr_trnstn_alignd</v>
      </c>
      <c r="I1002" s="3" t="s">
        <v>480</v>
      </c>
      <c r="J1002" s="50">
        <f>VLOOKUP(Table1[[#This Row],[Status]],Auxiliar!$B$16:$C$23,2,0)</f>
        <v>5</v>
      </c>
      <c r="K1002" s="22" t="s">
        <v>1158</v>
      </c>
      <c r="L1002" s="29"/>
      <c r="M1002" s="22" t="s">
        <v>1172</v>
      </c>
      <c r="N1002" s="57">
        <v>45485</v>
      </c>
      <c r="O1002" s="22">
        <f>INDEX(Auxiliar!$D$5:$F$13,MATCH(Table1[[#This Row],[Tipologia_Testes]],Auxiliar!$B$5:$B$13,0),MATCH(Table1[[#This Row],[Complexidade]],Auxiliar!$D$4:$F$4,0))</f>
        <v>0.1</v>
      </c>
      <c r="P1002" s="3" t="s">
        <v>1245</v>
      </c>
      <c r="Q1002" s="3"/>
      <c r="R1002" s="48">
        <v>45261</v>
      </c>
      <c r="S1002" s="3"/>
      <c r="T1002" s="3"/>
      <c r="U1002" s="3"/>
      <c r="V1002" s="3"/>
      <c r="W1002" s="3">
        <f>VLOOKUP(Table1[[#This Row],[Status]],Auxiliar!$B$16:$D$23,3,0)*Table1[[#This Row],[Estimação (horas)]]</f>
        <v>2.5000000000000001E-2</v>
      </c>
      <c r="X1002" s="3"/>
    </row>
    <row r="1003" spans="2:24" ht="17.399999999999999" hidden="1">
      <c r="B1003" s="14" t="s">
        <v>28</v>
      </c>
      <c r="C1003" s="14" t="s">
        <v>178</v>
      </c>
      <c r="D1003" s="14" t="s">
        <v>1232</v>
      </c>
      <c r="E1003" s="3" t="s">
        <v>38</v>
      </c>
      <c r="F1003" s="14" t="s">
        <v>208</v>
      </c>
      <c r="G1003" s="14" t="s">
        <v>245</v>
      </c>
      <c r="H1003" s="73" t="str">
        <f>Table1[[#This Row],[Tabela]]&amp;Table1[[#This Row],[Campo]]</f>
        <v>modesg_inp_nfrd_alinhamento_taxccm_trnvr_trnstn_alignd</v>
      </c>
      <c r="I1003" s="3" t="s">
        <v>480</v>
      </c>
      <c r="J1003" s="50">
        <f>VLOOKUP(Table1[[#This Row],[Status]],Auxiliar!$B$16:$C$23,2,0)</f>
        <v>5</v>
      </c>
      <c r="K1003" s="22" t="s">
        <v>1181</v>
      </c>
      <c r="L1003" s="29"/>
      <c r="M1003" s="22" t="s">
        <v>1172</v>
      </c>
      <c r="N1003" s="57">
        <v>45485</v>
      </c>
      <c r="O1003" s="22">
        <f>INDEX(Auxiliar!$D$5:$F$13,MATCH(Table1[[#This Row],[Tipologia_Testes]],Auxiliar!$B$5:$B$13,0),MATCH(Table1[[#This Row],[Complexidade]],Auxiliar!$D$4:$F$4,0))</f>
        <v>0.5</v>
      </c>
      <c r="P1003" s="3"/>
      <c r="Q1003" s="3"/>
      <c r="R1003" s="48">
        <v>45261</v>
      </c>
      <c r="S1003" s="3"/>
      <c r="T1003" s="3"/>
      <c r="U1003" s="3"/>
      <c r="V1003" s="3"/>
      <c r="W1003" s="3">
        <f>VLOOKUP(Table1[[#This Row],[Status]],Auxiliar!$B$16:$D$23,3,0)*Table1[[#This Row],[Estimação (horas)]]</f>
        <v>0.125</v>
      </c>
      <c r="X1003" s="3"/>
    </row>
    <row r="1004" spans="2:24" ht="17.399999999999999" hidden="1">
      <c r="B1004" s="14" t="s">
        <v>28</v>
      </c>
      <c r="C1004" s="14" t="s">
        <v>178</v>
      </c>
      <c r="D1004" s="14" t="s">
        <v>1232</v>
      </c>
      <c r="E1004" s="3" t="s">
        <v>38</v>
      </c>
      <c r="F1004" s="14" t="s">
        <v>208</v>
      </c>
      <c r="G1004" s="14" t="s">
        <v>246</v>
      </c>
      <c r="H1004" s="73" t="str">
        <f>Table1[[#This Row],[Tabela]]&amp;Table1[[#This Row],[Campo]]</f>
        <v>modesg_inp_nfrd_alinhamento_taxccm_trnvr_own_prfrmnce_algnd</v>
      </c>
      <c r="I1004" s="3" t="s">
        <v>480</v>
      </c>
      <c r="J1004" s="50">
        <f>VLOOKUP(Table1[[#This Row],[Status]],Auxiliar!$B$16:$C$23,2,0)</f>
        <v>5</v>
      </c>
      <c r="K1004" s="22" t="s">
        <v>1158</v>
      </c>
      <c r="L1004" s="29"/>
      <c r="M1004" s="22" t="s">
        <v>1172</v>
      </c>
      <c r="N1004" s="57">
        <v>45485</v>
      </c>
      <c r="O1004" s="22">
        <f>INDEX(Auxiliar!$D$5:$F$13,MATCH(Table1[[#This Row],[Tipologia_Testes]],Auxiliar!$B$5:$B$13,0),MATCH(Table1[[#This Row],[Complexidade]],Auxiliar!$D$4:$F$4,0))</f>
        <v>0.1</v>
      </c>
      <c r="P1004" s="3" t="s">
        <v>1245</v>
      </c>
      <c r="Q1004" s="3"/>
      <c r="R1004" s="48">
        <v>45261</v>
      </c>
      <c r="S1004" s="3"/>
      <c r="T1004" s="3"/>
      <c r="U1004" s="3"/>
      <c r="V1004" s="3"/>
      <c r="W1004" s="3">
        <f>VLOOKUP(Table1[[#This Row],[Status]],Auxiliar!$B$16:$D$23,3,0)*Table1[[#This Row],[Estimação (horas)]]</f>
        <v>2.5000000000000001E-2</v>
      </c>
      <c r="X1004" s="3"/>
    </row>
    <row r="1005" spans="2:24" ht="17.399999999999999" hidden="1">
      <c r="B1005" s="14" t="s">
        <v>28</v>
      </c>
      <c r="C1005" s="14" t="s">
        <v>178</v>
      </c>
      <c r="D1005" s="14" t="s">
        <v>1232</v>
      </c>
      <c r="E1005" s="3" t="s">
        <v>38</v>
      </c>
      <c r="F1005" s="14" t="s">
        <v>208</v>
      </c>
      <c r="G1005" s="14" t="s">
        <v>246</v>
      </c>
      <c r="H1005" s="73" t="str">
        <f>Table1[[#This Row],[Tabela]]&amp;Table1[[#This Row],[Campo]]</f>
        <v>modesg_inp_nfrd_alinhamento_taxccm_trnvr_own_prfrmnce_algnd</v>
      </c>
      <c r="I1005" s="3" t="s">
        <v>480</v>
      </c>
      <c r="J1005" s="50">
        <f>VLOOKUP(Table1[[#This Row],[Status]],Auxiliar!$B$16:$C$23,2,0)</f>
        <v>5</v>
      </c>
      <c r="K1005" s="22" t="s">
        <v>1181</v>
      </c>
      <c r="L1005" s="29"/>
      <c r="M1005" s="22" t="s">
        <v>1172</v>
      </c>
      <c r="N1005" s="57">
        <v>45485</v>
      </c>
      <c r="O1005" s="22">
        <f>INDEX(Auxiliar!$D$5:$F$13,MATCH(Table1[[#This Row],[Tipologia_Testes]],Auxiliar!$B$5:$B$13,0),MATCH(Table1[[#This Row],[Complexidade]],Auxiliar!$D$4:$F$4,0))</f>
        <v>0.5</v>
      </c>
      <c r="P1005" s="3"/>
      <c r="Q1005" s="3"/>
      <c r="R1005" s="48">
        <v>45261</v>
      </c>
      <c r="S1005" s="3"/>
      <c r="T1005" s="3"/>
      <c r="U1005" s="3"/>
      <c r="V1005" s="3"/>
      <c r="W1005" s="3">
        <f>VLOOKUP(Table1[[#This Row],[Status]],Auxiliar!$B$16:$D$23,3,0)*Table1[[#This Row],[Estimação (horas)]]</f>
        <v>0.125</v>
      </c>
      <c r="X1005" s="3"/>
    </row>
    <row r="1006" spans="2:24" ht="17.399999999999999" hidden="1">
      <c r="B1006" s="14" t="s">
        <v>28</v>
      </c>
      <c r="C1006" s="14" t="s">
        <v>178</v>
      </c>
      <c r="D1006" s="14" t="s">
        <v>1232</v>
      </c>
      <c r="E1006" s="3" t="s">
        <v>38</v>
      </c>
      <c r="F1006" s="14" t="s">
        <v>208</v>
      </c>
      <c r="G1006" s="14" t="s">
        <v>247</v>
      </c>
      <c r="H1006" s="73" t="str">
        <f>Table1[[#This Row],[Tabela]]&amp;Table1[[#This Row],[Campo]]</f>
        <v>modesg_inp_nfrd_alinhamento_taxccm_capex_ttl_elgbl</v>
      </c>
      <c r="I1006" s="3" t="s">
        <v>480</v>
      </c>
      <c r="J1006" s="50">
        <f>VLOOKUP(Table1[[#This Row],[Status]],Auxiliar!$B$16:$C$23,2,0)</f>
        <v>5</v>
      </c>
      <c r="K1006" s="22" t="s">
        <v>1158</v>
      </c>
      <c r="L1006" s="29"/>
      <c r="M1006" s="22" t="s">
        <v>1172</v>
      </c>
      <c r="N1006" s="57">
        <v>45485</v>
      </c>
      <c r="O1006" s="22">
        <f>INDEX(Auxiliar!$D$5:$F$13,MATCH(Table1[[#This Row],[Tipologia_Testes]],Auxiliar!$B$5:$B$13,0),MATCH(Table1[[#This Row],[Complexidade]],Auxiliar!$D$4:$F$4,0))</f>
        <v>0.1</v>
      </c>
      <c r="P1006" s="3" t="s">
        <v>1245</v>
      </c>
      <c r="Q1006" s="3"/>
      <c r="R1006" s="48">
        <v>45261</v>
      </c>
      <c r="S1006" s="3"/>
      <c r="T1006" s="3"/>
      <c r="U1006" s="3"/>
      <c r="V1006" s="3"/>
      <c r="W1006" s="3">
        <f>VLOOKUP(Table1[[#This Row],[Status]],Auxiliar!$B$16:$D$23,3,0)*Table1[[#This Row],[Estimação (horas)]]</f>
        <v>2.5000000000000001E-2</v>
      </c>
      <c r="X1006" s="3"/>
    </row>
    <row r="1007" spans="2:24" ht="17.399999999999999" hidden="1">
      <c r="B1007" s="14" t="s">
        <v>28</v>
      </c>
      <c r="C1007" s="14" t="s">
        <v>178</v>
      </c>
      <c r="D1007" s="14" t="s">
        <v>1232</v>
      </c>
      <c r="E1007" s="3" t="s">
        <v>38</v>
      </c>
      <c r="F1007" s="14" t="s">
        <v>208</v>
      </c>
      <c r="G1007" s="14" t="s">
        <v>247</v>
      </c>
      <c r="H1007" s="73" t="str">
        <f>Table1[[#This Row],[Tabela]]&amp;Table1[[#This Row],[Campo]]</f>
        <v>modesg_inp_nfrd_alinhamento_taxccm_capex_ttl_elgbl</v>
      </c>
      <c r="I1007" s="3" t="s">
        <v>480</v>
      </c>
      <c r="J1007" s="50">
        <f>VLOOKUP(Table1[[#This Row],[Status]],Auxiliar!$B$16:$C$23,2,0)</f>
        <v>5</v>
      </c>
      <c r="K1007" s="22" t="s">
        <v>1181</v>
      </c>
      <c r="L1007" s="29"/>
      <c r="M1007" s="22" t="s">
        <v>1172</v>
      </c>
      <c r="N1007" s="57">
        <v>45485</v>
      </c>
      <c r="O1007" s="22">
        <f>INDEX(Auxiliar!$D$5:$F$13,MATCH(Table1[[#This Row],[Tipologia_Testes]],Auxiliar!$B$5:$B$13,0),MATCH(Table1[[#This Row],[Complexidade]],Auxiliar!$D$4:$F$4,0))</f>
        <v>0.5</v>
      </c>
      <c r="P1007" s="3"/>
      <c r="Q1007" s="3"/>
      <c r="R1007" s="48">
        <v>45261</v>
      </c>
      <c r="S1007" s="3"/>
      <c r="T1007" s="3"/>
      <c r="U1007" s="3"/>
      <c r="V1007" s="3"/>
      <c r="W1007" s="3">
        <f>VLOOKUP(Table1[[#This Row],[Status]],Auxiliar!$B$16:$D$23,3,0)*Table1[[#This Row],[Estimação (horas)]]</f>
        <v>0.125</v>
      </c>
      <c r="X1007" s="3"/>
    </row>
    <row r="1008" spans="2:24" ht="17.399999999999999" hidden="1">
      <c r="B1008" s="14" t="s">
        <v>28</v>
      </c>
      <c r="C1008" s="14" t="s">
        <v>178</v>
      </c>
      <c r="D1008" s="14" t="s">
        <v>1232</v>
      </c>
      <c r="E1008" s="3" t="s">
        <v>38</v>
      </c>
      <c r="F1008" s="14" t="s">
        <v>208</v>
      </c>
      <c r="G1008" s="14" t="s">
        <v>248</v>
      </c>
      <c r="H1008" s="73" t="str">
        <f>Table1[[#This Row],[Tabela]]&amp;Table1[[#This Row],[Campo]]</f>
        <v>modesg_inp_nfrd_alinhamento_taxccm_capex_enblng_algnd</v>
      </c>
      <c r="I1008" s="3" t="s">
        <v>480</v>
      </c>
      <c r="J1008" s="50">
        <f>VLOOKUP(Table1[[#This Row],[Status]],Auxiliar!$B$16:$C$23,2,0)</f>
        <v>5</v>
      </c>
      <c r="K1008" s="22" t="s">
        <v>1158</v>
      </c>
      <c r="L1008" s="29"/>
      <c r="M1008" s="22" t="s">
        <v>1172</v>
      </c>
      <c r="N1008" s="57">
        <v>45485</v>
      </c>
      <c r="O1008" s="22">
        <f>INDEX(Auxiliar!$D$5:$F$13,MATCH(Table1[[#This Row],[Tipologia_Testes]],Auxiliar!$B$5:$B$13,0),MATCH(Table1[[#This Row],[Complexidade]],Auxiliar!$D$4:$F$4,0))</f>
        <v>0.1</v>
      </c>
      <c r="P1008" s="3" t="s">
        <v>1245</v>
      </c>
      <c r="Q1008" s="3"/>
      <c r="R1008" s="48">
        <v>45261</v>
      </c>
      <c r="S1008" s="3"/>
      <c r="T1008" s="3"/>
      <c r="U1008" s="3"/>
      <c r="V1008" s="3"/>
      <c r="W1008" s="3">
        <f>VLOOKUP(Table1[[#This Row],[Status]],Auxiliar!$B$16:$D$23,3,0)*Table1[[#This Row],[Estimação (horas)]]</f>
        <v>2.5000000000000001E-2</v>
      </c>
      <c r="X1008" s="3"/>
    </row>
    <row r="1009" spans="2:24" ht="17.399999999999999" hidden="1">
      <c r="B1009" s="14" t="s">
        <v>28</v>
      </c>
      <c r="C1009" s="14" t="s">
        <v>178</v>
      </c>
      <c r="D1009" s="14" t="s">
        <v>1232</v>
      </c>
      <c r="E1009" s="3" t="s">
        <v>38</v>
      </c>
      <c r="F1009" s="14" t="s">
        <v>208</v>
      </c>
      <c r="G1009" s="14" t="s">
        <v>248</v>
      </c>
      <c r="H1009" s="73" t="str">
        <f>Table1[[#This Row],[Tabela]]&amp;Table1[[#This Row],[Campo]]</f>
        <v>modesg_inp_nfrd_alinhamento_taxccm_capex_enblng_algnd</v>
      </c>
      <c r="I1009" s="3" t="s">
        <v>480</v>
      </c>
      <c r="J1009" s="50">
        <f>VLOOKUP(Table1[[#This Row],[Status]],Auxiliar!$B$16:$C$23,2,0)</f>
        <v>5</v>
      </c>
      <c r="K1009" s="22" t="s">
        <v>1181</v>
      </c>
      <c r="L1009" s="29"/>
      <c r="M1009" s="22" t="s">
        <v>1172</v>
      </c>
      <c r="N1009" s="57">
        <v>45485</v>
      </c>
      <c r="O1009" s="22">
        <f>INDEX(Auxiliar!$D$5:$F$13,MATCH(Table1[[#This Row],[Tipologia_Testes]],Auxiliar!$B$5:$B$13,0),MATCH(Table1[[#This Row],[Complexidade]],Auxiliar!$D$4:$F$4,0))</f>
        <v>0.5</v>
      </c>
      <c r="P1009" s="3"/>
      <c r="Q1009" s="3"/>
      <c r="R1009" s="48">
        <v>45261</v>
      </c>
      <c r="S1009" s="3"/>
      <c r="T1009" s="3"/>
      <c r="U1009" s="3"/>
      <c r="V1009" s="3"/>
      <c r="W1009" s="3">
        <f>VLOOKUP(Table1[[#This Row],[Status]],Auxiliar!$B$16:$D$23,3,0)*Table1[[#This Row],[Estimação (horas)]]</f>
        <v>0.125</v>
      </c>
      <c r="X1009" s="3"/>
    </row>
    <row r="1010" spans="2:24" ht="17.399999999999999" hidden="1">
      <c r="B1010" s="14" t="s">
        <v>28</v>
      </c>
      <c r="C1010" s="14" t="s">
        <v>178</v>
      </c>
      <c r="D1010" s="14" t="s">
        <v>1232</v>
      </c>
      <c r="E1010" s="3" t="s">
        <v>38</v>
      </c>
      <c r="F1010" s="14" t="s">
        <v>208</v>
      </c>
      <c r="G1010" s="14" t="s">
        <v>249</v>
      </c>
      <c r="H1010" s="73" t="str">
        <f>Table1[[#This Row],[Tabela]]&amp;Table1[[#This Row],[Campo]]</f>
        <v>modesg_inp_nfrd_alinhamento_taxccm_capex_trnstn_algnd</v>
      </c>
      <c r="I1010" s="3" t="s">
        <v>480</v>
      </c>
      <c r="J1010" s="50">
        <f>VLOOKUP(Table1[[#This Row],[Status]],Auxiliar!$B$16:$C$23,2,0)</f>
        <v>5</v>
      </c>
      <c r="K1010" s="22" t="s">
        <v>1158</v>
      </c>
      <c r="L1010" s="29"/>
      <c r="M1010" s="22" t="s">
        <v>1172</v>
      </c>
      <c r="N1010" s="57">
        <v>45485</v>
      </c>
      <c r="O1010" s="22">
        <f>INDEX(Auxiliar!$D$5:$F$13,MATCH(Table1[[#This Row],[Tipologia_Testes]],Auxiliar!$B$5:$B$13,0),MATCH(Table1[[#This Row],[Complexidade]],Auxiliar!$D$4:$F$4,0))</f>
        <v>0.1</v>
      </c>
      <c r="P1010" s="3" t="s">
        <v>1245</v>
      </c>
      <c r="Q1010" s="3"/>
      <c r="R1010" s="48">
        <v>45261</v>
      </c>
      <c r="S1010" s="3"/>
      <c r="T1010" s="3"/>
      <c r="U1010" s="3"/>
      <c r="V1010" s="3"/>
      <c r="W1010" s="3">
        <f>VLOOKUP(Table1[[#This Row],[Status]],Auxiliar!$B$16:$D$23,3,0)*Table1[[#This Row],[Estimação (horas)]]</f>
        <v>2.5000000000000001E-2</v>
      </c>
      <c r="X1010" s="3"/>
    </row>
    <row r="1011" spans="2:24" ht="17.399999999999999" hidden="1">
      <c r="B1011" s="14" t="s">
        <v>28</v>
      </c>
      <c r="C1011" s="14" t="s">
        <v>178</v>
      </c>
      <c r="D1011" s="14" t="s">
        <v>1232</v>
      </c>
      <c r="E1011" s="3" t="s">
        <v>38</v>
      </c>
      <c r="F1011" s="14" t="s">
        <v>208</v>
      </c>
      <c r="G1011" s="14" t="s">
        <v>249</v>
      </c>
      <c r="H1011" s="73" t="str">
        <f>Table1[[#This Row],[Tabela]]&amp;Table1[[#This Row],[Campo]]</f>
        <v>modesg_inp_nfrd_alinhamento_taxccm_capex_trnstn_algnd</v>
      </c>
      <c r="I1011" s="3" t="s">
        <v>480</v>
      </c>
      <c r="J1011" s="50">
        <f>VLOOKUP(Table1[[#This Row],[Status]],Auxiliar!$B$16:$C$23,2,0)</f>
        <v>5</v>
      </c>
      <c r="K1011" s="22" t="s">
        <v>1181</v>
      </c>
      <c r="L1011" s="29"/>
      <c r="M1011" s="22" t="s">
        <v>1172</v>
      </c>
      <c r="N1011" s="57">
        <v>45485</v>
      </c>
      <c r="O1011" s="22">
        <f>INDEX(Auxiliar!$D$5:$F$13,MATCH(Table1[[#This Row],[Tipologia_Testes]],Auxiliar!$B$5:$B$13,0),MATCH(Table1[[#This Row],[Complexidade]],Auxiliar!$D$4:$F$4,0))</f>
        <v>0.5</v>
      </c>
      <c r="P1011" s="3"/>
      <c r="Q1011" s="3"/>
      <c r="R1011" s="48">
        <v>45261</v>
      </c>
      <c r="S1011" s="3"/>
      <c r="T1011" s="3"/>
      <c r="U1011" s="3"/>
      <c r="V1011" s="3"/>
      <c r="W1011" s="3">
        <f>VLOOKUP(Table1[[#This Row],[Status]],Auxiliar!$B$16:$D$23,3,0)*Table1[[#This Row],[Estimação (horas)]]</f>
        <v>0.125</v>
      </c>
      <c r="X1011" s="3"/>
    </row>
    <row r="1012" spans="2:24" ht="17.399999999999999" hidden="1">
      <c r="B1012" s="14" t="s">
        <v>28</v>
      </c>
      <c r="C1012" s="14" t="s">
        <v>178</v>
      </c>
      <c r="D1012" s="14" t="s">
        <v>1232</v>
      </c>
      <c r="E1012" s="3" t="s">
        <v>38</v>
      </c>
      <c r="F1012" s="14" t="s">
        <v>208</v>
      </c>
      <c r="G1012" s="14" t="s">
        <v>250</v>
      </c>
      <c r="H1012" s="73" t="str">
        <f>Table1[[#This Row],[Tabela]]&amp;Table1[[#This Row],[Campo]]</f>
        <v>modesg_inp_nfrd_alinhamento_taxccm_capex_own_prfrmnce_algnd</v>
      </c>
      <c r="I1012" s="3" t="s">
        <v>480</v>
      </c>
      <c r="J1012" s="50">
        <f>VLOOKUP(Table1[[#This Row],[Status]],Auxiliar!$B$16:$C$23,2,0)</f>
        <v>5</v>
      </c>
      <c r="K1012" s="22" t="s">
        <v>1158</v>
      </c>
      <c r="L1012" s="29"/>
      <c r="M1012" s="22" t="s">
        <v>1172</v>
      </c>
      <c r="N1012" s="57">
        <v>45485</v>
      </c>
      <c r="O1012" s="22">
        <f>INDEX(Auxiliar!$D$5:$F$13,MATCH(Table1[[#This Row],[Tipologia_Testes]],Auxiliar!$B$5:$B$13,0),MATCH(Table1[[#This Row],[Complexidade]],Auxiliar!$D$4:$F$4,0))</f>
        <v>0.1</v>
      </c>
      <c r="P1012" s="3" t="s">
        <v>1246</v>
      </c>
      <c r="Q1012" s="3"/>
      <c r="R1012" s="48">
        <v>45261</v>
      </c>
      <c r="S1012" s="3"/>
      <c r="T1012" s="3"/>
      <c r="U1012" s="3"/>
      <c r="V1012" s="3"/>
      <c r="W1012" s="3">
        <f>VLOOKUP(Table1[[#This Row],[Status]],Auxiliar!$B$16:$D$23,3,0)*Table1[[#This Row],[Estimação (horas)]]</f>
        <v>2.5000000000000001E-2</v>
      </c>
      <c r="X1012" s="3"/>
    </row>
    <row r="1013" spans="2:24" ht="17.399999999999999" hidden="1">
      <c r="B1013" s="14" t="s">
        <v>28</v>
      </c>
      <c r="C1013" s="14" t="s">
        <v>178</v>
      </c>
      <c r="D1013" s="14" t="s">
        <v>1232</v>
      </c>
      <c r="E1013" s="3" t="s">
        <v>38</v>
      </c>
      <c r="F1013" s="14" t="s">
        <v>208</v>
      </c>
      <c r="G1013" s="14" t="s">
        <v>250</v>
      </c>
      <c r="H1013" s="73" t="str">
        <f>Table1[[#This Row],[Tabela]]&amp;Table1[[#This Row],[Campo]]</f>
        <v>modesg_inp_nfrd_alinhamento_taxccm_capex_own_prfrmnce_algnd</v>
      </c>
      <c r="I1013" s="3" t="s">
        <v>480</v>
      </c>
      <c r="J1013" s="50">
        <f>VLOOKUP(Table1[[#This Row],[Status]],Auxiliar!$B$16:$C$23,2,0)</f>
        <v>5</v>
      </c>
      <c r="K1013" s="22" t="s">
        <v>1181</v>
      </c>
      <c r="L1013" s="29"/>
      <c r="M1013" s="22" t="s">
        <v>1172</v>
      </c>
      <c r="N1013" s="57">
        <v>45485</v>
      </c>
      <c r="O1013" s="22">
        <f>INDEX(Auxiliar!$D$5:$F$13,MATCH(Table1[[#This Row],[Tipologia_Testes]],Auxiliar!$B$5:$B$13,0),MATCH(Table1[[#This Row],[Complexidade]],Auxiliar!$D$4:$F$4,0))</f>
        <v>0.5</v>
      </c>
      <c r="P1013" s="3"/>
      <c r="Q1013" s="3"/>
      <c r="R1013" s="48">
        <v>45261</v>
      </c>
      <c r="S1013" s="3"/>
      <c r="T1013" s="3"/>
      <c r="U1013" s="3"/>
      <c r="V1013" s="3"/>
      <c r="W1013" s="3">
        <f>VLOOKUP(Table1[[#This Row],[Status]],Auxiliar!$B$16:$D$23,3,0)*Table1[[#This Row],[Estimação (horas)]]</f>
        <v>0.125</v>
      </c>
      <c r="X1013" s="3"/>
    </row>
    <row r="1014" spans="2:24" ht="17.399999999999999" hidden="1">
      <c r="B1014" s="14" t="s">
        <v>28</v>
      </c>
      <c r="C1014" s="14" t="s">
        <v>178</v>
      </c>
      <c r="D1014" s="14" t="s">
        <v>1232</v>
      </c>
      <c r="E1014" s="3" t="s">
        <v>38</v>
      </c>
      <c r="F1014" s="14" t="s">
        <v>208</v>
      </c>
      <c r="G1014" s="14" t="s">
        <v>251</v>
      </c>
      <c r="H1014" s="73" t="str">
        <f>Table1[[#This Row],[Tabela]]&amp;Table1[[#This Row],[Campo]]</f>
        <v>modesg_inp_nfrd_alinhamento_taxppc_trnvr_ttl_elgbl</v>
      </c>
      <c r="I1014" s="3" t="s">
        <v>480</v>
      </c>
      <c r="J1014" s="50">
        <f>VLOOKUP(Table1[[#This Row],[Status]],Auxiliar!$B$16:$C$23,2,0)</f>
        <v>5</v>
      </c>
      <c r="K1014" s="22" t="s">
        <v>1158</v>
      </c>
      <c r="L1014" s="3" t="s">
        <v>502</v>
      </c>
      <c r="M1014" s="22" t="s">
        <v>1172</v>
      </c>
      <c r="N1014" s="57">
        <v>45485</v>
      </c>
      <c r="O1014" s="22">
        <f>INDEX(Auxiliar!$D$5:$F$13,MATCH(Table1[[#This Row],[Tipologia_Testes]],Auxiliar!$B$5:$B$13,0),MATCH(Table1[[#This Row],[Complexidade]],Auxiliar!$D$4:$F$4,0))</f>
        <v>0.1</v>
      </c>
      <c r="P1014" s="3" t="s">
        <v>1247</v>
      </c>
      <c r="Q1014" s="3"/>
      <c r="R1014" s="48">
        <v>45261</v>
      </c>
      <c r="S1014" s="3"/>
      <c r="T1014" s="3"/>
      <c r="U1014" s="3"/>
      <c r="V1014" s="3"/>
      <c r="W1014" s="3">
        <f>VLOOKUP(Table1[[#This Row],[Status]],Auxiliar!$B$16:$D$23,3,0)*Table1[[#This Row],[Estimação (horas)]]</f>
        <v>2.5000000000000001E-2</v>
      </c>
      <c r="X1014" s="3"/>
    </row>
    <row r="1015" spans="2:24" ht="17.399999999999999" hidden="1">
      <c r="B1015" s="14" t="s">
        <v>28</v>
      </c>
      <c r="C1015" s="14" t="s">
        <v>178</v>
      </c>
      <c r="D1015" s="14" t="s">
        <v>1232</v>
      </c>
      <c r="E1015" s="3" t="s">
        <v>38</v>
      </c>
      <c r="F1015" s="14" t="s">
        <v>208</v>
      </c>
      <c r="G1015" s="14" t="s">
        <v>251</v>
      </c>
      <c r="H1015" s="73" t="str">
        <f>Table1[[#This Row],[Tabela]]&amp;Table1[[#This Row],[Campo]]</f>
        <v>modesg_inp_nfrd_alinhamento_taxppc_trnvr_ttl_elgbl</v>
      </c>
      <c r="I1015" s="3" t="s">
        <v>480</v>
      </c>
      <c r="J1015" s="50">
        <f>VLOOKUP(Table1[[#This Row],[Status]],Auxiliar!$B$16:$C$23,2,0)</f>
        <v>5</v>
      </c>
      <c r="K1015" s="22" t="s">
        <v>1181</v>
      </c>
      <c r="L1015" s="3" t="s">
        <v>502</v>
      </c>
      <c r="M1015" s="22" t="s">
        <v>1172</v>
      </c>
      <c r="N1015" s="57">
        <v>45485</v>
      </c>
      <c r="O1015" s="22">
        <f>INDEX(Auxiliar!$D$5:$F$13,MATCH(Table1[[#This Row],[Tipologia_Testes]],Auxiliar!$B$5:$B$13,0),MATCH(Table1[[#This Row],[Complexidade]],Auxiliar!$D$4:$F$4,0))</f>
        <v>0.5</v>
      </c>
      <c r="P1015" s="3"/>
      <c r="Q1015" s="3"/>
      <c r="R1015" s="48">
        <v>45261</v>
      </c>
      <c r="S1015" s="3"/>
      <c r="T1015" s="3"/>
      <c r="U1015" s="3"/>
      <c r="V1015" s="3"/>
      <c r="W1015" s="3">
        <f>VLOOKUP(Table1[[#This Row],[Status]],Auxiliar!$B$16:$D$23,3,0)*Table1[[#This Row],[Estimação (horas)]]</f>
        <v>0.125</v>
      </c>
      <c r="X1015" s="3"/>
    </row>
    <row r="1016" spans="2:24" ht="17.399999999999999" hidden="1">
      <c r="B1016" s="14" t="s">
        <v>28</v>
      </c>
      <c r="C1016" s="14" t="s">
        <v>178</v>
      </c>
      <c r="D1016" s="14" t="s">
        <v>1232</v>
      </c>
      <c r="E1016" s="3" t="s">
        <v>38</v>
      </c>
      <c r="F1016" s="14" t="s">
        <v>208</v>
      </c>
      <c r="G1016" s="14" t="s">
        <v>252</v>
      </c>
      <c r="H1016" s="73" t="str">
        <f>Table1[[#This Row],[Tabela]]&amp;Table1[[#This Row],[Campo]]</f>
        <v>modesg_inp_nfrd_alinhamento_taxppc_turnover_own_prfrmnce_algnd</v>
      </c>
      <c r="I1016" s="3" t="s">
        <v>480</v>
      </c>
      <c r="J1016" s="50">
        <f>VLOOKUP(Table1[[#This Row],[Status]],Auxiliar!$B$16:$C$23,2,0)</f>
        <v>5</v>
      </c>
      <c r="K1016" s="22" t="s">
        <v>1158</v>
      </c>
      <c r="L1016" s="3" t="s">
        <v>502</v>
      </c>
      <c r="M1016" s="22" t="s">
        <v>1172</v>
      </c>
      <c r="N1016" s="57">
        <v>45485</v>
      </c>
      <c r="O1016" s="22">
        <f>INDEX(Auxiliar!$D$5:$F$13,MATCH(Table1[[#This Row],[Tipologia_Testes]],Auxiliar!$B$5:$B$13,0),MATCH(Table1[[#This Row],[Complexidade]],Auxiliar!$D$4:$F$4,0))</f>
        <v>0.1</v>
      </c>
      <c r="P1016" s="3" t="s">
        <v>1247</v>
      </c>
      <c r="Q1016" s="3"/>
      <c r="R1016" s="48">
        <v>45261</v>
      </c>
      <c r="S1016" s="3"/>
      <c r="T1016" s="3"/>
      <c r="U1016" s="3"/>
      <c r="V1016" s="3"/>
      <c r="W1016" s="3">
        <f>VLOOKUP(Table1[[#This Row],[Status]],Auxiliar!$B$16:$D$23,3,0)*Table1[[#This Row],[Estimação (horas)]]</f>
        <v>2.5000000000000001E-2</v>
      </c>
      <c r="X1016" s="3"/>
    </row>
    <row r="1017" spans="2:24" ht="17.399999999999999" hidden="1">
      <c r="B1017" s="14" t="s">
        <v>28</v>
      </c>
      <c r="C1017" s="14" t="s">
        <v>178</v>
      </c>
      <c r="D1017" s="14" t="s">
        <v>1232</v>
      </c>
      <c r="E1017" s="3" t="s">
        <v>38</v>
      </c>
      <c r="F1017" s="14" t="s">
        <v>208</v>
      </c>
      <c r="G1017" s="14" t="s">
        <v>252</v>
      </c>
      <c r="H1017" s="73" t="str">
        <f>Table1[[#This Row],[Tabela]]&amp;Table1[[#This Row],[Campo]]</f>
        <v>modesg_inp_nfrd_alinhamento_taxppc_turnover_own_prfrmnce_algnd</v>
      </c>
      <c r="I1017" s="3" t="s">
        <v>480</v>
      </c>
      <c r="J1017" s="50">
        <f>VLOOKUP(Table1[[#This Row],[Status]],Auxiliar!$B$16:$C$23,2,0)</f>
        <v>5</v>
      </c>
      <c r="K1017" s="22" t="s">
        <v>1181</v>
      </c>
      <c r="L1017" s="3" t="s">
        <v>502</v>
      </c>
      <c r="M1017" s="22" t="s">
        <v>1172</v>
      </c>
      <c r="N1017" s="57">
        <v>45485</v>
      </c>
      <c r="O1017" s="22">
        <f>INDEX(Auxiliar!$D$5:$F$13,MATCH(Table1[[#This Row],[Tipologia_Testes]],Auxiliar!$B$5:$B$13,0),MATCH(Table1[[#This Row],[Complexidade]],Auxiliar!$D$4:$F$4,0))</f>
        <v>0.5</v>
      </c>
      <c r="P1017" s="3"/>
      <c r="Q1017" s="3"/>
      <c r="R1017" s="48">
        <v>45261</v>
      </c>
      <c r="S1017" s="3"/>
      <c r="T1017" s="3"/>
      <c r="U1017" s="3"/>
      <c r="V1017" s="3"/>
      <c r="W1017" s="3">
        <f>VLOOKUP(Table1[[#This Row],[Status]],Auxiliar!$B$16:$D$23,3,0)*Table1[[#This Row],[Estimação (horas)]]</f>
        <v>0.125</v>
      </c>
      <c r="X1017" s="3"/>
    </row>
    <row r="1018" spans="2:24" ht="17.399999999999999" hidden="1">
      <c r="B1018" s="14" t="s">
        <v>28</v>
      </c>
      <c r="C1018" s="14" t="s">
        <v>178</v>
      </c>
      <c r="D1018" s="14" t="s">
        <v>1232</v>
      </c>
      <c r="E1018" s="3" t="s">
        <v>38</v>
      </c>
      <c r="F1018" s="14" t="s">
        <v>208</v>
      </c>
      <c r="G1018" s="14" t="s">
        <v>253</v>
      </c>
      <c r="H1018" s="73" t="str">
        <f>Table1[[#This Row],[Tabela]]&amp;Table1[[#This Row],[Campo]]</f>
        <v>modesg_inp_nfrd_alinhamento_taxppc_capex_ttl_elgbl</v>
      </c>
      <c r="I1018" s="3" t="s">
        <v>480</v>
      </c>
      <c r="J1018" s="50">
        <f>VLOOKUP(Table1[[#This Row],[Status]],Auxiliar!$B$16:$C$23,2,0)</f>
        <v>5</v>
      </c>
      <c r="K1018" s="22" t="s">
        <v>1158</v>
      </c>
      <c r="L1018" s="3" t="s">
        <v>502</v>
      </c>
      <c r="M1018" s="22" t="s">
        <v>1172</v>
      </c>
      <c r="N1018" s="57">
        <v>45485</v>
      </c>
      <c r="O1018" s="22">
        <f>INDEX(Auxiliar!$D$5:$F$13,MATCH(Table1[[#This Row],[Tipologia_Testes]],Auxiliar!$B$5:$B$13,0),MATCH(Table1[[#This Row],[Complexidade]],Auxiliar!$D$4:$F$4,0))</f>
        <v>0.1</v>
      </c>
      <c r="P1018" s="3" t="s">
        <v>1247</v>
      </c>
      <c r="Q1018" s="3"/>
      <c r="R1018" s="48">
        <v>45261</v>
      </c>
      <c r="S1018" s="3"/>
      <c r="T1018" s="3"/>
      <c r="U1018" s="3"/>
      <c r="V1018" s="3"/>
      <c r="W1018" s="3">
        <f>VLOOKUP(Table1[[#This Row],[Status]],Auxiliar!$B$16:$D$23,3,0)*Table1[[#This Row],[Estimação (horas)]]</f>
        <v>2.5000000000000001E-2</v>
      </c>
      <c r="X1018" s="3"/>
    </row>
    <row r="1019" spans="2:24" ht="17.399999999999999" hidden="1">
      <c r="B1019" s="14" t="s">
        <v>28</v>
      </c>
      <c r="C1019" s="14" t="s">
        <v>178</v>
      </c>
      <c r="D1019" s="14" t="s">
        <v>1232</v>
      </c>
      <c r="E1019" s="3" t="s">
        <v>38</v>
      </c>
      <c r="F1019" s="14" t="s">
        <v>208</v>
      </c>
      <c r="G1019" s="14" t="s">
        <v>253</v>
      </c>
      <c r="H1019" s="73" t="str">
        <f>Table1[[#This Row],[Tabela]]&amp;Table1[[#This Row],[Campo]]</f>
        <v>modesg_inp_nfrd_alinhamento_taxppc_capex_ttl_elgbl</v>
      </c>
      <c r="I1019" s="3" t="s">
        <v>480</v>
      </c>
      <c r="J1019" s="50">
        <f>VLOOKUP(Table1[[#This Row],[Status]],Auxiliar!$B$16:$C$23,2,0)</f>
        <v>5</v>
      </c>
      <c r="K1019" s="22" t="s">
        <v>1181</v>
      </c>
      <c r="L1019" s="3" t="s">
        <v>502</v>
      </c>
      <c r="M1019" s="22" t="s">
        <v>1172</v>
      </c>
      <c r="N1019" s="57">
        <v>45485</v>
      </c>
      <c r="O1019" s="22">
        <f>INDEX(Auxiliar!$D$5:$F$13,MATCH(Table1[[#This Row],[Tipologia_Testes]],Auxiliar!$B$5:$B$13,0),MATCH(Table1[[#This Row],[Complexidade]],Auxiliar!$D$4:$F$4,0))</f>
        <v>0.5</v>
      </c>
      <c r="P1019" s="3"/>
      <c r="Q1019" s="3"/>
      <c r="R1019" s="48">
        <v>45261</v>
      </c>
      <c r="S1019" s="3"/>
      <c r="T1019" s="3"/>
      <c r="U1019" s="3"/>
      <c r="V1019" s="3"/>
      <c r="W1019" s="3">
        <f>VLOOKUP(Table1[[#This Row],[Status]],Auxiliar!$B$16:$D$23,3,0)*Table1[[#This Row],[Estimação (horas)]]</f>
        <v>0.125</v>
      </c>
      <c r="X1019" s="3"/>
    </row>
    <row r="1020" spans="2:24" ht="17.399999999999999" hidden="1">
      <c r="B1020" s="14" t="s">
        <v>28</v>
      </c>
      <c r="C1020" s="14" t="s">
        <v>178</v>
      </c>
      <c r="D1020" s="14" t="s">
        <v>1232</v>
      </c>
      <c r="E1020" s="3" t="s">
        <v>38</v>
      </c>
      <c r="F1020" s="14" t="s">
        <v>208</v>
      </c>
      <c r="G1020" s="14" t="s">
        <v>254</v>
      </c>
      <c r="H1020" s="73" t="str">
        <f>Table1[[#This Row],[Tabela]]&amp;Table1[[#This Row],[Campo]]</f>
        <v>modesg_inp_nfrd_alinhamento_taxppc_capex_own_prfrmnce_algnd</v>
      </c>
      <c r="I1020" s="3" t="s">
        <v>480</v>
      </c>
      <c r="J1020" s="50">
        <f>VLOOKUP(Table1[[#This Row],[Status]],Auxiliar!$B$16:$C$23,2,0)</f>
        <v>5</v>
      </c>
      <c r="K1020" s="22" t="s">
        <v>1158</v>
      </c>
      <c r="L1020" s="3" t="s">
        <v>502</v>
      </c>
      <c r="M1020" s="22" t="s">
        <v>1172</v>
      </c>
      <c r="N1020" s="57">
        <v>45485</v>
      </c>
      <c r="O1020" s="22">
        <f>INDEX(Auxiliar!$D$5:$F$13,MATCH(Table1[[#This Row],[Tipologia_Testes]],Auxiliar!$B$5:$B$13,0),MATCH(Table1[[#This Row],[Complexidade]],Auxiliar!$D$4:$F$4,0))</f>
        <v>0.1</v>
      </c>
      <c r="P1020" s="3" t="s">
        <v>1247</v>
      </c>
      <c r="Q1020" s="3"/>
      <c r="R1020" s="48">
        <v>45261</v>
      </c>
      <c r="S1020" s="3"/>
      <c r="T1020" s="3"/>
      <c r="U1020" s="3"/>
      <c r="V1020" s="3"/>
      <c r="W1020" s="3">
        <f>VLOOKUP(Table1[[#This Row],[Status]],Auxiliar!$B$16:$D$23,3,0)*Table1[[#This Row],[Estimação (horas)]]</f>
        <v>2.5000000000000001E-2</v>
      </c>
      <c r="X1020" s="3"/>
    </row>
    <row r="1021" spans="2:24" ht="17.399999999999999" hidden="1">
      <c r="B1021" s="14" t="s">
        <v>28</v>
      </c>
      <c r="C1021" s="14" t="s">
        <v>178</v>
      </c>
      <c r="D1021" s="14" t="s">
        <v>1232</v>
      </c>
      <c r="E1021" s="3" t="s">
        <v>38</v>
      </c>
      <c r="F1021" s="14" t="s">
        <v>208</v>
      </c>
      <c r="G1021" s="14" t="s">
        <v>254</v>
      </c>
      <c r="H1021" s="73" t="str">
        <f>Table1[[#This Row],[Tabela]]&amp;Table1[[#This Row],[Campo]]</f>
        <v>modesg_inp_nfrd_alinhamento_taxppc_capex_own_prfrmnce_algnd</v>
      </c>
      <c r="I1021" s="3" t="s">
        <v>480</v>
      </c>
      <c r="J1021" s="50">
        <f>VLOOKUP(Table1[[#This Row],[Status]],Auxiliar!$B$16:$C$23,2,0)</f>
        <v>5</v>
      </c>
      <c r="K1021" s="22" t="s">
        <v>1181</v>
      </c>
      <c r="L1021" s="3" t="s">
        <v>502</v>
      </c>
      <c r="M1021" s="22" t="s">
        <v>1172</v>
      </c>
      <c r="N1021" s="57">
        <v>45485</v>
      </c>
      <c r="O1021" s="22">
        <f>INDEX(Auxiliar!$D$5:$F$13,MATCH(Table1[[#This Row],[Tipologia_Testes]],Auxiliar!$B$5:$B$13,0),MATCH(Table1[[#This Row],[Complexidade]],Auxiliar!$D$4:$F$4,0))</f>
        <v>0.5</v>
      </c>
      <c r="P1021" s="3"/>
      <c r="Q1021" s="3"/>
      <c r="R1021" s="48">
        <v>45261</v>
      </c>
      <c r="S1021" s="3"/>
      <c r="T1021" s="3"/>
      <c r="U1021" s="3"/>
      <c r="V1021" s="3"/>
      <c r="W1021" s="3">
        <f>VLOOKUP(Table1[[#This Row],[Status]],Auxiliar!$B$16:$D$23,3,0)*Table1[[#This Row],[Estimação (horas)]]</f>
        <v>0.125</v>
      </c>
      <c r="X1021" s="3"/>
    </row>
    <row r="1022" spans="2:24" ht="17.399999999999999" hidden="1">
      <c r="B1022" s="14" t="s">
        <v>28</v>
      </c>
      <c r="C1022" s="14" t="s">
        <v>178</v>
      </c>
      <c r="D1022" s="14" t="s">
        <v>1232</v>
      </c>
      <c r="E1022" s="3" t="s">
        <v>38</v>
      </c>
      <c r="F1022" s="14" t="s">
        <v>208</v>
      </c>
      <c r="G1022" s="14" t="s">
        <v>255</v>
      </c>
      <c r="H1022" s="73" t="str">
        <f>Table1[[#This Row],[Tabela]]&amp;Table1[[#This Row],[Campo]]</f>
        <v>modesg_inp_nfrd_alinhamento_taxbio_trnvr_ttl_elgbl</v>
      </c>
      <c r="I1022" s="3" t="s">
        <v>480</v>
      </c>
      <c r="J1022" s="50">
        <f>VLOOKUP(Table1[[#This Row],[Status]],Auxiliar!$B$16:$C$23,2,0)</f>
        <v>5</v>
      </c>
      <c r="K1022" s="22" t="s">
        <v>1158</v>
      </c>
      <c r="L1022" s="3" t="s">
        <v>502</v>
      </c>
      <c r="M1022" s="22" t="s">
        <v>1172</v>
      </c>
      <c r="N1022" s="57">
        <v>45485</v>
      </c>
      <c r="O1022" s="22">
        <f>INDEX(Auxiliar!$D$5:$F$13,MATCH(Table1[[#This Row],[Tipologia_Testes]],Auxiliar!$B$5:$B$13,0),MATCH(Table1[[#This Row],[Complexidade]],Auxiliar!$D$4:$F$4,0))</f>
        <v>0.1</v>
      </c>
      <c r="P1022" s="3" t="s">
        <v>1247</v>
      </c>
      <c r="Q1022" s="3"/>
      <c r="R1022" s="48">
        <v>45261</v>
      </c>
      <c r="S1022" s="3"/>
      <c r="T1022" s="3"/>
      <c r="U1022" s="3"/>
      <c r="V1022" s="3"/>
      <c r="W1022" s="3">
        <f>VLOOKUP(Table1[[#This Row],[Status]],Auxiliar!$B$16:$D$23,3,0)*Table1[[#This Row],[Estimação (horas)]]</f>
        <v>2.5000000000000001E-2</v>
      </c>
      <c r="X1022" s="3"/>
    </row>
    <row r="1023" spans="2:24" ht="17.399999999999999" hidden="1">
      <c r="B1023" s="14" t="s">
        <v>28</v>
      </c>
      <c r="C1023" s="14" t="s">
        <v>178</v>
      </c>
      <c r="D1023" s="14" t="s">
        <v>1232</v>
      </c>
      <c r="E1023" s="3" t="s">
        <v>38</v>
      </c>
      <c r="F1023" s="14" t="s">
        <v>208</v>
      </c>
      <c r="G1023" s="14" t="s">
        <v>255</v>
      </c>
      <c r="H1023" s="73" t="str">
        <f>Table1[[#This Row],[Tabela]]&amp;Table1[[#This Row],[Campo]]</f>
        <v>modesg_inp_nfrd_alinhamento_taxbio_trnvr_ttl_elgbl</v>
      </c>
      <c r="I1023" s="3" t="s">
        <v>480</v>
      </c>
      <c r="J1023" s="50">
        <f>VLOOKUP(Table1[[#This Row],[Status]],Auxiliar!$B$16:$C$23,2,0)</f>
        <v>5</v>
      </c>
      <c r="K1023" s="22" t="s">
        <v>1181</v>
      </c>
      <c r="L1023" s="3" t="s">
        <v>502</v>
      </c>
      <c r="M1023" s="22" t="s">
        <v>1172</v>
      </c>
      <c r="N1023" s="57">
        <v>45485</v>
      </c>
      <c r="O1023" s="22">
        <f>INDEX(Auxiliar!$D$5:$F$13,MATCH(Table1[[#This Row],[Tipologia_Testes]],Auxiliar!$B$5:$B$13,0),MATCH(Table1[[#This Row],[Complexidade]],Auxiliar!$D$4:$F$4,0))</f>
        <v>0.5</v>
      </c>
      <c r="P1023" s="3"/>
      <c r="Q1023" s="3"/>
      <c r="R1023" s="48">
        <v>45261</v>
      </c>
      <c r="S1023" s="3"/>
      <c r="T1023" s="3"/>
      <c r="U1023" s="3"/>
      <c r="V1023" s="3"/>
      <c r="W1023" s="3">
        <f>VLOOKUP(Table1[[#This Row],[Status]],Auxiliar!$B$16:$D$23,3,0)*Table1[[#This Row],[Estimação (horas)]]</f>
        <v>0.125</v>
      </c>
      <c r="X1023" s="3"/>
    </row>
    <row r="1024" spans="2:24" ht="17.399999999999999" hidden="1">
      <c r="B1024" s="14" t="s">
        <v>28</v>
      </c>
      <c r="C1024" s="14" t="s">
        <v>178</v>
      </c>
      <c r="D1024" s="14" t="s">
        <v>1232</v>
      </c>
      <c r="E1024" s="3" t="s">
        <v>38</v>
      </c>
      <c r="F1024" s="14" t="s">
        <v>208</v>
      </c>
      <c r="G1024" s="14" t="s">
        <v>256</v>
      </c>
      <c r="H1024" s="73" t="str">
        <f>Table1[[#This Row],[Tabela]]&amp;Table1[[#This Row],[Campo]]</f>
        <v>modesg_inp_nfrd_alinhamento_taxbio_turnover_own_prfrmnce_algnd</v>
      </c>
      <c r="I1024" s="3" t="s">
        <v>480</v>
      </c>
      <c r="J1024" s="50">
        <f>VLOOKUP(Table1[[#This Row],[Status]],Auxiliar!$B$16:$C$23,2,0)</f>
        <v>5</v>
      </c>
      <c r="K1024" s="22" t="s">
        <v>1158</v>
      </c>
      <c r="L1024" s="3" t="s">
        <v>502</v>
      </c>
      <c r="M1024" s="22" t="s">
        <v>1172</v>
      </c>
      <c r="N1024" s="57">
        <v>45485</v>
      </c>
      <c r="O1024" s="22">
        <f>INDEX(Auxiliar!$D$5:$F$13,MATCH(Table1[[#This Row],[Tipologia_Testes]],Auxiliar!$B$5:$B$13,0),MATCH(Table1[[#This Row],[Complexidade]],Auxiliar!$D$4:$F$4,0))</f>
        <v>0.1</v>
      </c>
      <c r="P1024" s="3" t="s">
        <v>1247</v>
      </c>
      <c r="Q1024" s="3"/>
      <c r="R1024" s="48">
        <v>45261</v>
      </c>
      <c r="S1024" s="3"/>
      <c r="T1024" s="3"/>
      <c r="U1024" s="3"/>
      <c r="V1024" s="3"/>
      <c r="W1024" s="3">
        <f>VLOOKUP(Table1[[#This Row],[Status]],Auxiliar!$B$16:$D$23,3,0)*Table1[[#This Row],[Estimação (horas)]]</f>
        <v>2.5000000000000001E-2</v>
      </c>
      <c r="X1024" s="3"/>
    </row>
    <row r="1025" spans="2:24" ht="17.399999999999999" hidden="1">
      <c r="B1025" s="14" t="s">
        <v>28</v>
      </c>
      <c r="C1025" s="14" t="s">
        <v>178</v>
      </c>
      <c r="D1025" s="14" t="s">
        <v>1232</v>
      </c>
      <c r="E1025" s="3" t="s">
        <v>38</v>
      </c>
      <c r="F1025" s="14" t="s">
        <v>208</v>
      </c>
      <c r="G1025" s="14" t="s">
        <v>256</v>
      </c>
      <c r="H1025" s="73" t="str">
        <f>Table1[[#This Row],[Tabela]]&amp;Table1[[#This Row],[Campo]]</f>
        <v>modesg_inp_nfrd_alinhamento_taxbio_turnover_own_prfrmnce_algnd</v>
      </c>
      <c r="I1025" s="3" t="s">
        <v>480</v>
      </c>
      <c r="J1025" s="50">
        <f>VLOOKUP(Table1[[#This Row],[Status]],Auxiliar!$B$16:$C$23,2,0)</f>
        <v>5</v>
      </c>
      <c r="K1025" s="22" t="s">
        <v>1181</v>
      </c>
      <c r="L1025" s="3" t="s">
        <v>502</v>
      </c>
      <c r="M1025" s="22" t="s">
        <v>1172</v>
      </c>
      <c r="N1025" s="57">
        <v>45485</v>
      </c>
      <c r="O1025" s="22">
        <f>INDEX(Auxiliar!$D$5:$F$13,MATCH(Table1[[#This Row],[Tipologia_Testes]],Auxiliar!$B$5:$B$13,0),MATCH(Table1[[#This Row],[Complexidade]],Auxiliar!$D$4:$F$4,0))</f>
        <v>0.5</v>
      </c>
      <c r="P1025" s="3"/>
      <c r="Q1025" s="3"/>
      <c r="R1025" s="48">
        <v>45261</v>
      </c>
      <c r="S1025" s="3"/>
      <c r="T1025" s="3"/>
      <c r="U1025" s="3"/>
      <c r="V1025" s="3"/>
      <c r="W1025" s="3">
        <f>VLOOKUP(Table1[[#This Row],[Status]],Auxiliar!$B$16:$D$23,3,0)*Table1[[#This Row],[Estimação (horas)]]</f>
        <v>0.125</v>
      </c>
      <c r="X1025" s="3"/>
    </row>
    <row r="1026" spans="2:24" ht="17.399999999999999" hidden="1">
      <c r="B1026" s="14" t="s">
        <v>28</v>
      </c>
      <c r="C1026" s="14" t="s">
        <v>178</v>
      </c>
      <c r="D1026" s="14" t="s">
        <v>1232</v>
      </c>
      <c r="E1026" s="3" t="s">
        <v>38</v>
      </c>
      <c r="F1026" s="14" t="s">
        <v>208</v>
      </c>
      <c r="G1026" s="14" t="s">
        <v>257</v>
      </c>
      <c r="H1026" s="73" t="str">
        <f>Table1[[#This Row],[Tabela]]&amp;Table1[[#This Row],[Campo]]</f>
        <v>modesg_inp_nfrd_alinhamento_taxbio_capex_ttl_elgbl</v>
      </c>
      <c r="I1026" s="3" t="s">
        <v>480</v>
      </c>
      <c r="J1026" s="50">
        <f>VLOOKUP(Table1[[#This Row],[Status]],Auxiliar!$B$16:$C$23,2,0)</f>
        <v>5</v>
      </c>
      <c r="K1026" s="22" t="s">
        <v>1158</v>
      </c>
      <c r="L1026" s="3" t="s">
        <v>502</v>
      </c>
      <c r="M1026" s="22" t="s">
        <v>1172</v>
      </c>
      <c r="N1026" s="57">
        <v>45485</v>
      </c>
      <c r="O1026" s="22">
        <f>INDEX(Auxiliar!$D$5:$F$13,MATCH(Table1[[#This Row],[Tipologia_Testes]],Auxiliar!$B$5:$B$13,0),MATCH(Table1[[#This Row],[Complexidade]],Auxiliar!$D$4:$F$4,0))</f>
        <v>0.1</v>
      </c>
      <c r="P1026" s="3" t="s">
        <v>1247</v>
      </c>
      <c r="Q1026" s="3"/>
      <c r="R1026" s="48">
        <v>45261</v>
      </c>
      <c r="S1026" s="3"/>
      <c r="T1026" s="3"/>
      <c r="U1026" s="3"/>
      <c r="V1026" s="3"/>
      <c r="W1026" s="3">
        <f>VLOOKUP(Table1[[#This Row],[Status]],Auxiliar!$B$16:$D$23,3,0)*Table1[[#This Row],[Estimação (horas)]]</f>
        <v>2.5000000000000001E-2</v>
      </c>
      <c r="X1026" s="3"/>
    </row>
    <row r="1027" spans="2:24" ht="17.399999999999999" hidden="1">
      <c r="B1027" s="14" t="s">
        <v>28</v>
      </c>
      <c r="C1027" s="14" t="s">
        <v>178</v>
      </c>
      <c r="D1027" s="14" t="s">
        <v>1232</v>
      </c>
      <c r="E1027" s="3" t="s">
        <v>38</v>
      </c>
      <c r="F1027" s="14" t="s">
        <v>208</v>
      </c>
      <c r="G1027" s="14" t="s">
        <v>257</v>
      </c>
      <c r="H1027" s="73" t="str">
        <f>Table1[[#This Row],[Tabela]]&amp;Table1[[#This Row],[Campo]]</f>
        <v>modesg_inp_nfrd_alinhamento_taxbio_capex_ttl_elgbl</v>
      </c>
      <c r="I1027" s="3" t="s">
        <v>480</v>
      </c>
      <c r="J1027" s="50">
        <f>VLOOKUP(Table1[[#This Row],[Status]],Auxiliar!$B$16:$C$23,2,0)</f>
        <v>5</v>
      </c>
      <c r="K1027" s="22" t="s">
        <v>1181</v>
      </c>
      <c r="L1027" s="3" t="s">
        <v>502</v>
      </c>
      <c r="M1027" s="22" t="s">
        <v>1172</v>
      </c>
      <c r="N1027" s="57">
        <v>45485</v>
      </c>
      <c r="O1027" s="22">
        <f>INDEX(Auxiliar!$D$5:$F$13,MATCH(Table1[[#This Row],[Tipologia_Testes]],Auxiliar!$B$5:$B$13,0),MATCH(Table1[[#This Row],[Complexidade]],Auxiliar!$D$4:$F$4,0))</f>
        <v>0.5</v>
      </c>
      <c r="P1027" s="3"/>
      <c r="Q1027" s="3"/>
      <c r="R1027" s="48">
        <v>45261</v>
      </c>
      <c r="S1027" s="3"/>
      <c r="T1027" s="3"/>
      <c r="U1027" s="3"/>
      <c r="V1027" s="3"/>
      <c r="W1027" s="3">
        <f>VLOOKUP(Table1[[#This Row],[Status]],Auxiliar!$B$16:$D$23,3,0)*Table1[[#This Row],[Estimação (horas)]]</f>
        <v>0.125</v>
      </c>
      <c r="X1027" s="3"/>
    </row>
    <row r="1028" spans="2:24" ht="17.399999999999999" hidden="1">
      <c r="B1028" s="14" t="s">
        <v>28</v>
      </c>
      <c r="C1028" s="14" t="s">
        <v>178</v>
      </c>
      <c r="D1028" s="14" t="s">
        <v>1232</v>
      </c>
      <c r="E1028" s="3" t="s">
        <v>38</v>
      </c>
      <c r="F1028" s="14" t="s">
        <v>208</v>
      </c>
      <c r="G1028" s="14" t="s">
        <v>258</v>
      </c>
      <c r="H1028" s="73" t="str">
        <f>Table1[[#This Row],[Tabela]]&amp;Table1[[#This Row],[Campo]]</f>
        <v>modesg_inp_nfrd_alinhamento_taxbio_capex_own_prfrmnce_algnd</v>
      </c>
      <c r="I1028" s="3" t="s">
        <v>480</v>
      </c>
      <c r="J1028" s="50">
        <f>VLOOKUP(Table1[[#This Row],[Status]],Auxiliar!$B$16:$C$23,2,0)</f>
        <v>5</v>
      </c>
      <c r="K1028" s="22" t="s">
        <v>1158</v>
      </c>
      <c r="L1028" s="3" t="s">
        <v>502</v>
      </c>
      <c r="M1028" s="22" t="s">
        <v>1172</v>
      </c>
      <c r="N1028" s="57">
        <v>45485</v>
      </c>
      <c r="O1028" s="22">
        <f>INDEX(Auxiliar!$D$5:$F$13,MATCH(Table1[[#This Row],[Tipologia_Testes]],Auxiliar!$B$5:$B$13,0),MATCH(Table1[[#This Row],[Complexidade]],Auxiliar!$D$4:$F$4,0))</f>
        <v>0.1</v>
      </c>
      <c r="P1028" s="3" t="s">
        <v>1247</v>
      </c>
      <c r="Q1028" s="3"/>
      <c r="R1028" s="48">
        <v>45261</v>
      </c>
      <c r="S1028" s="3"/>
      <c r="T1028" s="3"/>
      <c r="U1028" s="3"/>
      <c r="V1028" s="3"/>
      <c r="W1028" s="3">
        <f>VLOOKUP(Table1[[#This Row],[Status]],Auxiliar!$B$16:$D$23,3,0)*Table1[[#This Row],[Estimação (horas)]]</f>
        <v>2.5000000000000001E-2</v>
      </c>
      <c r="X1028" s="3"/>
    </row>
    <row r="1029" spans="2:24" ht="17.399999999999999" hidden="1">
      <c r="B1029" s="14" t="s">
        <v>28</v>
      </c>
      <c r="C1029" s="14" t="s">
        <v>178</v>
      </c>
      <c r="D1029" s="14" t="s">
        <v>1232</v>
      </c>
      <c r="E1029" s="3" t="s">
        <v>38</v>
      </c>
      <c r="F1029" s="14" t="s">
        <v>208</v>
      </c>
      <c r="G1029" s="14" t="s">
        <v>258</v>
      </c>
      <c r="H1029" s="73" t="str">
        <f>Table1[[#This Row],[Tabela]]&amp;Table1[[#This Row],[Campo]]</f>
        <v>modesg_inp_nfrd_alinhamento_taxbio_capex_own_prfrmnce_algnd</v>
      </c>
      <c r="I1029" s="3" t="s">
        <v>480</v>
      </c>
      <c r="J1029" s="50">
        <f>VLOOKUP(Table1[[#This Row],[Status]],Auxiliar!$B$16:$C$23,2,0)</f>
        <v>5</v>
      </c>
      <c r="K1029" s="22" t="s">
        <v>1181</v>
      </c>
      <c r="L1029" s="3" t="s">
        <v>502</v>
      </c>
      <c r="M1029" s="22" t="s">
        <v>1172</v>
      </c>
      <c r="N1029" s="57">
        <v>45485</v>
      </c>
      <c r="O1029" s="22">
        <f>INDEX(Auxiliar!$D$5:$F$13,MATCH(Table1[[#This Row],[Tipologia_Testes]],Auxiliar!$B$5:$B$13,0),MATCH(Table1[[#This Row],[Complexidade]],Auxiliar!$D$4:$F$4,0))</f>
        <v>0.5</v>
      </c>
      <c r="P1029" s="3"/>
      <c r="Q1029" s="3"/>
      <c r="R1029" s="48">
        <v>45261</v>
      </c>
      <c r="S1029" s="3"/>
      <c r="T1029" s="3"/>
      <c r="U1029" s="3"/>
      <c r="V1029" s="3"/>
      <c r="W1029" s="3">
        <f>VLOOKUP(Table1[[#This Row],[Status]],Auxiliar!$B$16:$D$23,3,0)*Table1[[#This Row],[Estimação (horas)]]</f>
        <v>0.125</v>
      </c>
      <c r="X1029" s="3"/>
    </row>
    <row r="1030" spans="2:24" ht="17.399999999999999" hidden="1">
      <c r="B1030" s="14" t="s">
        <v>28</v>
      </c>
      <c r="C1030" s="14" t="s">
        <v>178</v>
      </c>
      <c r="D1030" s="14" t="s">
        <v>1232</v>
      </c>
      <c r="E1030" s="3" t="s">
        <v>38</v>
      </c>
      <c r="F1030" s="14" t="s">
        <v>208</v>
      </c>
      <c r="G1030" s="14" t="s">
        <v>259</v>
      </c>
      <c r="H1030" s="73" t="str">
        <f>Table1[[#This Row],[Tabela]]&amp;Table1[[#This Row],[Campo]]</f>
        <v>modesg_inp_nfrd_alinhamento_taxwtr_trnvr_ttl_elgbl</v>
      </c>
      <c r="I1030" s="3" t="s">
        <v>480</v>
      </c>
      <c r="J1030" s="50">
        <f>VLOOKUP(Table1[[#This Row],[Status]],Auxiliar!$B$16:$C$23,2,0)</f>
        <v>5</v>
      </c>
      <c r="K1030" s="22" t="s">
        <v>1158</v>
      </c>
      <c r="L1030" s="3" t="s">
        <v>502</v>
      </c>
      <c r="M1030" s="22" t="s">
        <v>1172</v>
      </c>
      <c r="N1030" s="57">
        <v>45485</v>
      </c>
      <c r="O1030" s="22">
        <f>INDEX(Auxiliar!$D$5:$F$13,MATCH(Table1[[#This Row],[Tipologia_Testes]],Auxiliar!$B$5:$B$13,0),MATCH(Table1[[#This Row],[Complexidade]],Auxiliar!$D$4:$F$4,0))</f>
        <v>0.1</v>
      </c>
      <c r="P1030" s="3" t="s">
        <v>1247</v>
      </c>
      <c r="Q1030" s="3"/>
      <c r="R1030" s="48">
        <v>45261</v>
      </c>
      <c r="S1030" s="3"/>
      <c r="T1030" s="3"/>
      <c r="U1030" s="3"/>
      <c r="V1030" s="3"/>
      <c r="W1030" s="3">
        <f>VLOOKUP(Table1[[#This Row],[Status]],Auxiliar!$B$16:$D$23,3,0)*Table1[[#This Row],[Estimação (horas)]]</f>
        <v>2.5000000000000001E-2</v>
      </c>
      <c r="X1030" s="3"/>
    </row>
    <row r="1031" spans="2:24" ht="17.399999999999999" hidden="1">
      <c r="B1031" s="14" t="s">
        <v>28</v>
      </c>
      <c r="C1031" s="14" t="s">
        <v>178</v>
      </c>
      <c r="D1031" s="14" t="s">
        <v>1232</v>
      </c>
      <c r="E1031" s="3" t="s">
        <v>38</v>
      </c>
      <c r="F1031" s="14" t="s">
        <v>208</v>
      </c>
      <c r="G1031" s="14" t="s">
        <v>259</v>
      </c>
      <c r="H1031" s="73" t="str">
        <f>Table1[[#This Row],[Tabela]]&amp;Table1[[#This Row],[Campo]]</f>
        <v>modesg_inp_nfrd_alinhamento_taxwtr_trnvr_ttl_elgbl</v>
      </c>
      <c r="I1031" s="3" t="s">
        <v>480</v>
      </c>
      <c r="J1031" s="50">
        <f>VLOOKUP(Table1[[#This Row],[Status]],Auxiliar!$B$16:$C$23,2,0)</f>
        <v>5</v>
      </c>
      <c r="K1031" s="22" t="s">
        <v>1181</v>
      </c>
      <c r="L1031" s="3" t="s">
        <v>502</v>
      </c>
      <c r="M1031" s="22" t="s">
        <v>1172</v>
      </c>
      <c r="N1031" s="57">
        <v>45485</v>
      </c>
      <c r="O1031" s="22">
        <f>INDEX(Auxiliar!$D$5:$F$13,MATCH(Table1[[#This Row],[Tipologia_Testes]],Auxiliar!$B$5:$B$13,0),MATCH(Table1[[#This Row],[Complexidade]],Auxiliar!$D$4:$F$4,0))</f>
        <v>0.5</v>
      </c>
      <c r="P1031" s="3"/>
      <c r="Q1031" s="3"/>
      <c r="R1031" s="48">
        <v>45261</v>
      </c>
      <c r="S1031" s="3"/>
      <c r="T1031" s="3"/>
      <c r="U1031" s="3"/>
      <c r="V1031" s="3"/>
      <c r="W1031" s="3">
        <f>VLOOKUP(Table1[[#This Row],[Status]],Auxiliar!$B$16:$D$23,3,0)*Table1[[#This Row],[Estimação (horas)]]</f>
        <v>0.125</v>
      </c>
      <c r="X1031" s="3"/>
    </row>
    <row r="1032" spans="2:24" ht="17.399999999999999" hidden="1">
      <c r="B1032" s="14" t="s">
        <v>28</v>
      </c>
      <c r="C1032" s="14" t="s">
        <v>178</v>
      </c>
      <c r="D1032" s="14" t="s">
        <v>1232</v>
      </c>
      <c r="E1032" s="3" t="s">
        <v>38</v>
      </c>
      <c r="F1032" s="14" t="s">
        <v>208</v>
      </c>
      <c r="G1032" s="14" t="s">
        <v>260</v>
      </c>
      <c r="H1032" s="73" t="str">
        <f>Table1[[#This Row],[Tabela]]&amp;Table1[[#This Row],[Campo]]</f>
        <v>modesg_inp_nfrd_alinhamento_taxwtr_trnvr_enblng_alignd</v>
      </c>
      <c r="I1032" s="3" t="s">
        <v>480</v>
      </c>
      <c r="J1032" s="50">
        <f>VLOOKUP(Table1[[#This Row],[Status]],Auxiliar!$B$16:$C$23,2,0)</f>
        <v>5</v>
      </c>
      <c r="K1032" s="22" t="s">
        <v>1158</v>
      </c>
      <c r="L1032" s="3" t="s">
        <v>502</v>
      </c>
      <c r="M1032" s="22" t="s">
        <v>1172</v>
      </c>
      <c r="N1032" s="57">
        <v>45485</v>
      </c>
      <c r="O1032" s="22">
        <f>INDEX(Auxiliar!$D$5:$F$13,MATCH(Table1[[#This Row],[Tipologia_Testes]],Auxiliar!$B$5:$B$13,0),MATCH(Table1[[#This Row],[Complexidade]],Auxiliar!$D$4:$F$4,0))</f>
        <v>0.1</v>
      </c>
      <c r="P1032" s="3" t="s">
        <v>1247</v>
      </c>
      <c r="Q1032" s="3"/>
      <c r="R1032" s="48">
        <v>45261</v>
      </c>
      <c r="S1032" s="3"/>
      <c r="T1032" s="3"/>
      <c r="U1032" s="3"/>
      <c r="V1032" s="3"/>
      <c r="W1032" s="3">
        <f>VLOOKUP(Table1[[#This Row],[Status]],Auxiliar!$B$16:$D$23,3,0)*Table1[[#This Row],[Estimação (horas)]]</f>
        <v>2.5000000000000001E-2</v>
      </c>
      <c r="X1032" s="3"/>
    </row>
    <row r="1033" spans="2:24" ht="17.399999999999999" hidden="1">
      <c r="B1033" s="14" t="s">
        <v>28</v>
      </c>
      <c r="C1033" s="14" t="s">
        <v>178</v>
      </c>
      <c r="D1033" s="14" t="s">
        <v>1232</v>
      </c>
      <c r="E1033" s="3" t="s">
        <v>38</v>
      </c>
      <c r="F1033" s="14" t="s">
        <v>208</v>
      </c>
      <c r="G1033" s="14" t="s">
        <v>260</v>
      </c>
      <c r="H1033" s="73" t="str">
        <f>Table1[[#This Row],[Tabela]]&amp;Table1[[#This Row],[Campo]]</f>
        <v>modesg_inp_nfrd_alinhamento_taxwtr_trnvr_enblng_alignd</v>
      </c>
      <c r="I1033" s="3" t="s">
        <v>480</v>
      </c>
      <c r="J1033" s="50">
        <f>VLOOKUP(Table1[[#This Row],[Status]],Auxiliar!$B$16:$C$23,2,0)</f>
        <v>5</v>
      </c>
      <c r="K1033" s="22" t="s">
        <v>1181</v>
      </c>
      <c r="L1033" s="3" t="s">
        <v>502</v>
      </c>
      <c r="M1033" s="22" t="s">
        <v>1172</v>
      </c>
      <c r="N1033" s="57">
        <v>45485</v>
      </c>
      <c r="O1033" s="22">
        <f>INDEX(Auxiliar!$D$5:$F$13,MATCH(Table1[[#This Row],[Tipologia_Testes]],Auxiliar!$B$5:$B$13,0),MATCH(Table1[[#This Row],[Complexidade]],Auxiliar!$D$4:$F$4,0))</f>
        <v>0.5</v>
      </c>
      <c r="P1033" s="3"/>
      <c r="Q1033" s="3"/>
      <c r="R1033" s="48">
        <v>45261</v>
      </c>
      <c r="S1033" s="3"/>
      <c r="T1033" s="3"/>
      <c r="U1033" s="3"/>
      <c r="V1033" s="3"/>
      <c r="W1033" s="3">
        <f>VLOOKUP(Table1[[#This Row],[Status]],Auxiliar!$B$16:$D$23,3,0)*Table1[[#This Row],[Estimação (horas)]]</f>
        <v>0.125</v>
      </c>
      <c r="X1033" s="3"/>
    </row>
    <row r="1034" spans="2:24" ht="17.399999999999999" hidden="1">
      <c r="B1034" s="14" t="s">
        <v>28</v>
      </c>
      <c r="C1034" s="14" t="s">
        <v>178</v>
      </c>
      <c r="D1034" s="14" t="s">
        <v>1232</v>
      </c>
      <c r="E1034" s="3" t="s">
        <v>38</v>
      </c>
      <c r="F1034" s="14" t="s">
        <v>208</v>
      </c>
      <c r="G1034" s="14" t="s">
        <v>261</v>
      </c>
      <c r="H1034" s="73" t="str">
        <f>Table1[[#This Row],[Tabela]]&amp;Table1[[#This Row],[Campo]]</f>
        <v>modesg_inp_nfrd_alinhamento_taxwtr_turnover_own_prfrmnce_algnd</v>
      </c>
      <c r="I1034" s="3" t="s">
        <v>480</v>
      </c>
      <c r="J1034" s="50">
        <f>VLOOKUP(Table1[[#This Row],[Status]],Auxiliar!$B$16:$C$23,2,0)</f>
        <v>5</v>
      </c>
      <c r="K1034" s="22" t="s">
        <v>1158</v>
      </c>
      <c r="L1034" s="3" t="s">
        <v>502</v>
      </c>
      <c r="M1034" s="22" t="s">
        <v>1172</v>
      </c>
      <c r="N1034" s="57">
        <v>45485</v>
      </c>
      <c r="O1034" s="22">
        <f>INDEX(Auxiliar!$D$5:$F$13,MATCH(Table1[[#This Row],[Tipologia_Testes]],Auxiliar!$B$5:$B$13,0),MATCH(Table1[[#This Row],[Complexidade]],Auxiliar!$D$4:$F$4,0))</f>
        <v>0.1</v>
      </c>
      <c r="P1034" s="3" t="s">
        <v>1247</v>
      </c>
      <c r="Q1034" s="3"/>
      <c r="R1034" s="48">
        <v>45261</v>
      </c>
      <c r="S1034" s="3"/>
      <c r="T1034" s="3"/>
      <c r="U1034" s="3"/>
      <c r="V1034" s="3"/>
      <c r="W1034" s="3">
        <f>VLOOKUP(Table1[[#This Row],[Status]],Auxiliar!$B$16:$D$23,3,0)*Table1[[#This Row],[Estimação (horas)]]</f>
        <v>2.5000000000000001E-2</v>
      </c>
      <c r="X1034" s="3"/>
    </row>
    <row r="1035" spans="2:24" ht="17.399999999999999" hidden="1">
      <c r="B1035" s="14" t="s">
        <v>28</v>
      </c>
      <c r="C1035" s="14" t="s">
        <v>178</v>
      </c>
      <c r="D1035" s="14" t="s">
        <v>1232</v>
      </c>
      <c r="E1035" s="3" t="s">
        <v>38</v>
      </c>
      <c r="F1035" s="14" t="s">
        <v>208</v>
      </c>
      <c r="G1035" s="14" t="s">
        <v>261</v>
      </c>
      <c r="H1035" s="73" t="str">
        <f>Table1[[#This Row],[Tabela]]&amp;Table1[[#This Row],[Campo]]</f>
        <v>modesg_inp_nfrd_alinhamento_taxwtr_turnover_own_prfrmnce_algnd</v>
      </c>
      <c r="I1035" s="3" t="s">
        <v>480</v>
      </c>
      <c r="J1035" s="50">
        <f>VLOOKUP(Table1[[#This Row],[Status]],Auxiliar!$B$16:$C$23,2,0)</f>
        <v>5</v>
      </c>
      <c r="K1035" s="22" t="s">
        <v>1181</v>
      </c>
      <c r="L1035" s="3" t="s">
        <v>502</v>
      </c>
      <c r="M1035" s="22" t="s">
        <v>1172</v>
      </c>
      <c r="N1035" s="57">
        <v>45485</v>
      </c>
      <c r="O1035" s="22">
        <f>INDEX(Auxiliar!$D$5:$F$13,MATCH(Table1[[#This Row],[Tipologia_Testes]],Auxiliar!$B$5:$B$13,0),MATCH(Table1[[#This Row],[Complexidade]],Auxiliar!$D$4:$F$4,0))</f>
        <v>0.5</v>
      </c>
      <c r="P1035" s="3"/>
      <c r="Q1035" s="3"/>
      <c r="R1035" s="48">
        <v>45261</v>
      </c>
      <c r="S1035" s="3"/>
      <c r="T1035" s="3"/>
      <c r="U1035" s="3"/>
      <c r="V1035" s="3"/>
      <c r="W1035" s="3">
        <f>VLOOKUP(Table1[[#This Row],[Status]],Auxiliar!$B$16:$D$23,3,0)*Table1[[#This Row],[Estimação (horas)]]</f>
        <v>0.125</v>
      </c>
      <c r="X1035" s="3"/>
    </row>
    <row r="1036" spans="2:24" ht="17.399999999999999" hidden="1">
      <c r="B1036" s="14" t="s">
        <v>28</v>
      </c>
      <c r="C1036" s="14" t="s">
        <v>178</v>
      </c>
      <c r="D1036" s="14" t="s">
        <v>1232</v>
      </c>
      <c r="E1036" s="3" t="s">
        <v>38</v>
      </c>
      <c r="F1036" s="14" t="s">
        <v>208</v>
      </c>
      <c r="G1036" s="14" t="s">
        <v>262</v>
      </c>
      <c r="H1036" s="73" t="str">
        <f>Table1[[#This Row],[Tabela]]&amp;Table1[[#This Row],[Campo]]</f>
        <v>modesg_inp_nfrd_alinhamento_taxwtr_capex_ttl_elgbl</v>
      </c>
      <c r="I1036" s="3" t="s">
        <v>480</v>
      </c>
      <c r="J1036" s="50">
        <f>VLOOKUP(Table1[[#This Row],[Status]],Auxiliar!$B$16:$C$23,2,0)</f>
        <v>5</v>
      </c>
      <c r="K1036" s="22" t="s">
        <v>1158</v>
      </c>
      <c r="L1036" s="3" t="s">
        <v>502</v>
      </c>
      <c r="M1036" s="22" t="s">
        <v>1172</v>
      </c>
      <c r="N1036" s="57">
        <v>45485</v>
      </c>
      <c r="O1036" s="22">
        <f>INDEX(Auxiliar!$D$5:$F$13,MATCH(Table1[[#This Row],[Tipologia_Testes]],Auxiliar!$B$5:$B$13,0),MATCH(Table1[[#This Row],[Complexidade]],Auxiliar!$D$4:$F$4,0))</f>
        <v>0.1</v>
      </c>
      <c r="P1036" s="3" t="s">
        <v>1247</v>
      </c>
      <c r="Q1036" s="3"/>
      <c r="R1036" s="48">
        <v>45261</v>
      </c>
      <c r="S1036" s="3"/>
      <c r="T1036" s="3"/>
      <c r="U1036" s="3"/>
      <c r="V1036" s="3"/>
      <c r="W1036" s="3">
        <f>VLOOKUP(Table1[[#This Row],[Status]],Auxiliar!$B$16:$D$23,3,0)*Table1[[#This Row],[Estimação (horas)]]</f>
        <v>2.5000000000000001E-2</v>
      </c>
      <c r="X1036" s="3"/>
    </row>
    <row r="1037" spans="2:24" ht="17.399999999999999" hidden="1">
      <c r="B1037" s="14" t="s">
        <v>28</v>
      </c>
      <c r="C1037" s="14" t="s">
        <v>178</v>
      </c>
      <c r="D1037" s="14" t="s">
        <v>1232</v>
      </c>
      <c r="E1037" s="3" t="s">
        <v>38</v>
      </c>
      <c r="F1037" s="14" t="s">
        <v>208</v>
      </c>
      <c r="G1037" s="14" t="s">
        <v>262</v>
      </c>
      <c r="H1037" s="73" t="str">
        <f>Table1[[#This Row],[Tabela]]&amp;Table1[[#This Row],[Campo]]</f>
        <v>modesg_inp_nfrd_alinhamento_taxwtr_capex_ttl_elgbl</v>
      </c>
      <c r="I1037" s="3" t="s">
        <v>480</v>
      </c>
      <c r="J1037" s="50">
        <f>VLOOKUP(Table1[[#This Row],[Status]],Auxiliar!$B$16:$C$23,2,0)</f>
        <v>5</v>
      </c>
      <c r="K1037" s="22" t="s">
        <v>1181</v>
      </c>
      <c r="L1037" s="3" t="s">
        <v>502</v>
      </c>
      <c r="M1037" s="22" t="s">
        <v>1172</v>
      </c>
      <c r="N1037" s="57">
        <v>45485</v>
      </c>
      <c r="O1037" s="22">
        <f>INDEX(Auxiliar!$D$5:$F$13,MATCH(Table1[[#This Row],[Tipologia_Testes]],Auxiliar!$B$5:$B$13,0),MATCH(Table1[[#This Row],[Complexidade]],Auxiliar!$D$4:$F$4,0))</f>
        <v>0.5</v>
      </c>
      <c r="P1037" s="3"/>
      <c r="Q1037" s="3"/>
      <c r="R1037" s="48">
        <v>45261</v>
      </c>
      <c r="S1037" s="3"/>
      <c r="T1037" s="3"/>
      <c r="U1037" s="3"/>
      <c r="V1037" s="3"/>
      <c r="W1037" s="3">
        <f>VLOOKUP(Table1[[#This Row],[Status]],Auxiliar!$B$16:$D$23,3,0)*Table1[[#This Row],[Estimação (horas)]]</f>
        <v>0.125</v>
      </c>
      <c r="X1037" s="3"/>
    </row>
    <row r="1038" spans="2:24" ht="17.399999999999999" hidden="1">
      <c r="B1038" s="14" t="s">
        <v>28</v>
      </c>
      <c r="C1038" s="14" t="s">
        <v>178</v>
      </c>
      <c r="D1038" s="14" t="s">
        <v>1232</v>
      </c>
      <c r="E1038" s="3" t="s">
        <v>38</v>
      </c>
      <c r="F1038" s="14" t="s">
        <v>208</v>
      </c>
      <c r="G1038" s="14" t="s">
        <v>263</v>
      </c>
      <c r="H1038" s="73" t="str">
        <f>Table1[[#This Row],[Tabela]]&amp;Table1[[#This Row],[Campo]]</f>
        <v>modesg_inp_nfrd_alinhamento_taxwtr_capex_enblng_algnd</v>
      </c>
      <c r="I1038" s="3" t="s">
        <v>480</v>
      </c>
      <c r="J1038" s="50">
        <f>VLOOKUP(Table1[[#This Row],[Status]],Auxiliar!$B$16:$C$23,2,0)</f>
        <v>5</v>
      </c>
      <c r="K1038" s="22" t="s">
        <v>1158</v>
      </c>
      <c r="L1038" s="3" t="s">
        <v>502</v>
      </c>
      <c r="M1038" s="22" t="s">
        <v>1172</v>
      </c>
      <c r="N1038" s="57">
        <v>45485</v>
      </c>
      <c r="O1038" s="22">
        <f>INDEX(Auxiliar!$D$5:$F$13,MATCH(Table1[[#This Row],[Tipologia_Testes]],Auxiliar!$B$5:$B$13,0),MATCH(Table1[[#This Row],[Complexidade]],Auxiliar!$D$4:$F$4,0))</f>
        <v>0.1</v>
      </c>
      <c r="P1038" s="3" t="s">
        <v>1247</v>
      </c>
      <c r="Q1038" s="3"/>
      <c r="R1038" s="48">
        <v>45261</v>
      </c>
      <c r="S1038" s="3"/>
      <c r="T1038" s="3"/>
      <c r="U1038" s="3"/>
      <c r="V1038" s="3"/>
      <c r="W1038" s="3">
        <f>VLOOKUP(Table1[[#This Row],[Status]],Auxiliar!$B$16:$D$23,3,0)*Table1[[#This Row],[Estimação (horas)]]</f>
        <v>2.5000000000000001E-2</v>
      </c>
      <c r="X1038" s="3"/>
    </row>
    <row r="1039" spans="2:24" ht="17.399999999999999" hidden="1">
      <c r="B1039" s="14" t="s">
        <v>28</v>
      </c>
      <c r="C1039" s="14" t="s">
        <v>178</v>
      </c>
      <c r="D1039" s="14" t="s">
        <v>1232</v>
      </c>
      <c r="E1039" s="3" t="s">
        <v>38</v>
      </c>
      <c r="F1039" s="14" t="s">
        <v>208</v>
      </c>
      <c r="G1039" s="14" t="s">
        <v>263</v>
      </c>
      <c r="H1039" s="73" t="str">
        <f>Table1[[#This Row],[Tabela]]&amp;Table1[[#This Row],[Campo]]</f>
        <v>modesg_inp_nfrd_alinhamento_taxwtr_capex_enblng_algnd</v>
      </c>
      <c r="I1039" s="3" t="s">
        <v>480</v>
      </c>
      <c r="J1039" s="50">
        <f>VLOOKUP(Table1[[#This Row],[Status]],Auxiliar!$B$16:$C$23,2,0)</f>
        <v>5</v>
      </c>
      <c r="K1039" s="22" t="s">
        <v>1181</v>
      </c>
      <c r="L1039" s="3" t="s">
        <v>502</v>
      </c>
      <c r="M1039" s="22" t="s">
        <v>1172</v>
      </c>
      <c r="N1039" s="57">
        <v>45485</v>
      </c>
      <c r="O1039" s="22">
        <f>INDEX(Auxiliar!$D$5:$F$13,MATCH(Table1[[#This Row],[Tipologia_Testes]],Auxiliar!$B$5:$B$13,0),MATCH(Table1[[#This Row],[Complexidade]],Auxiliar!$D$4:$F$4,0))</f>
        <v>0.5</v>
      </c>
      <c r="P1039" s="3"/>
      <c r="Q1039" s="3"/>
      <c r="R1039" s="48">
        <v>45261</v>
      </c>
      <c r="S1039" s="3"/>
      <c r="T1039" s="3"/>
      <c r="U1039" s="3"/>
      <c r="V1039" s="3"/>
      <c r="W1039" s="3">
        <f>VLOOKUP(Table1[[#This Row],[Status]],Auxiliar!$B$16:$D$23,3,0)*Table1[[#This Row],[Estimação (horas)]]</f>
        <v>0.125</v>
      </c>
      <c r="X1039" s="3"/>
    </row>
    <row r="1040" spans="2:24" ht="17.399999999999999" hidden="1">
      <c r="B1040" s="14" t="s">
        <v>28</v>
      </c>
      <c r="C1040" s="14" t="s">
        <v>178</v>
      </c>
      <c r="D1040" s="14" t="s">
        <v>1232</v>
      </c>
      <c r="E1040" s="3" t="s">
        <v>38</v>
      </c>
      <c r="F1040" s="14" t="s">
        <v>208</v>
      </c>
      <c r="G1040" s="14" t="s">
        <v>264</v>
      </c>
      <c r="H1040" s="73" t="str">
        <f>Table1[[#This Row],[Tabela]]&amp;Table1[[#This Row],[Campo]]</f>
        <v>modesg_inp_nfrd_alinhamento_taxwtr_capex_own_prfrmnce_algnd</v>
      </c>
      <c r="I1040" s="3" t="s">
        <v>480</v>
      </c>
      <c r="J1040" s="50">
        <f>VLOOKUP(Table1[[#This Row],[Status]],Auxiliar!$B$16:$C$23,2,0)</f>
        <v>5</v>
      </c>
      <c r="K1040" s="22" t="s">
        <v>1158</v>
      </c>
      <c r="L1040" s="3" t="s">
        <v>502</v>
      </c>
      <c r="M1040" s="22" t="s">
        <v>1172</v>
      </c>
      <c r="N1040" s="57">
        <v>45485</v>
      </c>
      <c r="O1040" s="22">
        <f>INDEX(Auxiliar!$D$5:$F$13,MATCH(Table1[[#This Row],[Tipologia_Testes]],Auxiliar!$B$5:$B$13,0),MATCH(Table1[[#This Row],[Complexidade]],Auxiliar!$D$4:$F$4,0))</f>
        <v>0.1</v>
      </c>
      <c r="P1040" s="3" t="s">
        <v>1247</v>
      </c>
      <c r="Q1040" s="3"/>
      <c r="R1040" s="48">
        <v>45261</v>
      </c>
      <c r="S1040" s="3"/>
      <c r="T1040" s="3"/>
      <c r="U1040" s="3"/>
      <c r="V1040" s="3"/>
      <c r="W1040" s="3">
        <f>VLOOKUP(Table1[[#This Row],[Status]],Auxiliar!$B$16:$D$23,3,0)*Table1[[#This Row],[Estimação (horas)]]</f>
        <v>2.5000000000000001E-2</v>
      </c>
      <c r="X1040" s="3"/>
    </row>
    <row r="1041" spans="2:24" ht="17.399999999999999" hidden="1">
      <c r="B1041" s="14" t="s">
        <v>28</v>
      </c>
      <c r="C1041" s="14" t="s">
        <v>178</v>
      </c>
      <c r="D1041" s="14" t="s">
        <v>1232</v>
      </c>
      <c r="E1041" s="3" t="s">
        <v>38</v>
      </c>
      <c r="F1041" s="14" t="s">
        <v>208</v>
      </c>
      <c r="G1041" s="14" t="s">
        <v>264</v>
      </c>
      <c r="H1041" s="73" t="str">
        <f>Table1[[#This Row],[Tabela]]&amp;Table1[[#This Row],[Campo]]</f>
        <v>modesg_inp_nfrd_alinhamento_taxwtr_capex_own_prfrmnce_algnd</v>
      </c>
      <c r="I1041" s="3" t="s">
        <v>480</v>
      </c>
      <c r="J1041" s="50">
        <f>VLOOKUP(Table1[[#This Row],[Status]],Auxiliar!$B$16:$C$23,2,0)</f>
        <v>5</v>
      </c>
      <c r="K1041" s="22" t="s">
        <v>1181</v>
      </c>
      <c r="L1041" s="3" t="s">
        <v>502</v>
      </c>
      <c r="M1041" s="22" t="s">
        <v>1172</v>
      </c>
      <c r="N1041" s="57">
        <v>45485</v>
      </c>
      <c r="O1041" s="22">
        <f>INDEX(Auxiliar!$D$5:$F$13,MATCH(Table1[[#This Row],[Tipologia_Testes]],Auxiliar!$B$5:$B$13,0),MATCH(Table1[[#This Row],[Complexidade]],Auxiliar!$D$4:$F$4,0))</f>
        <v>0.5</v>
      </c>
      <c r="P1041" s="3"/>
      <c r="Q1041" s="3"/>
      <c r="R1041" s="48">
        <v>45261</v>
      </c>
      <c r="S1041" s="3"/>
      <c r="T1041" s="3"/>
      <c r="U1041" s="3"/>
      <c r="V1041" s="3"/>
      <c r="W1041" s="3">
        <f>VLOOKUP(Table1[[#This Row],[Status]],Auxiliar!$B$16:$D$23,3,0)*Table1[[#This Row],[Estimação (horas)]]</f>
        <v>0.125</v>
      </c>
      <c r="X1041" s="3"/>
    </row>
    <row r="1042" spans="2:24" ht="17.399999999999999" hidden="1">
      <c r="B1042" s="14" t="s">
        <v>28</v>
      </c>
      <c r="C1042" s="14" t="s">
        <v>178</v>
      </c>
      <c r="D1042" s="14" t="s">
        <v>1232</v>
      </c>
      <c r="E1042" s="3" t="s">
        <v>38</v>
      </c>
      <c r="F1042" s="14" t="s">
        <v>208</v>
      </c>
      <c r="G1042" s="14" t="s">
        <v>265</v>
      </c>
      <c r="H1042" s="73" t="str">
        <f>Table1[[#This Row],[Tabela]]&amp;Table1[[#This Row],[Campo]]</f>
        <v>modesg_inp_nfrd_alinhamento_taxce_trnvr_ttl_elgbl</v>
      </c>
      <c r="I1042" s="3" t="s">
        <v>480</v>
      </c>
      <c r="J1042" s="50">
        <f>VLOOKUP(Table1[[#This Row],[Status]],Auxiliar!$B$16:$C$23,2,0)</f>
        <v>5</v>
      </c>
      <c r="K1042" s="22" t="s">
        <v>1158</v>
      </c>
      <c r="L1042" s="3" t="s">
        <v>502</v>
      </c>
      <c r="M1042" s="22" t="s">
        <v>1172</v>
      </c>
      <c r="N1042" s="57">
        <v>45485</v>
      </c>
      <c r="O1042" s="22">
        <f>INDEX(Auxiliar!$D$5:$F$13,MATCH(Table1[[#This Row],[Tipologia_Testes]],Auxiliar!$B$5:$B$13,0),MATCH(Table1[[#This Row],[Complexidade]],Auxiliar!$D$4:$F$4,0))</f>
        <v>0.1</v>
      </c>
      <c r="P1042" s="3" t="s">
        <v>1247</v>
      </c>
      <c r="Q1042" s="3"/>
      <c r="R1042" s="48">
        <v>45261</v>
      </c>
      <c r="S1042" s="3"/>
      <c r="T1042" s="3"/>
      <c r="U1042" s="3"/>
      <c r="V1042" s="3"/>
      <c r="W1042" s="3">
        <f>VLOOKUP(Table1[[#This Row],[Status]],Auxiliar!$B$16:$D$23,3,0)*Table1[[#This Row],[Estimação (horas)]]</f>
        <v>2.5000000000000001E-2</v>
      </c>
      <c r="X1042" s="3"/>
    </row>
    <row r="1043" spans="2:24" ht="17.399999999999999" hidden="1">
      <c r="B1043" s="14" t="s">
        <v>28</v>
      </c>
      <c r="C1043" s="14" t="s">
        <v>178</v>
      </c>
      <c r="D1043" s="14" t="s">
        <v>1232</v>
      </c>
      <c r="E1043" s="3" t="s">
        <v>38</v>
      </c>
      <c r="F1043" s="14" t="s">
        <v>208</v>
      </c>
      <c r="G1043" s="14" t="s">
        <v>265</v>
      </c>
      <c r="H1043" s="73" t="str">
        <f>Table1[[#This Row],[Tabela]]&amp;Table1[[#This Row],[Campo]]</f>
        <v>modesg_inp_nfrd_alinhamento_taxce_trnvr_ttl_elgbl</v>
      </c>
      <c r="I1043" s="3" t="s">
        <v>480</v>
      </c>
      <c r="J1043" s="50">
        <f>VLOOKUP(Table1[[#This Row],[Status]],Auxiliar!$B$16:$C$23,2,0)</f>
        <v>5</v>
      </c>
      <c r="K1043" s="22" t="s">
        <v>1181</v>
      </c>
      <c r="L1043" s="3" t="s">
        <v>502</v>
      </c>
      <c r="M1043" s="22" t="s">
        <v>1172</v>
      </c>
      <c r="N1043" s="57">
        <v>45485</v>
      </c>
      <c r="O1043" s="22">
        <f>INDEX(Auxiliar!$D$5:$F$13,MATCH(Table1[[#This Row],[Tipologia_Testes]],Auxiliar!$B$5:$B$13,0),MATCH(Table1[[#This Row],[Complexidade]],Auxiliar!$D$4:$F$4,0))</f>
        <v>0.5</v>
      </c>
      <c r="P1043" s="3"/>
      <c r="Q1043" s="3"/>
      <c r="R1043" s="48">
        <v>45261</v>
      </c>
      <c r="S1043" s="3"/>
      <c r="T1043" s="3"/>
      <c r="U1043" s="3"/>
      <c r="V1043" s="3"/>
      <c r="W1043" s="3">
        <f>VLOOKUP(Table1[[#This Row],[Status]],Auxiliar!$B$16:$D$23,3,0)*Table1[[#This Row],[Estimação (horas)]]</f>
        <v>0.125</v>
      </c>
      <c r="X1043" s="3"/>
    </row>
    <row r="1044" spans="2:24" ht="17.399999999999999" hidden="1">
      <c r="B1044" s="14" t="s">
        <v>28</v>
      </c>
      <c r="C1044" s="14" t="s">
        <v>178</v>
      </c>
      <c r="D1044" s="14" t="s">
        <v>1232</v>
      </c>
      <c r="E1044" s="3" t="s">
        <v>38</v>
      </c>
      <c r="F1044" s="14" t="s">
        <v>208</v>
      </c>
      <c r="G1044" s="14" t="s">
        <v>266</v>
      </c>
      <c r="H1044" s="73" t="str">
        <f>Table1[[#This Row],[Tabela]]&amp;Table1[[#This Row],[Campo]]</f>
        <v>modesg_inp_nfrd_alinhamento_taxce_trnvr_enblng_alignd</v>
      </c>
      <c r="I1044" s="3" t="s">
        <v>480</v>
      </c>
      <c r="J1044" s="50">
        <f>VLOOKUP(Table1[[#This Row],[Status]],Auxiliar!$B$16:$C$23,2,0)</f>
        <v>5</v>
      </c>
      <c r="K1044" s="22" t="s">
        <v>1158</v>
      </c>
      <c r="L1044" s="3" t="s">
        <v>502</v>
      </c>
      <c r="M1044" s="22" t="s">
        <v>1172</v>
      </c>
      <c r="N1044" s="57">
        <v>45485</v>
      </c>
      <c r="O1044" s="22">
        <f>INDEX(Auxiliar!$D$5:$F$13,MATCH(Table1[[#This Row],[Tipologia_Testes]],Auxiliar!$B$5:$B$13,0),MATCH(Table1[[#This Row],[Complexidade]],Auxiliar!$D$4:$F$4,0))</f>
        <v>0.1</v>
      </c>
      <c r="P1044" s="3" t="s">
        <v>1247</v>
      </c>
      <c r="Q1044" s="3"/>
      <c r="R1044" s="48">
        <v>45261</v>
      </c>
      <c r="S1044" s="3"/>
      <c r="T1044" s="3"/>
      <c r="U1044" s="3"/>
      <c r="V1044" s="3"/>
      <c r="W1044" s="3">
        <f>VLOOKUP(Table1[[#This Row],[Status]],Auxiliar!$B$16:$D$23,3,0)*Table1[[#This Row],[Estimação (horas)]]</f>
        <v>2.5000000000000001E-2</v>
      </c>
      <c r="X1044" s="3"/>
    </row>
    <row r="1045" spans="2:24" ht="17.399999999999999" hidden="1">
      <c r="B1045" s="14" t="s">
        <v>28</v>
      </c>
      <c r="C1045" s="14" t="s">
        <v>178</v>
      </c>
      <c r="D1045" s="14" t="s">
        <v>1232</v>
      </c>
      <c r="E1045" s="3" t="s">
        <v>38</v>
      </c>
      <c r="F1045" s="14" t="s">
        <v>208</v>
      </c>
      <c r="G1045" s="14" t="s">
        <v>266</v>
      </c>
      <c r="H1045" s="73" t="str">
        <f>Table1[[#This Row],[Tabela]]&amp;Table1[[#This Row],[Campo]]</f>
        <v>modesg_inp_nfrd_alinhamento_taxce_trnvr_enblng_alignd</v>
      </c>
      <c r="I1045" s="3" t="s">
        <v>480</v>
      </c>
      <c r="J1045" s="50">
        <f>VLOOKUP(Table1[[#This Row],[Status]],Auxiliar!$B$16:$C$23,2,0)</f>
        <v>5</v>
      </c>
      <c r="K1045" s="22" t="s">
        <v>1181</v>
      </c>
      <c r="L1045" s="3" t="s">
        <v>502</v>
      </c>
      <c r="M1045" s="22" t="s">
        <v>1172</v>
      </c>
      <c r="N1045" s="57">
        <v>45485</v>
      </c>
      <c r="O1045" s="22">
        <f>INDEX(Auxiliar!$D$5:$F$13,MATCH(Table1[[#This Row],[Tipologia_Testes]],Auxiliar!$B$5:$B$13,0),MATCH(Table1[[#This Row],[Complexidade]],Auxiliar!$D$4:$F$4,0))</f>
        <v>0.5</v>
      </c>
      <c r="P1045" s="3"/>
      <c r="Q1045" s="3"/>
      <c r="R1045" s="48">
        <v>45261</v>
      </c>
      <c r="S1045" s="3"/>
      <c r="T1045" s="3"/>
      <c r="U1045" s="3"/>
      <c r="V1045" s="3"/>
      <c r="W1045" s="3">
        <f>VLOOKUP(Table1[[#This Row],[Status]],Auxiliar!$B$16:$D$23,3,0)*Table1[[#This Row],[Estimação (horas)]]</f>
        <v>0.125</v>
      </c>
      <c r="X1045" s="3"/>
    </row>
    <row r="1046" spans="2:24" ht="17.399999999999999" hidden="1">
      <c r="B1046" s="14" t="s">
        <v>28</v>
      </c>
      <c r="C1046" s="14" t="s">
        <v>178</v>
      </c>
      <c r="D1046" s="14" t="s">
        <v>1232</v>
      </c>
      <c r="E1046" s="3" t="s">
        <v>38</v>
      </c>
      <c r="F1046" s="14" t="s">
        <v>208</v>
      </c>
      <c r="G1046" s="14" t="s">
        <v>267</v>
      </c>
      <c r="H1046" s="73" t="str">
        <f>Table1[[#This Row],[Tabela]]&amp;Table1[[#This Row],[Campo]]</f>
        <v>modesg_inp_nfrd_alinhamento_taxce_turnover_own_prfrmnce_algnd</v>
      </c>
      <c r="I1046" s="3" t="s">
        <v>480</v>
      </c>
      <c r="J1046" s="50">
        <f>VLOOKUP(Table1[[#This Row],[Status]],Auxiliar!$B$16:$C$23,2,0)</f>
        <v>5</v>
      </c>
      <c r="K1046" s="22" t="s">
        <v>1158</v>
      </c>
      <c r="L1046" s="3" t="s">
        <v>502</v>
      </c>
      <c r="M1046" s="22" t="s">
        <v>1172</v>
      </c>
      <c r="N1046" s="57">
        <v>45485</v>
      </c>
      <c r="O1046" s="22">
        <f>INDEX(Auxiliar!$D$5:$F$13,MATCH(Table1[[#This Row],[Tipologia_Testes]],Auxiliar!$B$5:$B$13,0),MATCH(Table1[[#This Row],[Complexidade]],Auxiliar!$D$4:$F$4,0))</f>
        <v>0.1</v>
      </c>
      <c r="P1046" s="3" t="s">
        <v>1247</v>
      </c>
      <c r="Q1046" s="3"/>
      <c r="R1046" s="48">
        <v>45261</v>
      </c>
      <c r="S1046" s="3"/>
      <c r="T1046" s="3"/>
      <c r="U1046" s="3"/>
      <c r="V1046" s="3"/>
      <c r="W1046" s="3">
        <f>VLOOKUP(Table1[[#This Row],[Status]],Auxiliar!$B$16:$D$23,3,0)*Table1[[#This Row],[Estimação (horas)]]</f>
        <v>2.5000000000000001E-2</v>
      </c>
      <c r="X1046" s="3"/>
    </row>
    <row r="1047" spans="2:24" ht="17.399999999999999" hidden="1">
      <c r="B1047" s="14" t="s">
        <v>28</v>
      </c>
      <c r="C1047" s="14" t="s">
        <v>178</v>
      </c>
      <c r="D1047" s="14" t="s">
        <v>1232</v>
      </c>
      <c r="E1047" s="3" t="s">
        <v>38</v>
      </c>
      <c r="F1047" s="14" t="s">
        <v>208</v>
      </c>
      <c r="G1047" s="14" t="s">
        <v>267</v>
      </c>
      <c r="H1047" s="73" t="str">
        <f>Table1[[#This Row],[Tabela]]&amp;Table1[[#This Row],[Campo]]</f>
        <v>modesg_inp_nfrd_alinhamento_taxce_turnover_own_prfrmnce_algnd</v>
      </c>
      <c r="I1047" s="3" t="s">
        <v>480</v>
      </c>
      <c r="J1047" s="50">
        <f>VLOOKUP(Table1[[#This Row],[Status]],Auxiliar!$B$16:$C$23,2,0)</f>
        <v>5</v>
      </c>
      <c r="K1047" s="22" t="s">
        <v>1181</v>
      </c>
      <c r="L1047" s="3" t="s">
        <v>502</v>
      </c>
      <c r="M1047" s="22" t="s">
        <v>1172</v>
      </c>
      <c r="N1047" s="57">
        <v>45485</v>
      </c>
      <c r="O1047" s="22">
        <f>INDEX(Auxiliar!$D$5:$F$13,MATCH(Table1[[#This Row],[Tipologia_Testes]],Auxiliar!$B$5:$B$13,0),MATCH(Table1[[#This Row],[Complexidade]],Auxiliar!$D$4:$F$4,0))</f>
        <v>0.5</v>
      </c>
      <c r="P1047" s="3"/>
      <c r="Q1047" s="3"/>
      <c r="R1047" s="48">
        <v>45261</v>
      </c>
      <c r="S1047" s="3"/>
      <c r="T1047" s="3"/>
      <c r="U1047" s="3"/>
      <c r="V1047" s="3"/>
      <c r="W1047" s="3">
        <f>VLOOKUP(Table1[[#This Row],[Status]],Auxiliar!$B$16:$D$23,3,0)*Table1[[#This Row],[Estimação (horas)]]</f>
        <v>0.125</v>
      </c>
      <c r="X1047" s="3"/>
    </row>
    <row r="1048" spans="2:24" ht="17.399999999999999" hidden="1">
      <c r="B1048" s="14" t="s">
        <v>28</v>
      </c>
      <c r="C1048" s="14" t="s">
        <v>178</v>
      </c>
      <c r="D1048" s="14" t="s">
        <v>1232</v>
      </c>
      <c r="E1048" s="3" t="s">
        <v>38</v>
      </c>
      <c r="F1048" s="14" t="s">
        <v>208</v>
      </c>
      <c r="G1048" s="14" t="s">
        <v>268</v>
      </c>
      <c r="H1048" s="73" t="str">
        <f>Table1[[#This Row],[Tabela]]&amp;Table1[[#This Row],[Campo]]</f>
        <v>modesg_inp_nfrd_alinhamento_taxce_capex_ttl_elgbl</v>
      </c>
      <c r="I1048" s="3" t="s">
        <v>480</v>
      </c>
      <c r="J1048" s="50">
        <f>VLOOKUP(Table1[[#This Row],[Status]],Auxiliar!$B$16:$C$23,2,0)</f>
        <v>5</v>
      </c>
      <c r="K1048" s="22" t="s">
        <v>1158</v>
      </c>
      <c r="L1048" s="3" t="s">
        <v>502</v>
      </c>
      <c r="M1048" s="22" t="s">
        <v>1172</v>
      </c>
      <c r="N1048" s="57">
        <v>45485</v>
      </c>
      <c r="O1048" s="22">
        <f>INDEX(Auxiliar!$D$5:$F$13,MATCH(Table1[[#This Row],[Tipologia_Testes]],Auxiliar!$B$5:$B$13,0),MATCH(Table1[[#This Row],[Complexidade]],Auxiliar!$D$4:$F$4,0))</f>
        <v>0.1</v>
      </c>
      <c r="P1048" s="3" t="s">
        <v>1247</v>
      </c>
      <c r="Q1048" s="3"/>
      <c r="R1048" s="48">
        <v>45261</v>
      </c>
      <c r="S1048" s="3"/>
      <c r="T1048" s="3"/>
      <c r="U1048" s="3"/>
      <c r="V1048" s="3"/>
      <c r="W1048" s="3">
        <f>VLOOKUP(Table1[[#This Row],[Status]],Auxiliar!$B$16:$D$23,3,0)*Table1[[#This Row],[Estimação (horas)]]</f>
        <v>2.5000000000000001E-2</v>
      </c>
      <c r="X1048" s="3"/>
    </row>
    <row r="1049" spans="2:24" ht="17.399999999999999" hidden="1">
      <c r="B1049" s="14" t="s">
        <v>28</v>
      </c>
      <c r="C1049" s="14" t="s">
        <v>178</v>
      </c>
      <c r="D1049" s="14" t="s">
        <v>1232</v>
      </c>
      <c r="E1049" s="3" t="s">
        <v>38</v>
      </c>
      <c r="F1049" s="14" t="s">
        <v>208</v>
      </c>
      <c r="G1049" s="14" t="s">
        <v>268</v>
      </c>
      <c r="H1049" s="73" t="str">
        <f>Table1[[#This Row],[Tabela]]&amp;Table1[[#This Row],[Campo]]</f>
        <v>modesg_inp_nfrd_alinhamento_taxce_capex_ttl_elgbl</v>
      </c>
      <c r="I1049" s="3" t="s">
        <v>480</v>
      </c>
      <c r="J1049" s="50">
        <f>VLOOKUP(Table1[[#This Row],[Status]],Auxiliar!$B$16:$C$23,2,0)</f>
        <v>5</v>
      </c>
      <c r="K1049" s="22" t="s">
        <v>1181</v>
      </c>
      <c r="L1049" s="3" t="s">
        <v>502</v>
      </c>
      <c r="M1049" s="22" t="s">
        <v>1172</v>
      </c>
      <c r="N1049" s="57">
        <v>45485</v>
      </c>
      <c r="O1049" s="22">
        <f>INDEX(Auxiliar!$D$5:$F$13,MATCH(Table1[[#This Row],[Tipologia_Testes]],Auxiliar!$B$5:$B$13,0),MATCH(Table1[[#This Row],[Complexidade]],Auxiliar!$D$4:$F$4,0))</f>
        <v>0.5</v>
      </c>
      <c r="P1049" s="3"/>
      <c r="Q1049" s="3"/>
      <c r="R1049" s="48">
        <v>45261</v>
      </c>
      <c r="S1049" s="3"/>
      <c r="T1049" s="3"/>
      <c r="U1049" s="3"/>
      <c r="V1049" s="3"/>
      <c r="W1049" s="3">
        <f>VLOOKUP(Table1[[#This Row],[Status]],Auxiliar!$B$16:$D$23,3,0)*Table1[[#This Row],[Estimação (horas)]]</f>
        <v>0.125</v>
      </c>
      <c r="X1049" s="3"/>
    </row>
    <row r="1050" spans="2:24" ht="17.399999999999999" hidden="1">
      <c r="B1050" s="14" t="s">
        <v>28</v>
      </c>
      <c r="C1050" s="14" t="s">
        <v>178</v>
      </c>
      <c r="D1050" s="14" t="s">
        <v>1232</v>
      </c>
      <c r="E1050" s="3" t="s">
        <v>38</v>
      </c>
      <c r="F1050" s="14" t="s">
        <v>208</v>
      </c>
      <c r="G1050" s="14" t="s">
        <v>269</v>
      </c>
      <c r="H1050" s="73" t="str">
        <f>Table1[[#This Row],[Tabela]]&amp;Table1[[#This Row],[Campo]]</f>
        <v>modesg_inp_nfrd_alinhamento_taxce_capex_enblng_algnd</v>
      </c>
      <c r="I1050" s="3" t="s">
        <v>480</v>
      </c>
      <c r="J1050" s="50">
        <f>VLOOKUP(Table1[[#This Row],[Status]],Auxiliar!$B$16:$C$23,2,0)</f>
        <v>5</v>
      </c>
      <c r="K1050" s="22" t="s">
        <v>1158</v>
      </c>
      <c r="L1050" s="3" t="s">
        <v>502</v>
      </c>
      <c r="M1050" s="22" t="s">
        <v>1172</v>
      </c>
      <c r="N1050" s="57">
        <v>45485</v>
      </c>
      <c r="O1050" s="22">
        <f>INDEX(Auxiliar!$D$5:$F$13,MATCH(Table1[[#This Row],[Tipologia_Testes]],Auxiliar!$B$5:$B$13,0),MATCH(Table1[[#This Row],[Complexidade]],Auxiliar!$D$4:$F$4,0))</f>
        <v>0.1</v>
      </c>
      <c r="P1050" s="3" t="s">
        <v>1247</v>
      </c>
      <c r="Q1050" s="3"/>
      <c r="R1050" s="48">
        <v>45261</v>
      </c>
      <c r="S1050" s="3"/>
      <c r="T1050" s="3"/>
      <c r="U1050" s="3"/>
      <c r="V1050" s="3"/>
      <c r="W1050" s="3">
        <f>VLOOKUP(Table1[[#This Row],[Status]],Auxiliar!$B$16:$D$23,3,0)*Table1[[#This Row],[Estimação (horas)]]</f>
        <v>2.5000000000000001E-2</v>
      </c>
      <c r="X1050" s="3"/>
    </row>
    <row r="1051" spans="2:24" ht="17.399999999999999" hidden="1">
      <c r="B1051" s="14" t="s">
        <v>28</v>
      </c>
      <c r="C1051" s="14" t="s">
        <v>178</v>
      </c>
      <c r="D1051" s="14" t="s">
        <v>1232</v>
      </c>
      <c r="E1051" s="3" t="s">
        <v>38</v>
      </c>
      <c r="F1051" s="14" t="s">
        <v>208</v>
      </c>
      <c r="G1051" s="14" t="s">
        <v>269</v>
      </c>
      <c r="H1051" s="73" t="str">
        <f>Table1[[#This Row],[Tabela]]&amp;Table1[[#This Row],[Campo]]</f>
        <v>modesg_inp_nfrd_alinhamento_taxce_capex_enblng_algnd</v>
      </c>
      <c r="I1051" s="3" t="s">
        <v>480</v>
      </c>
      <c r="J1051" s="50">
        <f>VLOOKUP(Table1[[#This Row],[Status]],Auxiliar!$B$16:$C$23,2,0)</f>
        <v>5</v>
      </c>
      <c r="K1051" s="22" t="s">
        <v>1181</v>
      </c>
      <c r="L1051" s="3" t="s">
        <v>502</v>
      </c>
      <c r="M1051" s="22" t="s">
        <v>1172</v>
      </c>
      <c r="N1051" s="57">
        <v>45485</v>
      </c>
      <c r="O1051" s="22">
        <f>INDEX(Auxiliar!$D$5:$F$13,MATCH(Table1[[#This Row],[Tipologia_Testes]],Auxiliar!$B$5:$B$13,0),MATCH(Table1[[#This Row],[Complexidade]],Auxiliar!$D$4:$F$4,0))</f>
        <v>0.5</v>
      </c>
      <c r="P1051" s="3"/>
      <c r="Q1051" s="3"/>
      <c r="R1051" s="48">
        <v>45261</v>
      </c>
      <c r="S1051" s="3"/>
      <c r="T1051" s="3"/>
      <c r="U1051" s="3"/>
      <c r="V1051" s="3"/>
      <c r="W1051" s="3">
        <f>VLOOKUP(Table1[[#This Row],[Status]],Auxiliar!$B$16:$D$23,3,0)*Table1[[#This Row],[Estimação (horas)]]</f>
        <v>0.125</v>
      </c>
      <c r="X1051" s="3"/>
    </row>
    <row r="1052" spans="2:24" ht="17.399999999999999" hidden="1">
      <c r="B1052" s="14" t="s">
        <v>28</v>
      </c>
      <c r="C1052" s="14" t="s">
        <v>178</v>
      </c>
      <c r="D1052" s="14" t="s">
        <v>1232</v>
      </c>
      <c r="E1052" s="3" t="s">
        <v>38</v>
      </c>
      <c r="F1052" s="14" t="s">
        <v>208</v>
      </c>
      <c r="G1052" s="14" t="s">
        <v>270</v>
      </c>
      <c r="H1052" s="73" t="str">
        <f>Table1[[#This Row],[Tabela]]&amp;Table1[[#This Row],[Campo]]</f>
        <v>modesg_inp_nfrd_alinhamento_taxce_capex_own_prfrmnce_algnd</v>
      </c>
      <c r="I1052" s="3" t="s">
        <v>480</v>
      </c>
      <c r="J1052" s="50">
        <f>VLOOKUP(Table1[[#This Row],[Status]],Auxiliar!$B$16:$C$23,2,0)</f>
        <v>5</v>
      </c>
      <c r="K1052" s="22" t="s">
        <v>1158</v>
      </c>
      <c r="L1052" s="3" t="s">
        <v>502</v>
      </c>
      <c r="M1052" s="22" t="s">
        <v>1172</v>
      </c>
      <c r="N1052" s="57">
        <v>45485</v>
      </c>
      <c r="O1052" s="22">
        <f>INDEX(Auxiliar!$D$5:$F$13,MATCH(Table1[[#This Row],[Tipologia_Testes]],Auxiliar!$B$5:$B$13,0),MATCH(Table1[[#This Row],[Complexidade]],Auxiliar!$D$4:$F$4,0))</f>
        <v>0.1</v>
      </c>
      <c r="P1052" s="3" t="s">
        <v>1247</v>
      </c>
      <c r="Q1052" s="3"/>
      <c r="R1052" s="48">
        <v>45261</v>
      </c>
      <c r="S1052" s="3"/>
      <c r="T1052" s="3"/>
      <c r="U1052" s="3"/>
      <c r="V1052" s="3"/>
      <c r="W1052" s="3">
        <f>VLOOKUP(Table1[[#This Row],[Status]],Auxiliar!$B$16:$D$23,3,0)*Table1[[#This Row],[Estimação (horas)]]</f>
        <v>2.5000000000000001E-2</v>
      </c>
      <c r="X1052" s="3"/>
    </row>
    <row r="1053" spans="2:24" ht="17.399999999999999" hidden="1">
      <c r="B1053" s="14" t="s">
        <v>28</v>
      </c>
      <c r="C1053" s="14" t="s">
        <v>178</v>
      </c>
      <c r="D1053" s="14" t="s">
        <v>1232</v>
      </c>
      <c r="E1053" s="3" t="s">
        <v>38</v>
      </c>
      <c r="F1053" s="14" t="s">
        <v>208</v>
      </c>
      <c r="G1053" s="14" t="s">
        <v>270</v>
      </c>
      <c r="H1053" s="73" t="str">
        <f>Table1[[#This Row],[Tabela]]&amp;Table1[[#This Row],[Campo]]</f>
        <v>modesg_inp_nfrd_alinhamento_taxce_capex_own_prfrmnce_algnd</v>
      </c>
      <c r="I1053" s="3" t="s">
        <v>480</v>
      </c>
      <c r="J1053" s="50">
        <f>VLOOKUP(Table1[[#This Row],[Status]],Auxiliar!$B$16:$C$23,2,0)</f>
        <v>5</v>
      </c>
      <c r="K1053" s="22" t="s">
        <v>1181</v>
      </c>
      <c r="L1053" s="3" t="s">
        <v>502</v>
      </c>
      <c r="M1053" s="22" t="s">
        <v>1172</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0.125</v>
      </c>
      <c r="X1053" s="3"/>
    </row>
    <row r="1054" spans="2:24" ht="17.399999999999999" hidden="1">
      <c r="B1054" s="14" t="s">
        <v>28</v>
      </c>
      <c r="C1054" s="14" t="s">
        <v>178</v>
      </c>
      <c r="D1054" s="14" t="s">
        <v>1233</v>
      </c>
      <c r="E1054" s="3" t="s">
        <v>38</v>
      </c>
      <c r="F1054" s="14" t="s">
        <v>209</v>
      </c>
      <c r="G1054" s="14" t="s">
        <v>73</v>
      </c>
      <c r="H1054" s="73" t="str">
        <f>Table1[[#This Row],[Tabela]]&amp;Table1[[#This Row],[Campo]]</f>
        <v>modesg_inp_risco_fisicoref_date</v>
      </c>
      <c r="I1054" s="4" t="s">
        <v>477</v>
      </c>
      <c r="J1054" s="66">
        <f>VLOOKUP(Table1[[#This Row],[Status]],Auxiliar!$B$16:$C$23,2,0)</f>
        <v>1</v>
      </c>
      <c r="K1054" s="22" t="s">
        <v>1181</v>
      </c>
      <c r="L1054" s="3" t="s">
        <v>502</v>
      </c>
      <c r="M1054" s="22" t="s">
        <v>1172</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1242</v>
      </c>
    </row>
    <row r="1055" spans="2:24" ht="17.399999999999999" hidden="1">
      <c r="B1055" s="14" t="s">
        <v>28</v>
      </c>
      <c r="C1055" s="14" t="s">
        <v>178</v>
      </c>
      <c r="D1055" s="14" t="s">
        <v>1233</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1158</v>
      </c>
      <c r="L1055" s="3" t="s">
        <v>1161</v>
      </c>
      <c r="M1055" s="22" t="s">
        <v>1172</v>
      </c>
      <c r="N1055" s="57">
        <v>45485</v>
      </c>
      <c r="O1055" s="22">
        <f>INDEX(Auxiliar!$D$5:$F$13,MATCH(Table1[[#This Row],[Tipologia_Testes]],Auxiliar!$B$5:$B$13,0),MATCH(Table1[[#This Row],[Complexidade]],Auxiliar!$D$4:$F$4,0))</f>
        <v>0.1</v>
      </c>
      <c r="P1055" s="3" t="s">
        <v>1248</v>
      </c>
      <c r="Q1055" s="3"/>
      <c r="R1055" s="48">
        <v>45261</v>
      </c>
      <c r="S1055" s="3"/>
      <c r="T1055" s="3"/>
      <c r="U1055" s="3"/>
      <c r="V1055" s="3"/>
      <c r="W1055" s="3">
        <f>VLOOKUP(Table1[[#This Row],[Status]],Auxiliar!$B$16:$D$23,3,0)*Table1[[#This Row],[Estimação (horas)]]</f>
        <v>0.1</v>
      </c>
      <c r="X1055" s="3" t="s">
        <v>1242</v>
      </c>
    </row>
    <row r="1056" spans="2:24" ht="17.399999999999999" hidden="1">
      <c r="B1056" s="14" t="s">
        <v>28</v>
      </c>
      <c r="C1056" s="14" t="s">
        <v>178</v>
      </c>
      <c r="D1056" s="14" t="s">
        <v>1233</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1181</v>
      </c>
      <c r="L1056" s="3" t="s">
        <v>1161</v>
      </c>
      <c r="M1056" s="22" t="s">
        <v>1172</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1242</v>
      </c>
    </row>
    <row r="1057" spans="2:24" ht="17.399999999999999" hidden="1">
      <c r="B1057" s="14" t="s">
        <v>28</v>
      </c>
      <c r="C1057" s="14" t="s">
        <v>178</v>
      </c>
      <c r="D1057" s="14" t="s">
        <v>1233</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1181</v>
      </c>
      <c r="L1057" s="3" t="s">
        <v>1161</v>
      </c>
      <c r="M1057" s="22" t="s">
        <v>1172</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1242</v>
      </c>
    </row>
    <row r="1058" spans="2:24" ht="17.399999999999999" hidden="1">
      <c r="B1058" s="14" t="s">
        <v>28</v>
      </c>
      <c r="C1058" s="14" t="s">
        <v>178</v>
      </c>
      <c r="D1058" s="14" t="s">
        <v>1233</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1158</v>
      </c>
      <c r="L1058" s="3" t="s">
        <v>1161</v>
      </c>
      <c r="M1058" s="22" t="s">
        <v>1172</v>
      </c>
      <c r="N1058" s="57">
        <v>45485</v>
      </c>
      <c r="O1058" s="22">
        <f>INDEX(Auxiliar!$D$5:$F$13,MATCH(Table1[[#This Row],[Tipologia_Testes]],Auxiliar!$B$5:$B$13,0),MATCH(Table1[[#This Row],[Complexidade]],Auxiliar!$D$4:$F$4,0))</f>
        <v>0.1</v>
      </c>
      <c r="P1058" s="3" t="s">
        <v>1248</v>
      </c>
      <c r="Q1058" s="3"/>
      <c r="R1058" s="48">
        <v>45261</v>
      </c>
      <c r="S1058" s="3"/>
      <c r="T1058" s="3"/>
      <c r="U1058" s="3"/>
      <c r="V1058" s="3"/>
      <c r="W1058" s="3">
        <f>VLOOKUP(Table1[[#This Row],[Status]],Auxiliar!$B$16:$D$23,3,0)*Table1[[#This Row],[Estimação (horas)]]</f>
        <v>0.1</v>
      </c>
      <c r="X1058" s="3" t="s">
        <v>1242</v>
      </c>
    </row>
    <row r="1059" spans="2:24" ht="17.399999999999999" hidden="1">
      <c r="B1059" s="14" t="s">
        <v>28</v>
      </c>
      <c r="C1059" s="14" t="s">
        <v>178</v>
      </c>
      <c r="D1059" s="14" t="s">
        <v>1233</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1181</v>
      </c>
      <c r="L1059" s="3" t="s">
        <v>1161</v>
      </c>
      <c r="M1059" s="22" t="s">
        <v>1172</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1242</v>
      </c>
    </row>
    <row r="1060" spans="2:24" ht="17.399999999999999" hidden="1">
      <c r="B1060" s="14" t="s">
        <v>28</v>
      </c>
      <c r="C1060" s="14" t="s">
        <v>178</v>
      </c>
      <c r="D1060" s="14" t="s">
        <v>1233</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1158</v>
      </c>
      <c r="L1060" s="3" t="s">
        <v>1161</v>
      </c>
      <c r="M1060" s="22" t="s">
        <v>1172</v>
      </c>
      <c r="N1060" s="57">
        <v>45485</v>
      </c>
      <c r="O1060" s="22">
        <f>INDEX(Auxiliar!$D$5:$F$13,MATCH(Table1[[#This Row],[Tipologia_Testes]],Auxiliar!$B$5:$B$13,0),MATCH(Table1[[#This Row],[Complexidade]],Auxiliar!$D$4:$F$4,0))</f>
        <v>0.1</v>
      </c>
      <c r="P1060" s="3" t="s">
        <v>1249</v>
      </c>
      <c r="Q1060" s="3"/>
      <c r="R1060" s="48">
        <v>45261</v>
      </c>
      <c r="S1060" s="3"/>
      <c r="T1060" s="3"/>
      <c r="U1060" s="3"/>
      <c r="V1060" s="3"/>
      <c r="W1060" s="3">
        <f>VLOOKUP(Table1[[#This Row],[Status]],Auxiliar!$B$16:$D$23,3,0)*Table1[[#This Row],[Estimação (horas)]]</f>
        <v>0.1</v>
      </c>
      <c r="X1060" s="3" t="s">
        <v>1242</v>
      </c>
    </row>
    <row r="1061" spans="2:24" ht="17.399999999999999" hidden="1">
      <c r="B1061" s="14" t="s">
        <v>28</v>
      </c>
      <c r="C1061" s="14" t="s">
        <v>178</v>
      </c>
      <c r="D1061" s="14" t="s">
        <v>1233</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1181</v>
      </c>
      <c r="L1061" s="3" t="s">
        <v>1161</v>
      </c>
      <c r="M1061" s="22" t="s">
        <v>1172</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1242</v>
      </c>
    </row>
    <row r="1062" spans="2:24" ht="17.399999999999999" hidden="1">
      <c r="B1062" s="14" t="s">
        <v>28</v>
      </c>
      <c r="C1062" s="14" t="s">
        <v>178</v>
      </c>
      <c r="D1062" s="14" t="s">
        <v>1233</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1158</v>
      </c>
      <c r="L1062" s="3" t="s">
        <v>1161</v>
      </c>
      <c r="M1062" s="22" t="s">
        <v>1172</v>
      </c>
      <c r="N1062" s="57">
        <v>45485</v>
      </c>
      <c r="O1062" s="22">
        <f>INDEX(Auxiliar!$D$5:$F$13,MATCH(Table1[[#This Row],[Tipologia_Testes]],Auxiliar!$B$5:$B$13,0),MATCH(Table1[[#This Row],[Complexidade]],Auxiliar!$D$4:$F$4,0))</f>
        <v>0.1</v>
      </c>
      <c r="P1062" s="3" t="s">
        <v>1249</v>
      </c>
      <c r="Q1062" s="3"/>
      <c r="R1062" s="48">
        <v>45261</v>
      </c>
      <c r="S1062" s="3"/>
      <c r="T1062" s="3"/>
      <c r="U1062" s="3"/>
      <c r="V1062" s="3"/>
      <c r="W1062" s="3">
        <f>VLOOKUP(Table1[[#This Row],[Status]],Auxiliar!$B$16:$D$23,3,0)*Table1[[#This Row],[Estimação (horas)]]</f>
        <v>0.1</v>
      </c>
      <c r="X1062" s="3" t="s">
        <v>1242</v>
      </c>
    </row>
    <row r="1063" spans="2:24" ht="17.399999999999999" hidden="1">
      <c r="B1063" s="14" t="s">
        <v>28</v>
      </c>
      <c r="C1063" s="14" t="s">
        <v>178</v>
      </c>
      <c r="D1063" s="14" t="s">
        <v>1233</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1181</v>
      </c>
      <c r="L1063" s="3" t="s">
        <v>1161</v>
      </c>
      <c r="M1063" s="22" t="s">
        <v>1172</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1242</v>
      </c>
    </row>
    <row r="1064" spans="2:24" ht="17.399999999999999" hidden="1">
      <c r="B1064" s="14" t="s">
        <v>28</v>
      </c>
      <c r="C1064" s="14" t="s">
        <v>178</v>
      </c>
      <c r="D1064" s="14" t="s">
        <v>1225</v>
      </c>
      <c r="E1064" s="3" t="s">
        <v>38</v>
      </c>
      <c r="F1064" s="14" t="s">
        <v>210</v>
      </c>
      <c r="G1064" s="14" t="s">
        <v>73</v>
      </c>
      <c r="H1064" s="73" t="str">
        <f>Table1[[#This Row],[Tabela]]&amp;Table1[[#This Row],[Campo]]</f>
        <v>modesg_inp_emss_scibref_date</v>
      </c>
      <c r="I1064" s="3" t="s">
        <v>477</v>
      </c>
      <c r="J1064" s="50">
        <f>VLOOKUP(Table1[[#This Row],[Status]],Auxiliar!$B$16:$C$23,2,0)</f>
        <v>1</v>
      </c>
      <c r="K1064" s="22" t="s">
        <v>1181</v>
      </c>
      <c r="L1064" s="3" t="s">
        <v>1161</v>
      </c>
      <c r="M1064" s="22" t="s">
        <v>1172</v>
      </c>
      <c r="N1064" s="57">
        <v>45490</v>
      </c>
      <c r="O1064" s="22">
        <f>INDEX(Auxiliar!$D$5:$F$13,MATCH(Table1[[#This Row],[Tipologia_Testes]],Auxiliar!$B$5:$B$13,0),MATCH(Table1[[#This Row],[Complexidade]],Auxiliar!$D$4:$F$4,0))</f>
        <v>0.5</v>
      </c>
      <c r="P1064" s="3"/>
      <c r="Q1064" s="3" t="s">
        <v>1228</v>
      </c>
      <c r="R1064" s="48">
        <v>45261</v>
      </c>
      <c r="S1064" s="3"/>
      <c r="T1064" s="3"/>
      <c r="U1064" s="3"/>
      <c r="V1064" s="3"/>
      <c r="W1064" s="3">
        <f>VLOOKUP(Table1[[#This Row],[Status]],Auxiliar!$B$16:$D$23,3,0)*Table1[[#This Row],[Estimação (horas)]]</f>
        <v>0.5</v>
      </c>
      <c r="X1064" s="3"/>
    </row>
    <row r="1065" spans="2:24" ht="17.399999999999999" hidden="1">
      <c r="B1065" s="14" t="s">
        <v>28</v>
      </c>
      <c r="C1065" s="14" t="s">
        <v>178</v>
      </c>
      <c r="D1065" s="14" t="s">
        <v>1225</v>
      </c>
      <c r="E1065" s="3" t="s">
        <v>38</v>
      </c>
      <c r="F1065" s="14" t="s">
        <v>210</v>
      </c>
      <c r="G1065" s="14" t="s">
        <v>232</v>
      </c>
      <c r="H1065" s="73" t="str">
        <f>Table1[[#This Row],[Tabela]]&amp;Table1[[#This Row],[Campo]]</f>
        <v>modesg_inp_emss_scibccli_kgl</v>
      </c>
      <c r="I1065" s="3" t="s">
        <v>477</v>
      </c>
      <c r="J1065" s="50">
        <f>VLOOKUP(Table1[[#This Row],[Status]],Auxiliar!$B$16:$C$23,2,0)</f>
        <v>1</v>
      </c>
      <c r="K1065" s="22" t="s">
        <v>1158</v>
      </c>
      <c r="L1065" s="3" t="s">
        <v>1161</v>
      </c>
      <c r="M1065" s="22" t="s">
        <v>1172</v>
      </c>
      <c r="N1065" s="57">
        <v>45490</v>
      </c>
      <c r="O1065" s="22">
        <f>INDEX(Auxiliar!$D$5:$F$13,MATCH(Table1[[#This Row],[Tipologia_Testes]],Auxiliar!$B$5:$B$13,0),MATCH(Table1[[#This Row],[Complexidade]],Auxiliar!$D$4:$F$4,0))</f>
        <v>0.1</v>
      </c>
      <c r="P1065" s="3" t="s">
        <v>1243</v>
      </c>
      <c r="Q1065" s="3" t="s">
        <v>1228</v>
      </c>
      <c r="R1065" s="48">
        <v>45261</v>
      </c>
      <c r="S1065" s="3"/>
      <c r="T1065" s="3"/>
      <c r="U1065" s="3"/>
      <c r="V1065" s="3"/>
      <c r="W1065" s="3">
        <f>VLOOKUP(Table1[[#This Row],[Status]],Auxiliar!$B$16:$D$23,3,0)*Table1[[#This Row],[Estimação (horas)]]</f>
        <v>0.1</v>
      </c>
      <c r="X1065" s="3"/>
    </row>
    <row r="1066" spans="2:24" ht="17.399999999999999" hidden="1">
      <c r="B1066" s="14" t="s">
        <v>28</v>
      </c>
      <c r="C1066" s="14" t="s">
        <v>178</v>
      </c>
      <c r="D1066" s="14" t="s">
        <v>1225</v>
      </c>
      <c r="E1066" s="3" t="s">
        <v>38</v>
      </c>
      <c r="F1066" s="14" t="s">
        <v>210</v>
      </c>
      <c r="G1066" s="14" t="s">
        <v>232</v>
      </c>
      <c r="H1066" s="73" t="str">
        <f>Table1[[#This Row],[Tabela]]&amp;Table1[[#This Row],[Campo]]</f>
        <v>modesg_inp_emss_scibccli_kgl</v>
      </c>
      <c r="I1066" s="3" t="s">
        <v>477</v>
      </c>
      <c r="J1066" s="50">
        <f>VLOOKUP(Table1[[#This Row],[Status]],Auxiliar!$B$16:$C$23,2,0)</f>
        <v>1</v>
      </c>
      <c r="K1066" s="22" t="s">
        <v>1181</v>
      </c>
      <c r="L1066" s="3" t="s">
        <v>1161</v>
      </c>
      <c r="M1066" s="22" t="s">
        <v>1172</v>
      </c>
      <c r="N1066" s="57">
        <v>45490</v>
      </c>
      <c r="O1066" s="22">
        <f>INDEX(Auxiliar!$D$5:$F$13,MATCH(Table1[[#This Row],[Tipologia_Testes]],Auxiliar!$B$5:$B$13,0),MATCH(Table1[[#This Row],[Complexidade]],Auxiliar!$D$4:$F$4,0))</f>
        <v>0.5</v>
      </c>
      <c r="P1066" s="3"/>
      <c r="Q1066" s="3" t="s">
        <v>1228</v>
      </c>
      <c r="R1066" s="48">
        <v>45261</v>
      </c>
      <c r="S1066" s="3"/>
      <c r="T1066" s="3"/>
      <c r="U1066" s="3"/>
      <c r="V1066" s="3"/>
      <c r="W1066" s="3">
        <f>VLOOKUP(Table1[[#This Row],[Status]],Auxiliar!$B$16:$D$23,3,0)*Table1[[#This Row],[Estimação (horas)]]</f>
        <v>0.5</v>
      </c>
      <c r="X1066" s="3"/>
    </row>
    <row r="1067" spans="2:24" ht="17.399999999999999" hidden="1">
      <c r="B1067" s="14" t="s">
        <v>28</v>
      </c>
      <c r="C1067" s="14" t="s">
        <v>178</v>
      </c>
      <c r="D1067" s="14" t="s">
        <v>1225</v>
      </c>
      <c r="E1067" s="3" t="s">
        <v>38</v>
      </c>
      <c r="F1067" s="14" t="s">
        <v>210</v>
      </c>
      <c r="G1067" s="14" t="s">
        <v>275</v>
      </c>
      <c r="H1067" s="73" t="str">
        <f>Table1[[#This Row],[Tabela]]&amp;Table1[[#This Row],[Campo]]</f>
        <v>modesg_inp_emss_scibnome_grupo</v>
      </c>
      <c r="I1067" s="3" t="s">
        <v>477</v>
      </c>
      <c r="J1067" s="50">
        <f>VLOOKUP(Table1[[#This Row],[Status]],Auxiliar!$B$16:$C$23,2,0)</f>
        <v>1</v>
      </c>
      <c r="K1067" s="22" t="s">
        <v>1181</v>
      </c>
      <c r="L1067" s="3" t="s">
        <v>1161</v>
      </c>
      <c r="M1067" s="22" t="s">
        <v>1172</v>
      </c>
      <c r="N1067" s="57">
        <v>45490</v>
      </c>
      <c r="O1067" s="22">
        <f>INDEX(Auxiliar!$D$5:$F$13,MATCH(Table1[[#This Row],[Tipologia_Testes]],Auxiliar!$B$5:$B$13,0),MATCH(Table1[[#This Row],[Complexidade]],Auxiliar!$D$4:$F$4,0))</f>
        <v>0.5</v>
      </c>
      <c r="P1067" s="3"/>
      <c r="Q1067" s="3" t="s">
        <v>1228</v>
      </c>
      <c r="R1067" s="48">
        <v>45261</v>
      </c>
      <c r="S1067" s="3"/>
      <c r="T1067" s="3"/>
      <c r="U1067" s="3"/>
      <c r="V1067" s="3"/>
      <c r="W1067" s="3">
        <f>VLOOKUP(Table1[[#This Row],[Status]],Auxiliar!$B$16:$D$23,3,0)*Table1[[#This Row],[Estimação (horas)]]</f>
        <v>0.5</v>
      </c>
      <c r="X1067" s="3"/>
    </row>
    <row r="1068" spans="2:24" ht="17.399999999999999" hidden="1">
      <c r="B1068" s="14" t="s">
        <v>28</v>
      </c>
      <c r="C1068" s="14" t="s">
        <v>178</v>
      </c>
      <c r="D1068" s="14" t="s">
        <v>1225</v>
      </c>
      <c r="E1068" s="3" t="s">
        <v>38</v>
      </c>
      <c r="F1068" s="14" t="s">
        <v>210</v>
      </c>
      <c r="G1068" s="14" t="s">
        <v>230</v>
      </c>
      <c r="H1068" s="73" t="str">
        <f>Table1[[#This Row],[Tabela]]&amp;Table1[[#This Row],[Campo]]</f>
        <v>modesg_inp_emss_scibisin</v>
      </c>
      <c r="I1068" s="3" t="s">
        <v>477</v>
      </c>
      <c r="J1068" s="50">
        <f>VLOOKUP(Table1[[#This Row],[Status]],Auxiliar!$B$16:$C$23,2,0)</f>
        <v>1</v>
      </c>
      <c r="K1068" s="22" t="s">
        <v>1158</v>
      </c>
      <c r="L1068" s="3" t="s">
        <v>1161</v>
      </c>
      <c r="M1068" s="22" t="s">
        <v>1172</v>
      </c>
      <c r="N1068" s="57">
        <v>45490</v>
      </c>
      <c r="O1068" s="22">
        <f>INDEX(Auxiliar!$D$5:$F$13,MATCH(Table1[[#This Row],[Tipologia_Testes]],Auxiliar!$B$5:$B$13,0),MATCH(Table1[[#This Row],[Complexidade]],Auxiliar!$D$4:$F$4,0))</f>
        <v>0.1</v>
      </c>
      <c r="P1068" s="3" t="s">
        <v>1243</v>
      </c>
      <c r="Q1068" s="3" t="s">
        <v>1228</v>
      </c>
      <c r="R1068" s="48">
        <v>45261</v>
      </c>
      <c r="S1068" s="3"/>
      <c r="T1068" s="3"/>
      <c r="U1068" s="3"/>
      <c r="V1068" s="3"/>
      <c r="W1068" s="3">
        <f>VLOOKUP(Table1[[#This Row],[Status]],Auxiliar!$B$16:$D$23,3,0)*Table1[[#This Row],[Estimação (horas)]]</f>
        <v>0.1</v>
      </c>
      <c r="X1068" s="3"/>
    </row>
    <row r="1069" spans="2:24" ht="17.399999999999999" hidden="1">
      <c r="B1069" s="14" t="s">
        <v>28</v>
      </c>
      <c r="C1069" s="14" t="s">
        <v>178</v>
      </c>
      <c r="D1069" s="14" t="s">
        <v>1225</v>
      </c>
      <c r="E1069" s="3" t="s">
        <v>38</v>
      </c>
      <c r="F1069" s="14" t="s">
        <v>210</v>
      </c>
      <c r="G1069" s="14" t="s">
        <v>230</v>
      </c>
      <c r="H1069" s="73" t="str">
        <f>Table1[[#This Row],[Tabela]]&amp;Table1[[#This Row],[Campo]]</f>
        <v>modesg_inp_emss_scibisin</v>
      </c>
      <c r="I1069" s="3" t="s">
        <v>477</v>
      </c>
      <c r="J1069" s="50">
        <f>VLOOKUP(Table1[[#This Row],[Status]],Auxiliar!$B$16:$C$23,2,0)</f>
        <v>1</v>
      </c>
      <c r="K1069" s="22" t="s">
        <v>1181</v>
      </c>
      <c r="L1069" s="3" t="s">
        <v>1161</v>
      </c>
      <c r="M1069" s="22" t="s">
        <v>1172</v>
      </c>
      <c r="N1069" s="57">
        <v>45490</v>
      </c>
      <c r="O1069" s="22">
        <f>INDEX(Auxiliar!$D$5:$F$13,MATCH(Table1[[#This Row],[Tipologia_Testes]],Auxiliar!$B$5:$B$13,0),MATCH(Table1[[#This Row],[Complexidade]],Auxiliar!$D$4:$F$4,0))</f>
        <v>0.5</v>
      </c>
      <c r="P1069" s="3"/>
      <c r="Q1069" s="3" t="s">
        <v>1228</v>
      </c>
      <c r="R1069" s="48">
        <v>45261</v>
      </c>
      <c r="S1069" s="3"/>
      <c r="T1069" s="3"/>
      <c r="U1069" s="3"/>
      <c r="V1069" s="3"/>
      <c r="W1069" s="3">
        <f>VLOOKUP(Table1[[#This Row],[Status]],Auxiliar!$B$16:$D$23,3,0)*Table1[[#This Row],[Estimação (horas)]]</f>
        <v>0.5</v>
      </c>
      <c r="X1069" s="3"/>
    </row>
    <row r="1070" spans="2:24" ht="17.399999999999999" hidden="1">
      <c r="B1070" s="14" t="s">
        <v>28</v>
      </c>
      <c r="C1070" s="14" t="s">
        <v>178</v>
      </c>
      <c r="D1070" s="14" t="s">
        <v>1225</v>
      </c>
      <c r="E1070" s="3" t="s">
        <v>38</v>
      </c>
      <c r="F1070" s="14" t="s">
        <v>210</v>
      </c>
      <c r="G1070" s="14" t="s">
        <v>231</v>
      </c>
      <c r="H1070" s="73" t="str">
        <f>Table1[[#This Row],[Tabela]]&amp;Table1[[#This Row],[Campo]]</f>
        <v>modesg_inp_emss_scibclei</v>
      </c>
      <c r="I1070" s="3" t="s">
        <v>477</v>
      </c>
      <c r="J1070" s="50">
        <f>VLOOKUP(Table1[[#This Row],[Status]],Auxiliar!$B$16:$C$23,2,0)</f>
        <v>1</v>
      </c>
      <c r="K1070" s="22" t="s">
        <v>1158</v>
      </c>
      <c r="L1070" s="3" t="s">
        <v>1161</v>
      </c>
      <c r="M1070" s="22" t="s">
        <v>1172</v>
      </c>
      <c r="N1070" s="57">
        <v>45490</v>
      </c>
      <c r="O1070" s="22">
        <f>INDEX(Auxiliar!$D$5:$F$13,MATCH(Table1[[#This Row],[Tipologia_Testes]],Auxiliar!$B$5:$B$13,0),MATCH(Table1[[#This Row],[Complexidade]],Auxiliar!$D$4:$F$4,0))</f>
        <v>0.1</v>
      </c>
      <c r="P1070" s="3" t="s">
        <v>1243</v>
      </c>
      <c r="Q1070" s="3" t="s">
        <v>1228</v>
      </c>
      <c r="R1070" s="48">
        <v>45261</v>
      </c>
      <c r="S1070" s="3"/>
      <c r="T1070" s="3"/>
      <c r="U1070" s="3"/>
      <c r="V1070" s="3"/>
      <c r="W1070" s="3">
        <f>VLOOKUP(Table1[[#This Row],[Status]],Auxiliar!$B$16:$D$23,3,0)*Table1[[#This Row],[Estimação (horas)]]</f>
        <v>0.1</v>
      </c>
      <c r="X1070" s="3"/>
    </row>
    <row r="1071" spans="2:24" ht="17.399999999999999" hidden="1">
      <c r="B1071" s="14" t="s">
        <v>28</v>
      </c>
      <c r="C1071" s="14" t="s">
        <v>178</v>
      </c>
      <c r="D1071" s="14" t="s">
        <v>1225</v>
      </c>
      <c r="E1071" s="3" t="s">
        <v>38</v>
      </c>
      <c r="F1071" s="14" t="s">
        <v>210</v>
      </c>
      <c r="G1071" s="14" t="s">
        <v>231</v>
      </c>
      <c r="H1071" s="73" t="str">
        <f>Table1[[#This Row],[Tabela]]&amp;Table1[[#This Row],[Campo]]</f>
        <v>modesg_inp_emss_scibclei</v>
      </c>
      <c r="I1071" s="3" t="s">
        <v>477</v>
      </c>
      <c r="J1071" s="50">
        <f>VLOOKUP(Table1[[#This Row],[Status]],Auxiliar!$B$16:$C$23,2,0)</f>
        <v>1</v>
      </c>
      <c r="K1071" s="22" t="s">
        <v>1181</v>
      </c>
      <c r="L1071" s="3" t="s">
        <v>1161</v>
      </c>
      <c r="M1071" s="22" t="s">
        <v>1172</v>
      </c>
      <c r="N1071" s="57">
        <v>45490</v>
      </c>
      <c r="O1071" s="22">
        <f>INDEX(Auxiliar!$D$5:$F$13,MATCH(Table1[[#This Row],[Tipologia_Testes]],Auxiliar!$B$5:$B$13,0),MATCH(Table1[[#This Row],[Complexidade]],Auxiliar!$D$4:$F$4,0))</f>
        <v>0.5</v>
      </c>
      <c r="P1071" s="3"/>
      <c r="Q1071" s="3" t="s">
        <v>1228</v>
      </c>
      <c r="R1071" s="48">
        <v>45261</v>
      </c>
      <c r="S1071" s="3"/>
      <c r="T1071" s="3"/>
      <c r="U1071" s="3"/>
      <c r="V1071" s="3"/>
      <c r="W1071" s="3">
        <f>VLOOKUP(Table1[[#This Row],[Status]],Auxiliar!$B$16:$D$23,3,0)*Table1[[#This Row],[Estimação (horas)]]</f>
        <v>0.5</v>
      </c>
      <c r="X1071" s="3"/>
    </row>
    <row r="1072" spans="2:24" ht="17.399999999999999" hidden="1">
      <c r="B1072" s="14" t="s">
        <v>28</v>
      </c>
      <c r="C1072" s="14" t="s">
        <v>178</v>
      </c>
      <c r="D1072" s="14" t="s">
        <v>1225</v>
      </c>
      <c r="E1072" s="3" t="s">
        <v>38</v>
      </c>
      <c r="F1072" s="14" t="s">
        <v>210</v>
      </c>
      <c r="G1072" s="14" t="s">
        <v>276</v>
      </c>
      <c r="H1072" s="73" t="str">
        <f>Table1[[#This Row],[Tabela]]&amp;Table1[[#This Row],[Campo]]</f>
        <v>modesg_inp_emss_scibscp1_emss</v>
      </c>
      <c r="I1072" s="3" t="s">
        <v>477</v>
      </c>
      <c r="J1072" s="50">
        <f>VLOOKUP(Table1[[#This Row],[Status]],Auxiliar!$B$16:$C$23,2,0)</f>
        <v>1</v>
      </c>
      <c r="K1072" s="22" t="s">
        <v>1158</v>
      </c>
      <c r="L1072" s="3" t="s">
        <v>1161</v>
      </c>
      <c r="M1072" s="22" t="s">
        <v>1172</v>
      </c>
      <c r="N1072" s="57">
        <v>45499</v>
      </c>
      <c r="O1072" s="22">
        <f>INDEX(Auxiliar!$D$5:$F$13,MATCH(Table1[[#This Row],[Tipologia_Testes]],Auxiliar!$B$5:$B$13,0),MATCH(Table1[[#This Row],[Complexidade]],Auxiliar!$D$4:$F$4,0))</f>
        <v>0.1</v>
      </c>
      <c r="P1072" s="3" t="s">
        <v>1250</v>
      </c>
      <c r="Q1072" s="3" t="s">
        <v>1228</v>
      </c>
      <c r="R1072" s="48">
        <v>45136</v>
      </c>
      <c r="S1072" s="48">
        <v>45439</v>
      </c>
      <c r="T1072" s="48">
        <v>45491</v>
      </c>
      <c r="U1072" s="183"/>
      <c r="V1072" s="48">
        <v>45499</v>
      </c>
      <c r="W1072" s="3">
        <f>VLOOKUP(Table1[[#This Row],[Status]],Auxiliar!$B$16:$D$23,3,0)*Table1[[#This Row],[Estimação (horas)]]</f>
        <v>0.1</v>
      </c>
      <c r="X1072" s="3"/>
    </row>
    <row r="1073" spans="2:24" ht="17.399999999999999" hidden="1">
      <c r="B1073" s="14" t="s">
        <v>28</v>
      </c>
      <c r="C1073" s="14" t="s">
        <v>178</v>
      </c>
      <c r="D1073" s="14" t="s">
        <v>1225</v>
      </c>
      <c r="E1073" s="3" t="s">
        <v>38</v>
      </c>
      <c r="F1073" s="14" t="s">
        <v>210</v>
      </c>
      <c r="G1073" s="14" t="s">
        <v>276</v>
      </c>
      <c r="H1073" s="73" t="str">
        <f>Table1[[#This Row],[Tabela]]&amp;Table1[[#This Row],[Campo]]</f>
        <v>modesg_inp_emss_scibscp1_emss</v>
      </c>
      <c r="I1073" s="3" t="s">
        <v>477</v>
      </c>
      <c r="J1073" s="50">
        <f>VLOOKUP(Table1[[#This Row],[Status]],Auxiliar!$B$16:$C$23,2,0)</f>
        <v>1</v>
      </c>
      <c r="K1073" s="22" t="s">
        <v>1181</v>
      </c>
      <c r="L1073" s="3" t="s">
        <v>1161</v>
      </c>
      <c r="M1073" s="22" t="s">
        <v>1172</v>
      </c>
      <c r="N1073" s="57">
        <v>45490</v>
      </c>
      <c r="O1073" s="22">
        <f>INDEX(Auxiliar!$D$5:$F$13,MATCH(Table1[[#This Row],[Tipologia_Testes]],Auxiliar!$B$5:$B$13,0),MATCH(Table1[[#This Row],[Complexidade]],Auxiliar!$D$4:$F$4,0))</f>
        <v>0.5</v>
      </c>
      <c r="P1073" s="3"/>
      <c r="Q1073" s="3" t="s">
        <v>1228</v>
      </c>
      <c r="R1073" s="48">
        <v>45261</v>
      </c>
      <c r="S1073" s="3"/>
      <c r="T1073" s="3"/>
      <c r="U1073" s="3"/>
      <c r="V1073" s="3"/>
      <c r="W1073" s="3">
        <f>VLOOKUP(Table1[[#This Row],[Status]],Auxiliar!$B$16:$D$23,3,0)*Table1[[#This Row],[Estimação (horas)]]</f>
        <v>0.5</v>
      </c>
      <c r="X1073" s="3"/>
    </row>
    <row r="1074" spans="2:24" ht="17.399999999999999" hidden="1">
      <c r="B1074" s="14" t="s">
        <v>28</v>
      </c>
      <c r="C1074" s="14" t="s">
        <v>178</v>
      </c>
      <c r="D1074" s="14" t="s">
        <v>1225</v>
      </c>
      <c r="E1074" s="3" t="s">
        <v>38</v>
      </c>
      <c r="F1074" s="14" t="s">
        <v>210</v>
      </c>
      <c r="G1074" s="14" t="s">
        <v>277</v>
      </c>
      <c r="H1074" s="73" t="str">
        <f>Table1[[#This Row],[Tabela]]&amp;Table1[[#This Row],[Campo]]</f>
        <v>modesg_inp_emss_scibscp2_emss</v>
      </c>
      <c r="I1074" s="3" t="s">
        <v>477</v>
      </c>
      <c r="J1074" s="50">
        <f>VLOOKUP(Table1[[#This Row],[Status]],Auxiliar!$B$16:$C$23,2,0)</f>
        <v>1</v>
      </c>
      <c r="K1074" s="22" t="s">
        <v>1158</v>
      </c>
      <c r="L1074" s="3" t="s">
        <v>1161</v>
      </c>
      <c r="M1074" s="22" t="s">
        <v>1172</v>
      </c>
      <c r="N1074" s="57">
        <v>45499</v>
      </c>
      <c r="O1074" s="22">
        <f>INDEX(Auxiliar!$D$5:$F$13,MATCH(Table1[[#This Row],[Tipologia_Testes]],Auxiliar!$B$5:$B$13,0),MATCH(Table1[[#This Row],[Complexidade]],Auxiliar!$D$4:$F$4,0))</f>
        <v>0.1</v>
      </c>
      <c r="P1074" s="3" t="s">
        <v>1250</v>
      </c>
      <c r="Q1074" s="3" t="s">
        <v>1228</v>
      </c>
      <c r="R1074" s="48">
        <v>45136</v>
      </c>
      <c r="S1074" s="48">
        <v>45439</v>
      </c>
      <c r="T1074" s="48">
        <v>45491</v>
      </c>
      <c r="U1074" s="183"/>
      <c r="V1074" s="48">
        <v>45499</v>
      </c>
      <c r="W1074" s="3">
        <f>VLOOKUP(Table1[[#This Row],[Status]],Auxiliar!$B$16:$D$23,3,0)*Table1[[#This Row],[Estimação (horas)]]</f>
        <v>0.1</v>
      </c>
      <c r="X1074" s="3"/>
    </row>
    <row r="1075" spans="2:24" ht="17.399999999999999" hidden="1">
      <c r="B1075" s="14" t="s">
        <v>28</v>
      </c>
      <c r="C1075" s="14" t="s">
        <v>178</v>
      </c>
      <c r="D1075" s="14" t="s">
        <v>1225</v>
      </c>
      <c r="E1075" s="3" t="s">
        <v>38</v>
      </c>
      <c r="F1075" s="14" t="s">
        <v>210</v>
      </c>
      <c r="G1075" s="14" t="s">
        <v>277</v>
      </c>
      <c r="H1075" s="73" t="str">
        <f>Table1[[#This Row],[Tabela]]&amp;Table1[[#This Row],[Campo]]</f>
        <v>modesg_inp_emss_scibscp2_emss</v>
      </c>
      <c r="I1075" s="3" t="s">
        <v>477</v>
      </c>
      <c r="J1075" s="50">
        <f>VLOOKUP(Table1[[#This Row],[Status]],Auxiliar!$B$16:$C$23,2,0)</f>
        <v>1</v>
      </c>
      <c r="K1075" s="22" t="s">
        <v>1181</v>
      </c>
      <c r="L1075" s="3" t="s">
        <v>1161</v>
      </c>
      <c r="M1075" s="22" t="s">
        <v>1172</v>
      </c>
      <c r="N1075" s="57">
        <v>45490</v>
      </c>
      <c r="O1075" s="22">
        <f>INDEX(Auxiliar!$D$5:$F$13,MATCH(Table1[[#This Row],[Tipologia_Testes]],Auxiliar!$B$5:$B$13,0),MATCH(Table1[[#This Row],[Complexidade]],Auxiliar!$D$4:$F$4,0))</f>
        <v>0.5</v>
      </c>
      <c r="P1075" s="3"/>
      <c r="Q1075" s="3" t="s">
        <v>1228</v>
      </c>
      <c r="R1075" s="48">
        <v>45261</v>
      </c>
      <c r="S1075" s="3"/>
      <c r="T1075" s="3"/>
      <c r="U1075" s="3"/>
      <c r="V1075" s="3"/>
      <c r="W1075" s="3">
        <f>VLOOKUP(Table1[[#This Row],[Status]],Auxiliar!$B$16:$D$23,3,0)*Table1[[#This Row],[Estimação (horas)]]</f>
        <v>0.5</v>
      </c>
      <c r="X1075" s="3"/>
    </row>
    <row r="1076" spans="2:24" ht="17.399999999999999" hidden="1">
      <c r="B1076" s="14" t="s">
        <v>28</v>
      </c>
      <c r="C1076" s="14" t="s">
        <v>178</v>
      </c>
      <c r="D1076" s="14" t="s">
        <v>1225</v>
      </c>
      <c r="E1076" s="3" t="s">
        <v>38</v>
      </c>
      <c r="F1076" s="14" t="s">
        <v>210</v>
      </c>
      <c r="G1076" s="14" t="s">
        <v>278</v>
      </c>
      <c r="H1076" s="73" t="str">
        <f>Table1[[#This Row],[Tabela]]&amp;Table1[[#This Row],[Campo]]</f>
        <v>modesg_inp_emss_scibscp3_emss</v>
      </c>
      <c r="I1076" s="3" t="s">
        <v>477</v>
      </c>
      <c r="J1076" s="50">
        <f>VLOOKUP(Table1[[#This Row],[Status]],Auxiliar!$B$16:$C$23,2,0)</f>
        <v>1</v>
      </c>
      <c r="K1076" s="22" t="s">
        <v>1158</v>
      </c>
      <c r="L1076" s="3" t="s">
        <v>1161</v>
      </c>
      <c r="M1076" s="22" t="s">
        <v>1172</v>
      </c>
      <c r="N1076" s="57">
        <v>45490</v>
      </c>
      <c r="O1076" s="22">
        <f>INDEX(Auxiliar!$D$5:$F$13,MATCH(Table1[[#This Row],[Tipologia_Testes]],Auxiliar!$B$5:$B$13,0),MATCH(Table1[[#This Row],[Complexidade]],Auxiliar!$D$4:$F$4,0))</f>
        <v>0.1</v>
      </c>
      <c r="P1076" s="3" t="s">
        <v>1250</v>
      </c>
      <c r="Q1076" s="3" t="s">
        <v>1228</v>
      </c>
      <c r="R1076" s="48">
        <v>45261</v>
      </c>
      <c r="S1076" s="3"/>
      <c r="T1076" s="3"/>
      <c r="U1076" s="3"/>
      <c r="V1076" s="3"/>
      <c r="W1076" s="3">
        <f>VLOOKUP(Table1[[#This Row],[Status]],Auxiliar!$B$16:$D$23,3,0)*Table1[[#This Row],[Estimação (horas)]]</f>
        <v>0.1</v>
      </c>
      <c r="X1076" s="3"/>
    </row>
    <row r="1077" spans="2:24" ht="17.399999999999999" hidden="1">
      <c r="B1077" s="14" t="s">
        <v>28</v>
      </c>
      <c r="C1077" s="14" t="s">
        <v>178</v>
      </c>
      <c r="D1077" s="14" t="s">
        <v>1225</v>
      </c>
      <c r="E1077" s="3" t="s">
        <v>38</v>
      </c>
      <c r="F1077" s="14" t="s">
        <v>210</v>
      </c>
      <c r="G1077" s="14" t="s">
        <v>278</v>
      </c>
      <c r="H1077" s="73" t="str">
        <f>Table1[[#This Row],[Tabela]]&amp;Table1[[#This Row],[Campo]]</f>
        <v>modesg_inp_emss_scibscp3_emss</v>
      </c>
      <c r="I1077" s="3" t="s">
        <v>477</v>
      </c>
      <c r="J1077" s="50">
        <f>VLOOKUP(Table1[[#This Row],[Status]],Auxiliar!$B$16:$C$23,2,0)</f>
        <v>1</v>
      </c>
      <c r="K1077" s="22" t="s">
        <v>1181</v>
      </c>
      <c r="L1077" s="3" t="s">
        <v>1161</v>
      </c>
      <c r="M1077" s="22" t="s">
        <v>1172</v>
      </c>
      <c r="N1077" s="57">
        <v>45490</v>
      </c>
      <c r="O1077" s="22">
        <f>INDEX(Auxiliar!$D$5:$F$13,MATCH(Table1[[#This Row],[Tipologia_Testes]],Auxiliar!$B$5:$B$13,0),MATCH(Table1[[#This Row],[Complexidade]],Auxiliar!$D$4:$F$4,0))</f>
        <v>0.5</v>
      </c>
      <c r="P1077" s="3"/>
      <c r="Q1077" s="3" t="s">
        <v>1228</v>
      </c>
      <c r="R1077" s="48">
        <v>45261</v>
      </c>
      <c r="S1077" s="3"/>
      <c r="T1077" s="3"/>
      <c r="U1077" s="3"/>
      <c r="V1077" s="3"/>
      <c r="W1077" s="3">
        <f>VLOOKUP(Table1[[#This Row],[Status]],Auxiliar!$B$16:$D$23,3,0)*Table1[[#This Row],[Estimação (horas)]]</f>
        <v>0.5</v>
      </c>
      <c r="X1077" s="3"/>
    </row>
    <row r="1078" spans="2:24" ht="17.399999999999999" hidden="1">
      <c r="B1078" s="14" t="s">
        <v>28</v>
      </c>
      <c r="C1078" s="14" t="s">
        <v>178</v>
      </c>
      <c r="D1078" s="14" t="s">
        <v>1225</v>
      </c>
      <c r="E1078" s="3" t="s">
        <v>38</v>
      </c>
      <c r="F1078" s="14" t="s">
        <v>210</v>
      </c>
      <c r="G1078" s="14" t="s">
        <v>279</v>
      </c>
      <c r="H1078" s="73" t="str">
        <f>Table1[[#This Row],[Tabela]]&amp;Table1[[#This Row],[Campo]]</f>
        <v>modesg_inp_emss_scibscore_scp1</v>
      </c>
      <c r="I1078" s="3" t="s">
        <v>477</v>
      </c>
      <c r="J1078" s="50">
        <f>VLOOKUP(Table1[[#This Row],[Status]],Auxiliar!$B$16:$C$23,2,0)</f>
        <v>1</v>
      </c>
      <c r="K1078" s="22" t="s">
        <v>1181</v>
      </c>
      <c r="L1078" s="3" t="s">
        <v>1161</v>
      </c>
      <c r="M1078" s="22" t="s">
        <v>1172</v>
      </c>
      <c r="N1078" s="57">
        <v>45490</v>
      </c>
      <c r="O1078" s="22">
        <f>INDEX(Auxiliar!$D$5:$F$13,MATCH(Table1[[#This Row],[Tipologia_Testes]],Auxiliar!$B$5:$B$13,0),MATCH(Table1[[#This Row],[Complexidade]],Auxiliar!$D$4:$F$4,0))</f>
        <v>0.5</v>
      </c>
      <c r="P1078" s="3"/>
      <c r="Q1078" s="3" t="s">
        <v>1228</v>
      </c>
      <c r="R1078" s="48">
        <v>45261</v>
      </c>
      <c r="S1078" s="3"/>
      <c r="T1078" s="3"/>
      <c r="U1078" s="3"/>
      <c r="V1078" s="3"/>
      <c r="W1078" s="3">
        <f>VLOOKUP(Table1[[#This Row],[Status]],Auxiliar!$B$16:$D$23,3,0)*Table1[[#This Row],[Estimação (horas)]]</f>
        <v>0.5</v>
      </c>
      <c r="X1078" s="3"/>
    </row>
    <row r="1079" spans="2:24" ht="17.399999999999999" hidden="1">
      <c r="B1079" s="14" t="s">
        <v>28</v>
      </c>
      <c r="C1079" s="14" t="s">
        <v>178</v>
      </c>
      <c r="D1079" s="14" t="s">
        <v>1225</v>
      </c>
      <c r="E1079" s="3" t="s">
        <v>38</v>
      </c>
      <c r="F1079" s="14" t="s">
        <v>210</v>
      </c>
      <c r="G1079" s="14" t="s">
        <v>280</v>
      </c>
      <c r="H1079" s="73" t="str">
        <f>Table1[[#This Row],[Tabela]]&amp;Table1[[#This Row],[Campo]]</f>
        <v>modesg_inp_emss_scibscore_scp2</v>
      </c>
      <c r="I1079" s="3" t="s">
        <v>477</v>
      </c>
      <c r="J1079" s="50">
        <f>VLOOKUP(Table1[[#This Row],[Status]],Auxiliar!$B$16:$C$23,2,0)</f>
        <v>1</v>
      </c>
      <c r="K1079" s="22" t="s">
        <v>1181</v>
      </c>
      <c r="L1079" s="3" t="s">
        <v>1161</v>
      </c>
      <c r="M1079" s="22" t="s">
        <v>1172</v>
      </c>
      <c r="N1079" s="57">
        <v>45490</v>
      </c>
      <c r="O1079" s="22">
        <f>INDEX(Auxiliar!$D$5:$F$13,MATCH(Table1[[#This Row],[Tipologia_Testes]],Auxiliar!$B$5:$B$13,0),MATCH(Table1[[#This Row],[Complexidade]],Auxiliar!$D$4:$F$4,0))</f>
        <v>0.5</v>
      </c>
      <c r="P1079" s="3"/>
      <c r="Q1079" s="3" t="s">
        <v>1228</v>
      </c>
      <c r="R1079" s="48">
        <v>45261</v>
      </c>
      <c r="S1079" s="3"/>
      <c r="T1079" s="3"/>
      <c r="U1079" s="3"/>
      <c r="V1079" s="3"/>
      <c r="W1079" s="3">
        <f>VLOOKUP(Table1[[#This Row],[Status]],Auxiliar!$B$16:$D$23,3,0)*Table1[[#This Row],[Estimação (horas)]]</f>
        <v>0.5</v>
      </c>
      <c r="X1079" s="3"/>
    </row>
    <row r="1080" spans="2:24" ht="17.399999999999999" hidden="1">
      <c r="B1080" s="14" t="s">
        <v>28</v>
      </c>
      <c r="C1080" s="14" t="s">
        <v>178</v>
      </c>
      <c r="D1080" s="14" t="s">
        <v>1225</v>
      </c>
      <c r="E1080" s="3" t="s">
        <v>38</v>
      </c>
      <c r="F1080" s="14" t="s">
        <v>210</v>
      </c>
      <c r="G1080" s="14" t="s">
        <v>281</v>
      </c>
      <c r="H1080" s="73" t="str">
        <f>Table1[[#This Row],[Tabela]]&amp;Table1[[#This Row],[Campo]]</f>
        <v>modesg_inp_emss_scibscore_scp3</v>
      </c>
      <c r="I1080" s="3" t="s">
        <v>477</v>
      </c>
      <c r="J1080" s="50">
        <f>VLOOKUP(Table1[[#This Row],[Status]],Auxiliar!$B$16:$C$23,2,0)</f>
        <v>1</v>
      </c>
      <c r="K1080" s="22" t="s">
        <v>1181</v>
      </c>
      <c r="L1080" s="3" t="s">
        <v>1161</v>
      </c>
      <c r="M1080" s="22" t="s">
        <v>1172</v>
      </c>
      <c r="N1080" s="57">
        <v>45490</v>
      </c>
      <c r="O1080" s="22">
        <f>INDEX(Auxiliar!$D$5:$F$13,MATCH(Table1[[#This Row],[Tipologia_Testes]],Auxiliar!$B$5:$B$13,0),MATCH(Table1[[#This Row],[Complexidade]],Auxiliar!$D$4:$F$4,0))</f>
        <v>0.5</v>
      </c>
      <c r="P1080" s="3"/>
      <c r="Q1080" s="3" t="s">
        <v>1228</v>
      </c>
      <c r="R1080" s="48">
        <v>45261</v>
      </c>
      <c r="S1080" s="3"/>
      <c r="T1080" s="3"/>
      <c r="U1080" s="3"/>
      <c r="V1080" s="3"/>
      <c r="W1080" s="3">
        <f>VLOOKUP(Table1[[#This Row],[Status]],Auxiliar!$B$16:$D$23,3,0)*Table1[[#This Row],[Estimação (horas)]]</f>
        <v>0.5</v>
      </c>
      <c r="X1080" s="3"/>
    </row>
    <row r="1081" spans="2:24" ht="17.399999999999999" hidden="1">
      <c r="B1081" s="14" t="s">
        <v>28</v>
      </c>
      <c r="C1081" s="14" t="s">
        <v>178</v>
      </c>
      <c r="D1081" s="14" t="s">
        <v>1225</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1181</v>
      </c>
      <c r="L1081" s="3" t="s">
        <v>1161</v>
      </c>
      <c r="M1081" s="22" t="s">
        <v>1172</v>
      </c>
      <c r="N1081" s="57">
        <v>45490</v>
      </c>
      <c r="O1081" s="22">
        <f>INDEX(Auxiliar!$D$5:$F$13,MATCH(Table1[[#This Row],[Tipologia_Testes]],Auxiliar!$B$5:$B$13,0),MATCH(Table1[[#This Row],[Complexidade]],Auxiliar!$D$4:$F$4,0))</f>
        <v>0.5</v>
      </c>
      <c r="P1081" s="3"/>
      <c r="Q1081" s="3" t="s">
        <v>1228</v>
      </c>
      <c r="R1081" s="48">
        <v>45261</v>
      </c>
      <c r="S1081" s="3"/>
      <c r="T1081" s="3"/>
      <c r="U1081" s="3"/>
      <c r="V1081" s="3"/>
      <c r="W1081" s="3">
        <f>VLOOKUP(Table1[[#This Row],[Status]],Auxiliar!$B$16:$D$23,3,0)*Table1[[#This Row],[Estimação (horas)]]</f>
        <v>0.5</v>
      </c>
      <c r="X1081" s="3"/>
    </row>
    <row r="1082" spans="2:24" ht="17.399999999999999" hidden="1">
      <c r="B1082" s="14" t="s">
        <v>28</v>
      </c>
      <c r="C1082" s="14" t="s">
        <v>178</v>
      </c>
      <c r="D1082" s="14" t="s">
        <v>1225</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1181</v>
      </c>
      <c r="L1082" s="3" t="s">
        <v>1161</v>
      </c>
      <c r="M1082" s="22" t="s">
        <v>1172</v>
      </c>
      <c r="N1082" s="57">
        <v>45490</v>
      </c>
      <c r="O1082" s="22">
        <f>INDEX(Auxiliar!$D$5:$F$13,MATCH(Table1[[#This Row],[Tipologia_Testes]],Auxiliar!$B$5:$B$13,0),MATCH(Table1[[#This Row],[Complexidade]],Auxiliar!$D$4:$F$4,0))</f>
        <v>0.5</v>
      </c>
      <c r="P1082" s="3"/>
      <c r="Q1082" s="3" t="s">
        <v>1228</v>
      </c>
      <c r="R1082" s="48">
        <v>45261</v>
      </c>
      <c r="S1082" s="3"/>
      <c r="T1082" s="3"/>
      <c r="U1082" s="3"/>
      <c r="V1082" s="3"/>
      <c r="W1082" s="3">
        <f>VLOOKUP(Table1[[#This Row],[Status]],Auxiliar!$B$16:$D$23,3,0)*Table1[[#This Row],[Estimação (horas)]]</f>
        <v>0.5</v>
      </c>
      <c r="X1082" s="3"/>
    </row>
    <row r="1083" spans="2:24" ht="17.399999999999999" hidden="1">
      <c r="B1083" s="14" t="s">
        <v>28</v>
      </c>
      <c r="C1083" s="14" t="s">
        <v>178</v>
      </c>
      <c r="D1083" s="14" t="s">
        <v>1225</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1181</v>
      </c>
      <c r="L1083" s="3" t="s">
        <v>1161</v>
      </c>
      <c r="M1083" s="22" t="s">
        <v>1172</v>
      </c>
      <c r="N1083" s="57">
        <v>45490</v>
      </c>
      <c r="O1083" s="22">
        <f>INDEX(Auxiliar!$D$5:$F$13,MATCH(Table1[[#This Row],[Tipologia_Testes]],Auxiliar!$B$5:$B$13,0),MATCH(Table1[[#This Row],[Complexidade]],Auxiliar!$D$4:$F$4,0))</f>
        <v>0.5</v>
      </c>
      <c r="P1083" s="3"/>
      <c r="Q1083" s="3" t="s">
        <v>1228</v>
      </c>
      <c r="R1083" s="48">
        <v>45261</v>
      </c>
      <c r="S1083" s="3"/>
      <c r="T1083" s="3"/>
      <c r="U1083" s="3"/>
      <c r="V1083" s="3"/>
      <c r="W1083" s="3">
        <f>VLOOKUP(Table1[[#This Row],[Status]],Auxiliar!$B$16:$D$23,3,0)*Table1[[#This Row],[Estimação (horas)]]</f>
        <v>0.5</v>
      </c>
      <c r="X1083" s="3"/>
    </row>
    <row r="1084" spans="2:24" ht="17.399999999999999" hidden="1">
      <c r="B1084" s="14" t="s">
        <v>28</v>
      </c>
      <c r="C1084" s="14" t="s">
        <v>178</v>
      </c>
      <c r="D1084" s="14" t="s">
        <v>1225</v>
      </c>
      <c r="E1084" s="3" t="s">
        <v>38</v>
      </c>
      <c r="F1084" s="14" t="s">
        <v>210</v>
      </c>
      <c r="G1084" s="14" t="s">
        <v>285</v>
      </c>
      <c r="H1084" s="73" t="str">
        <f>Table1[[#This Row],[Tabela]]&amp;Table1[[#This Row],[Campo]]</f>
        <v>modesg_inp_emss_scibano_info</v>
      </c>
      <c r="I1084" s="3" t="s">
        <v>477</v>
      </c>
      <c r="J1084" s="50">
        <f>VLOOKUP(Table1[[#This Row],[Status]],Auxiliar!$B$16:$C$23,2,0)</f>
        <v>1</v>
      </c>
      <c r="K1084" s="22" t="s">
        <v>1181</v>
      </c>
      <c r="L1084" s="3" t="s">
        <v>1152</v>
      </c>
      <c r="M1084" s="22" t="s">
        <v>1172</v>
      </c>
      <c r="N1084" s="57">
        <v>45490</v>
      </c>
      <c r="O1084" s="22">
        <f>INDEX(Auxiliar!$D$5:$F$13,MATCH(Table1[[#This Row],[Tipologia_Testes]],Auxiliar!$B$5:$B$13,0),MATCH(Table1[[#This Row],[Complexidade]],Auxiliar!$D$4:$F$4,0))</f>
        <v>0.5</v>
      </c>
      <c r="P1084" s="3" t="s">
        <v>1236</v>
      </c>
      <c r="Q1084" s="3" t="s">
        <v>1228</v>
      </c>
      <c r="R1084" s="48">
        <v>45261</v>
      </c>
      <c r="S1084" s="3"/>
      <c r="T1084" s="3"/>
      <c r="U1084" s="3"/>
      <c r="V1084" s="3"/>
      <c r="W1084" s="3">
        <f>VLOOKUP(Table1[[#This Row],[Status]],Auxiliar!$B$16:$D$23,3,0)*Table1[[#This Row],[Estimação (horas)]]</f>
        <v>0.5</v>
      </c>
      <c r="X1084" s="3"/>
    </row>
    <row r="1085" spans="2:24" ht="17.399999999999999" hidden="1">
      <c r="B1085" s="14" t="s">
        <v>28</v>
      </c>
      <c r="C1085" s="14" t="s">
        <v>178</v>
      </c>
      <c r="D1085" s="14" t="s">
        <v>1225</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1181</v>
      </c>
      <c r="L1085" s="3" t="s">
        <v>1161</v>
      </c>
      <c r="M1085" s="22" t="s">
        <v>1172</v>
      </c>
      <c r="N1085" s="57">
        <v>45490</v>
      </c>
      <c r="O1085" s="22">
        <f>INDEX(Auxiliar!$D$5:$F$13,MATCH(Table1[[#This Row],[Tipologia_Testes]],Auxiliar!$B$5:$B$13,0),MATCH(Table1[[#This Row],[Complexidade]],Auxiliar!$D$4:$F$4,0))</f>
        <v>0.5</v>
      </c>
      <c r="P1085" s="3"/>
      <c r="Q1085" s="3" t="s">
        <v>1228</v>
      </c>
      <c r="R1085" s="48">
        <v>45261</v>
      </c>
      <c r="S1085" s="3"/>
      <c r="T1085" s="3"/>
      <c r="U1085" s="3"/>
      <c r="V1085" s="3"/>
      <c r="W1085" s="3">
        <f>VLOOKUP(Table1[[#This Row],[Status]],Auxiliar!$B$16:$D$23,3,0)*Table1[[#This Row],[Estimação (horas)]]</f>
        <v>0.5</v>
      </c>
      <c r="X1085" s="3"/>
    </row>
    <row r="1086" spans="2:24" ht="17.399999999999999" hidden="1">
      <c r="B1086" s="14" t="s">
        <v>28</v>
      </c>
      <c r="C1086" s="14" t="s">
        <v>178</v>
      </c>
      <c r="D1086" s="14" t="s">
        <v>1225</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1181</v>
      </c>
      <c r="L1086" s="3" t="s">
        <v>1161</v>
      </c>
      <c r="M1086" s="22" t="s">
        <v>1172</v>
      </c>
      <c r="N1086" s="57">
        <v>45490</v>
      </c>
      <c r="O1086" s="22">
        <f>INDEX(Auxiliar!$D$5:$F$13,MATCH(Table1[[#This Row],[Tipologia_Testes]],Auxiliar!$B$5:$B$13,0),MATCH(Table1[[#This Row],[Complexidade]],Auxiliar!$D$4:$F$4,0))</f>
        <v>0.5</v>
      </c>
      <c r="P1086" s="3"/>
      <c r="Q1086" s="3" t="s">
        <v>1228</v>
      </c>
      <c r="R1086" s="48">
        <v>45261</v>
      </c>
      <c r="S1086" s="3"/>
      <c r="T1086" s="3"/>
      <c r="U1086" s="3"/>
      <c r="V1086" s="3"/>
      <c r="W1086" s="3">
        <f>VLOOKUP(Table1[[#This Row],[Status]],Auxiliar!$B$16:$D$23,3,0)*Table1[[#This Row],[Estimação (horas)]]</f>
        <v>0.5</v>
      </c>
      <c r="X1086" s="3"/>
    </row>
    <row r="1087" spans="2:24" ht="17.399999999999999" hidden="1">
      <c r="B1087" s="14" t="s">
        <v>28</v>
      </c>
      <c r="C1087" s="14" t="s">
        <v>178</v>
      </c>
      <c r="D1087" s="14" t="s">
        <v>1225</v>
      </c>
      <c r="E1087" s="3" t="s">
        <v>38</v>
      </c>
      <c r="F1087" s="14" t="s">
        <v>211</v>
      </c>
      <c r="G1087" s="14" t="s">
        <v>73</v>
      </c>
      <c r="H1087" s="73" t="str">
        <f>Table1[[#This Row],[Tabela]]&amp;Table1[[#This Row],[Campo]]</f>
        <v>modesg_inp_emss_naceref_date</v>
      </c>
      <c r="I1087" s="3" t="s">
        <v>480</v>
      </c>
      <c r="J1087" s="50">
        <f>VLOOKUP(Table1[[#This Row],[Status]],Auxiliar!$B$16:$C$23,2,0)</f>
        <v>5</v>
      </c>
      <c r="K1087" s="22" t="s">
        <v>1181</v>
      </c>
      <c r="L1087" s="3" t="s">
        <v>1161</v>
      </c>
      <c r="M1087" s="22" t="s">
        <v>1172</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c r="B1088" s="14" t="s">
        <v>28</v>
      </c>
      <c r="C1088" s="14" t="s">
        <v>178</v>
      </c>
      <c r="D1088" s="14" t="s">
        <v>1225</v>
      </c>
      <c r="E1088" s="3" t="s">
        <v>38</v>
      </c>
      <c r="F1088" s="14" t="s">
        <v>211</v>
      </c>
      <c r="G1088" s="14" t="s">
        <v>288</v>
      </c>
      <c r="H1088" s="73" t="str">
        <f>Table1[[#This Row],[Tabela]]&amp;Table1[[#This Row],[Campo]]</f>
        <v>modesg_inp_emss_naceano</v>
      </c>
      <c r="I1088" s="3" t="s">
        <v>480</v>
      </c>
      <c r="J1088" s="50">
        <f>VLOOKUP(Table1[[#This Row],[Status]],Auxiliar!$B$16:$C$23,2,0)</f>
        <v>5</v>
      </c>
      <c r="K1088" s="22" t="s">
        <v>1181</v>
      </c>
      <c r="L1088" s="3" t="s">
        <v>502</v>
      </c>
      <c r="M1088" s="22" t="s">
        <v>1172</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17.399999999999999" hidden="1">
      <c r="B1089" s="14" t="s">
        <v>28</v>
      </c>
      <c r="C1089" s="14" t="s">
        <v>178</v>
      </c>
      <c r="D1089" s="14" t="s">
        <v>1225</v>
      </c>
      <c r="E1089" s="3" t="s">
        <v>38</v>
      </c>
      <c r="F1089" s="14" t="s">
        <v>211</v>
      </c>
      <c r="G1089" s="14" t="s">
        <v>213</v>
      </c>
      <c r="H1089" s="73" t="str">
        <f>Table1[[#This Row],[Tabela]]&amp;Table1[[#This Row],[Campo]]</f>
        <v>modesg_inp_emss_nacenome_regiao</v>
      </c>
      <c r="I1089" s="3" t="s">
        <v>480</v>
      </c>
      <c r="J1089" s="50">
        <f>VLOOKUP(Table1[[#This Row],[Status]],Auxiliar!$B$16:$C$23,2,0)</f>
        <v>5</v>
      </c>
      <c r="K1089" s="22" t="s">
        <v>1181</v>
      </c>
      <c r="L1089" s="3" t="s">
        <v>502</v>
      </c>
      <c r="M1089" s="22" t="s">
        <v>1172</v>
      </c>
      <c r="N1089" s="57">
        <v>45485</v>
      </c>
      <c r="O1089" s="22">
        <f>INDEX(Auxiliar!$D$5:$F$13,MATCH(Table1[[#This Row],[Tipologia_Testes]],Auxiliar!$B$5:$B$13,0),MATCH(Table1[[#This Row],[Complexidade]],Auxiliar!$D$4:$F$4,0))</f>
        <v>0.5</v>
      </c>
      <c r="P1089" s="3"/>
      <c r="Q1089" s="3"/>
      <c r="R1089" s="48">
        <v>45261</v>
      </c>
      <c r="S1089" s="3"/>
      <c r="T1089" s="3"/>
      <c r="U1089" s="3"/>
      <c r="V1089" s="3"/>
      <c r="W1089" s="3">
        <f>VLOOKUP(Table1[[#This Row],[Status]],Auxiliar!$B$16:$D$23,3,0)*Table1[[#This Row],[Estimação (horas)]]</f>
        <v>0.125</v>
      </c>
      <c r="X1089" s="3"/>
    </row>
    <row r="1090" spans="2:24" ht="87" hidden="1">
      <c r="B1090" s="14" t="s">
        <v>28</v>
      </c>
      <c r="C1090" s="14" t="s">
        <v>178</v>
      </c>
      <c r="D1090" s="14" t="s">
        <v>1225</v>
      </c>
      <c r="E1090" s="3" t="s">
        <v>38</v>
      </c>
      <c r="F1090" s="14" t="s">
        <v>211</v>
      </c>
      <c r="G1090" s="14" t="s">
        <v>272</v>
      </c>
      <c r="H1090" s="73" t="str">
        <f>Table1[[#This Row],[Tabela]]&amp;Table1[[#This Row],[Campo]]</f>
        <v>modesg_inp_emss_nacecod_nace_esg</v>
      </c>
      <c r="I1090" s="3" t="s">
        <v>480</v>
      </c>
      <c r="J1090" s="50">
        <f>VLOOKUP(Table1[[#This Row],[Status]],Auxiliar!$B$16:$C$23,2,0)</f>
        <v>5</v>
      </c>
      <c r="K1090" s="22" t="s">
        <v>1158</v>
      </c>
      <c r="L1090" s="3" t="s">
        <v>1161</v>
      </c>
      <c r="M1090" s="22" t="s">
        <v>1172</v>
      </c>
      <c r="N1090" s="57">
        <v>45485</v>
      </c>
      <c r="O1090" s="22">
        <f>INDEX(Auxiliar!$D$5:$F$13,MATCH(Table1[[#This Row],[Tipologia_Testes]],Auxiliar!$B$5:$B$13,0),MATCH(Table1[[#This Row],[Complexidade]],Auxiliar!$D$4:$F$4,0))</f>
        <v>0.1</v>
      </c>
      <c r="P1090" s="24" t="s">
        <v>1251</v>
      </c>
      <c r="Q1090" s="3"/>
      <c r="R1090" s="48">
        <v>45261</v>
      </c>
      <c r="S1090" s="3"/>
      <c r="T1090" s="3"/>
      <c r="U1090" s="3"/>
      <c r="V1090" s="3"/>
      <c r="W1090" s="3">
        <f>VLOOKUP(Table1[[#This Row],[Status]],Auxiliar!$B$16:$D$23,3,0)*Table1[[#This Row],[Estimação (horas)]]</f>
        <v>2.5000000000000001E-2</v>
      </c>
      <c r="X1090" s="3"/>
    </row>
    <row r="1091" spans="2:24" ht="87" hidden="1">
      <c r="B1091" s="14" t="s">
        <v>28</v>
      </c>
      <c r="C1091" s="14" t="s">
        <v>178</v>
      </c>
      <c r="D1091" s="14" t="s">
        <v>1225</v>
      </c>
      <c r="E1091" s="3" t="s">
        <v>38</v>
      </c>
      <c r="F1091" s="14" t="s">
        <v>211</v>
      </c>
      <c r="G1091" s="14" t="s">
        <v>272</v>
      </c>
      <c r="H1091" s="73" t="str">
        <f>Table1[[#This Row],[Tabela]]&amp;Table1[[#This Row],[Campo]]</f>
        <v>modesg_inp_emss_nacecod_nace_esg</v>
      </c>
      <c r="I1091" s="3" t="s">
        <v>480</v>
      </c>
      <c r="J1091" s="50">
        <f>VLOOKUP(Table1[[#This Row],[Status]],Auxiliar!$B$16:$C$23,2,0)</f>
        <v>5</v>
      </c>
      <c r="K1091" s="22" t="s">
        <v>1181</v>
      </c>
      <c r="L1091" s="3" t="s">
        <v>1161</v>
      </c>
      <c r="M1091" s="22" t="s">
        <v>1172</v>
      </c>
      <c r="N1091" s="57">
        <v>45485</v>
      </c>
      <c r="O1091" s="22">
        <f>INDEX(Auxiliar!$D$5:$F$13,MATCH(Table1[[#This Row],[Tipologia_Testes]],Auxiliar!$B$5:$B$13,0),MATCH(Table1[[#This Row],[Complexidade]],Auxiliar!$D$4:$F$4,0))</f>
        <v>0.5</v>
      </c>
      <c r="P1091" s="24" t="s">
        <v>1251</v>
      </c>
      <c r="Q1091" s="3"/>
      <c r="R1091" s="48">
        <v>45261</v>
      </c>
      <c r="S1091" s="3"/>
      <c r="T1091" s="3"/>
      <c r="U1091" s="3"/>
      <c r="V1091" s="3"/>
      <c r="W1091" s="3">
        <f>VLOOKUP(Table1[[#This Row],[Status]],Auxiliar!$B$16:$D$23,3,0)*Table1[[#This Row],[Estimação (horas)]]</f>
        <v>0.125</v>
      </c>
      <c r="X1091" s="3"/>
    </row>
    <row r="1092" spans="2:24" ht="17.399999999999999" hidden="1">
      <c r="B1092" s="14" t="s">
        <v>28</v>
      </c>
      <c r="C1092" s="14" t="s">
        <v>178</v>
      </c>
      <c r="D1092" s="14" t="s">
        <v>1225</v>
      </c>
      <c r="E1092" s="3" t="s">
        <v>38</v>
      </c>
      <c r="F1092" s="14" t="s">
        <v>211</v>
      </c>
      <c r="G1092" s="14" t="s">
        <v>289</v>
      </c>
      <c r="H1092" s="73" t="str">
        <f>Table1[[#This Row],[Tabela]]&amp;Table1[[#This Row],[Campo]]</f>
        <v>modesg_inp_emss_nacecod_class_indust</v>
      </c>
      <c r="I1092" s="3" t="s">
        <v>480</v>
      </c>
      <c r="J1092" s="50">
        <f>VLOOKUP(Table1[[#This Row],[Status]],Auxiliar!$B$16:$C$23,2,0)</f>
        <v>5</v>
      </c>
      <c r="K1092" s="22" t="s">
        <v>1181</v>
      </c>
      <c r="L1092" s="3" t="s">
        <v>1161</v>
      </c>
      <c r="M1092" s="22" t="s">
        <v>1172</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c r="B1093" s="14" t="s">
        <v>28</v>
      </c>
      <c r="C1093" s="14" t="s">
        <v>178</v>
      </c>
      <c r="D1093" s="14" t="s">
        <v>1225</v>
      </c>
      <c r="E1093" s="3" t="s">
        <v>38</v>
      </c>
      <c r="F1093" s="14" t="s">
        <v>211</v>
      </c>
      <c r="G1093" s="14" t="s">
        <v>290</v>
      </c>
      <c r="H1093" s="73" t="str">
        <f>Table1[[#This Row],[Tabela]]&amp;Table1[[#This Row],[Campo]]</f>
        <v>modesg_inp_emss_naceclassification_level_1</v>
      </c>
      <c r="I1093" s="3" t="s">
        <v>480</v>
      </c>
      <c r="J1093" s="50">
        <f>VLOOKUP(Table1[[#This Row],[Status]],Auxiliar!$B$16:$C$23,2,0)</f>
        <v>5</v>
      </c>
      <c r="K1093" s="22" t="s">
        <v>1181</v>
      </c>
      <c r="L1093" s="3" t="s">
        <v>502</v>
      </c>
      <c r="M1093" s="22" t="s">
        <v>1172</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c r="B1094" s="14" t="s">
        <v>28</v>
      </c>
      <c r="C1094" s="14" t="s">
        <v>178</v>
      </c>
      <c r="D1094" s="14" t="s">
        <v>1225</v>
      </c>
      <c r="E1094" s="3" t="s">
        <v>38</v>
      </c>
      <c r="F1094" s="14" t="s">
        <v>211</v>
      </c>
      <c r="G1094" s="14" t="s">
        <v>291</v>
      </c>
      <c r="H1094" s="73" t="str">
        <f>Table1[[#This Row],[Tabela]]&amp;Table1[[#This Row],[Campo]]</f>
        <v>modesg_inp_emss_naceasset_class</v>
      </c>
      <c r="I1094" s="3" t="s">
        <v>480</v>
      </c>
      <c r="J1094" s="50">
        <f>VLOOKUP(Table1[[#This Row],[Status]],Auxiliar!$B$16:$C$23,2,0)</f>
        <v>5</v>
      </c>
      <c r="K1094" s="22" t="s">
        <v>1181</v>
      </c>
      <c r="L1094" s="3" t="s">
        <v>502</v>
      </c>
      <c r="M1094" s="22" t="s">
        <v>1172</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c r="B1095" s="14" t="s">
        <v>28</v>
      </c>
      <c r="C1095" s="14" t="s">
        <v>178</v>
      </c>
      <c r="D1095" s="14" t="s">
        <v>1225</v>
      </c>
      <c r="E1095" s="3" t="s">
        <v>38</v>
      </c>
      <c r="F1095" s="14" t="s">
        <v>211</v>
      </c>
      <c r="G1095" s="14" t="s">
        <v>292</v>
      </c>
      <c r="H1095" s="73" t="str">
        <f>Table1[[#This Row],[Tabela]]&amp;Table1[[#This Row],[Campo]]</f>
        <v>modesg_inp_emss_nacemethodology_option</v>
      </c>
      <c r="I1095" s="3" t="s">
        <v>480</v>
      </c>
      <c r="J1095" s="50">
        <f>VLOOKUP(Table1[[#This Row],[Status]],Auxiliar!$B$16:$C$23,2,0)</f>
        <v>5</v>
      </c>
      <c r="K1095" s="22" t="s">
        <v>1181</v>
      </c>
      <c r="L1095" s="3" t="s">
        <v>502</v>
      </c>
      <c r="M1095" s="22" t="s">
        <v>1172</v>
      </c>
      <c r="N1095" s="57">
        <v>45485</v>
      </c>
      <c r="O1095" s="22">
        <f>INDEX(Auxiliar!$D$5:$F$13,MATCH(Table1[[#This Row],[Tipologia_Testes]],Auxiliar!$B$5:$B$13,0),MATCH(Table1[[#This Row],[Complexidade]],Auxiliar!$D$4:$F$4,0))</f>
        <v>0.5</v>
      </c>
      <c r="P1095" s="3"/>
      <c r="Q1095" s="3"/>
      <c r="R1095" s="48">
        <v>45261</v>
      </c>
      <c r="S1095" s="3"/>
      <c r="T1095" s="3"/>
      <c r="U1095" s="3"/>
      <c r="V1095" s="3"/>
      <c r="W1095" s="3">
        <f>VLOOKUP(Table1[[#This Row],[Status]],Auxiliar!$B$16:$D$23,3,0)*Table1[[#This Row],[Estimação (horas)]]</f>
        <v>0.125</v>
      </c>
      <c r="X1095" s="3"/>
    </row>
    <row r="1096" spans="2:24" ht="17.399999999999999" hidden="1">
      <c r="B1096" s="14" t="s">
        <v>28</v>
      </c>
      <c r="C1096" s="14" t="s">
        <v>178</v>
      </c>
      <c r="D1096" s="14" t="s">
        <v>1225</v>
      </c>
      <c r="E1096" s="3" t="s">
        <v>38</v>
      </c>
      <c r="F1096" s="14" t="s">
        <v>211</v>
      </c>
      <c r="G1096" s="14" t="s">
        <v>222</v>
      </c>
      <c r="H1096" s="73" t="str">
        <f>Table1[[#This Row],[Tabela]]&amp;Table1[[#This Row],[Campo]]</f>
        <v>modesg_inp_emss_naceunidade_funcional</v>
      </c>
      <c r="I1096" s="3" t="s">
        <v>480</v>
      </c>
      <c r="J1096" s="50">
        <f>VLOOKUP(Table1[[#This Row],[Status]],Auxiliar!$B$16:$C$23,2,0)</f>
        <v>5</v>
      </c>
      <c r="K1096" s="22" t="s">
        <v>1158</v>
      </c>
      <c r="L1096" s="3" t="s">
        <v>1161</v>
      </c>
      <c r="M1096" s="22" t="s">
        <v>1172</v>
      </c>
      <c r="N1096" s="57">
        <v>45485</v>
      </c>
      <c r="O1096" s="22">
        <f>INDEX(Auxiliar!$D$5:$F$13,MATCH(Table1[[#This Row],[Tipologia_Testes]],Auxiliar!$B$5:$B$13,0),MATCH(Table1[[#This Row],[Complexidade]],Auxiliar!$D$4:$F$4,0))</f>
        <v>0.1</v>
      </c>
      <c r="P1096" s="3" t="s">
        <v>1252</v>
      </c>
      <c r="Q1096" s="3"/>
      <c r="R1096" s="48">
        <v>45261</v>
      </c>
      <c r="S1096" s="3"/>
      <c r="T1096" s="3"/>
      <c r="U1096" s="3"/>
      <c r="V1096" s="3"/>
      <c r="W1096" s="3">
        <f>VLOOKUP(Table1[[#This Row],[Status]],Auxiliar!$B$16:$D$23,3,0)*Table1[[#This Row],[Estimação (horas)]]</f>
        <v>2.5000000000000001E-2</v>
      </c>
      <c r="X1096" s="3"/>
    </row>
    <row r="1097" spans="2:24" ht="17.399999999999999" hidden="1">
      <c r="B1097" s="14" t="s">
        <v>28</v>
      </c>
      <c r="C1097" s="14" t="s">
        <v>178</v>
      </c>
      <c r="D1097" s="14" t="s">
        <v>1225</v>
      </c>
      <c r="E1097" s="3" t="s">
        <v>38</v>
      </c>
      <c r="F1097" s="14" t="s">
        <v>211</v>
      </c>
      <c r="G1097" s="14" t="s">
        <v>222</v>
      </c>
      <c r="H1097" s="73" t="str">
        <f>Table1[[#This Row],[Tabela]]&amp;Table1[[#This Row],[Campo]]</f>
        <v>modesg_inp_emss_naceunidade_funcional</v>
      </c>
      <c r="I1097" s="3" t="s">
        <v>480</v>
      </c>
      <c r="J1097" s="50">
        <f>VLOOKUP(Table1[[#This Row],[Status]],Auxiliar!$B$16:$C$23,2,0)</f>
        <v>5</v>
      </c>
      <c r="K1097" s="22" t="s">
        <v>1181</v>
      </c>
      <c r="L1097" s="3" t="s">
        <v>1161</v>
      </c>
      <c r="M1097" s="22" t="s">
        <v>1172</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c r="B1098" s="14" t="s">
        <v>28</v>
      </c>
      <c r="C1098" s="14" t="s">
        <v>178</v>
      </c>
      <c r="D1098" s="14" t="s">
        <v>1225</v>
      </c>
      <c r="E1098" s="3" t="s">
        <v>38</v>
      </c>
      <c r="F1098" s="14" t="s">
        <v>211</v>
      </c>
      <c r="G1098" s="14" t="s">
        <v>293</v>
      </c>
      <c r="H1098" s="73" t="str">
        <f>Table1[[#This Row],[Tabela]]&amp;Table1[[#This Row],[Campo]]</f>
        <v>modesg_inp_emss_naceunidades_fator_de_emissao</v>
      </c>
      <c r="I1098" s="3" t="s">
        <v>480</v>
      </c>
      <c r="J1098" s="50">
        <f>VLOOKUP(Table1[[#This Row],[Status]],Auxiliar!$B$16:$C$23,2,0)</f>
        <v>5</v>
      </c>
      <c r="K1098" s="22" t="s">
        <v>1181</v>
      </c>
      <c r="L1098" s="3" t="s">
        <v>1161</v>
      </c>
      <c r="M1098" s="22" t="s">
        <v>1172</v>
      </c>
      <c r="N1098" s="57">
        <v>45485</v>
      </c>
      <c r="O1098" s="22">
        <f>INDEX(Auxiliar!$D$5:$F$13,MATCH(Table1[[#This Row],[Tipologia_Testes]],Auxiliar!$B$5:$B$13,0),MATCH(Table1[[#This Row],[Complexidade]],Auxiliar!$D$4:$F$4,0))</f>
        <v>0.5</v>
      </c>
      <c r="P1098" s="3"/>
      <c r="Q1098" s="3"/>
      <c r="R1098" s="48">
        <v>45261</v>
      </c>
      <c r="S1098" s="3"/>
      <c r="T1098" s="3"/>
      <c r="U1098" s="3"/>
      <c r="V1098" s="3"/>
      <c r="W1098" s="3">
        <f>VLOOKUP(Table1[[#This Row],[Status]],Auxiliar!$B$16:$D$23,3,0)*Table1[[#This Row],[Estimação (horas)]]</f>
        <v>0.125</v>
      </c>
      <c r="X1098" s="3"/>
    </row>
    <row r="1099" spans="2:24" ht="17.399999999999999" hidden="1">
      <c r="B1099" s="14" t="s">
        <v>28</v>
      </c>
      <c r="C1099" s="14" t="s">
        <v>178</v>
      </c>
      <c r="D1099" s="14" t="s">
        <v>1225</v>
      </c>
      <c r="E1099" s="3" t="s">
        <v>38</v>
      </c>
      <c r="F1099" s="14" t="s">
        <v>211</v>
      </c>
      <c r="G1099" s="14" t="s">
        <v>50</v>
      </c>
      <c r="H1099" s="73" t="str">
        <f>Table1[[#This Row],[Tabela]]&amp;Table1[[#This Row],[Campo]]</f>
        <v>modesg_inp_emss_nacescore_qualidade</v>
      </c>
      <c r="I1099" s="3" t="s">
        <v>480</v>
      </c>
      <c r="J1099" s="50">
        <f>VLOOKUP(Table1[[#This Row],[Status]],Auxiliar!$B$16:$C$23,2,0)</f>
        <v>5</v>
      </c>
      <c r="K1099" s="22" t="s">
        <v>1181</v>
      </c>
      <c r="L1099" s="3" t="s">
        <v>1152</v>
      </c>
      <c r="M1099" s="22" t="s">
        <v>1172</v>
      </c>
      <c r="N1099" s="57">
        <v>45485</v>
      </c>
      <c r="O1099" s="22">
        <f>INDEX(Auxiliar!$D$5:$F$13,MATCH(Table1[[#This Row],[Tipologia_Testes]],Auxiliar!$B$5:$B$13,0),MATCH(Table1[[#This Row],[Complexidade]],Auxiliar!$D$4:$F$4,0))</f>
        <v>0.5</v>
      </c>
      <c r="P1099" s="3" t="s">
        <v>1236</v>
      </c>
      <c r="Q1099" s="3"/>
      <c r="R1099" s="48">
        <v>45261</v>
      </c>
      <c r="S1099" s="3"/>
      <c r="T1099" s="3"/>
      <c r="U1099" s="3"/>
      <c r="V1099" s="3"/>
      <c r="W1099" s="3">
        <f>VLOOKUP(Table1[[#This Row],[Status]],Auxiliar!$B$16:$D$23,3,0)*Table1[[#This Row],[Estimação (horas)]]</f>
        <v>0.125</v>
      </c>
      <c r="X1099" s="3"/>
    </row>
    <row r="1100" spans="2:24" ht="17.399999999999999" hidden="1">
      <c r="B1100" s="14" t="s">
        <v>28</v>
      </c>
      <c r="C1100" s="14" t="s">
        <v>178</v>
      </c>
      <c r="D1100" s="14" t="s">
        <v>1225</v>
      </c>
      <c r="E1100" s="3" t="s">
        <v>38</v>
      </c>
      <c r="F1100" s="14" t="s">
        <v>211</v>
      </c>
      <c r="G1100" s="14" t="s">
        <v>225</v>
      </c>
      <c r="H1100" s="73" t="str">
        <f>Table1[[#This Row],[Tabela]]&amp;Table1[[#This Row],[Campo]]</f>
        <v>modesg_inp_emss_nacescp1_ftr_emss</v>
      </c>
      <c r="I1100" s="3" t="s">
        <v>480</v>
      </c>
      <c r="J1100" s="50">
        <f>VLOOKUP(Table1[[#This Row],[Status]],Auxiliar!$B$16:$C$23,2,0)</f>
        <v>5</v>
      </c>
      <c r="K1100" s="22" t="s">
        <v>1158</v>
      </c>
      <c r="L1100" s="3" t="s">
        <v>1161</v>
      </c>
      <c r="M1100" s="22" t="s">
        <v>1172</v>
      </c>
      <c r="N1100" s="57">
        <v>45485</v>
      </c>
      <c r="O1100" s="22">
        <f>INDEX(Auxiliar!$D$5:$F$13,MATCH(Table1[[#This Row],[Tipologia_Testes]],Auxiliar!$B$5:$B$13,0),MATCH(Table1[[#This Row],[Complexidade]],Auxiliar!$D$4:$F$4,0))</f>
        <v>0.1</v>
      </c>
      <c r="P1100" s="3" t="s">
        <v>1253</v>
      </c>
      <c r="Q1100" s="3"/>
      <c r="R1100" s="48">
        <v>45261</v>
      </c>
      <c r="S1100" s="3"/>
      <c r="T1100" s="3"/>
      <c r="U1100" s="3"/>
      <c r="V1100" s="3"/>
      <c r="W1100" s="3">
        <f>VLOOKUP(Table1[[#This Row],[Status]],Auxiliar!$B$16:$D$23,3,0)*Table1[[#This Row],[Estimação (horas)]]</f>
        <v>2.5000000000000001E-2</v>
      </c>
      <c r="X1100" s="3"/>
    </row>
    <row r="1101" spans="2:24" ht="17.399999999999999" hidden="1">
      <c r="B1101" s="14" t="s">
        <v>28</v>
      </c>
      <c r="C1101" s="14" t="s">
        <v>178</v>
      </c>
      <c r="D1101" s="14" t="s">
        <v>1225</v>
      </c>
      <c r="E1101" s="3" t="s">
        <v>38</v>
      </c>
      <c r="F1101" s="14" t="s">
        <v>211</v>
      </c>
      <c r="G1101" s="14" t="s">
        <v>225</v>
      </c>
      <c r="H1101" s="73" t="str">
        <f>Table1[[#This Row],[Tabela]]&amp;Table1[[#This Row],[Campo]]</f>
        <v>modesg_inp_emss_nacescp1_ftr_emss</v>
      </c>
      <c r="I1101" s="3" t="s">
        <v>480</v>
      </c>
      <c r="J1101" s="50">
        <f>VLOOKUP(Table1[[#This Row],[Status]],Auxiliar!$B$16:$C$23,2,0)</f>
        <v>5</v>
      </c>
      <c r="K1101" s="22" t="s">
        <v>1181</v>
      </c>
      <c r="L1101" s="3" t="s">
        <v>1161</v>
      </c>
      <c r="M1101" s="22" t="s">
        <v>1172</v>
      </c>
      <c r="N1101" s="57">
        <v>45485</v>
      </c>
      <c r="O1101" s="22">
        <f>INDEX(Auxiliar!$D$5:$F$13,MATCH(Table1[[#This Row],[Tipologia_Testes]],Auxiliar!$B$5:$B$13,0),MATCH(Table1[[#This Row],[Complexidade]],Auxiliar!$D$4:$F$4,0))</f>
        <v>0.5</v>
      </c>
      <c r="P1101" s="3"/>
      <c r="Q1101" s="3"/>
      <c r="R1101" s="48">
        <v>45261</v>
      </c>
      <c r="S1101" s="3"/>
      <c r="T1101" s="3"/>
      <c r="U1101" s="3"/>
      <c r="V1101" s="3"/>
      <c r="W1101" s="3">
        <f>VLOOKUP(Table1[[#This Row],[Status]],Auxiliar!$B$16:$D$23,3,0)*Table1[[#This Row],[Estimação (horas)]]</f>
        <v>0.125</v>
      </c>
      <c r="X1101" s="3"/>
    </row>
    <row r="1102" spans="2:24" ht="17.399999999999999" hidden="1">
      <c r="B1102" s="14" t="s">
        <v>28</v>
      </c>
      <c r="C1102" s="14" t="s">
        <v>178</v>
      </c>
      <c r="D1102" s="14" t="s">
        <v>1225</v>
      </c>
      <c r="E1102" s="3" t="s">
        <v>38</v>
      </c>
      <c r="F1102" s="14" t="s">
        <v>211</v>
      </c>
      <c r="G1102" s="14" t="s">
        <v>226</v>
      </c>
      <c r="H1102" s="73" t="str">
        <f>Table1[[#This Row],[Tabela]]&amp;Table1[[#This Row],[Campo]]</f>
        <v>modesg_inp_emss_nacescp2_ftr_emss</v>
      </c>
      <c r="I1102" s="3" t="s">
        <v>480</v>
      </c>
      <c r="J1102" s="50">
        <f>VLOOKUP(Table1[[#This Row],[Status]],Auxiliar!$B$16:$C$23,2,0)</f>
        <v>5</v>
      </c>
      <c r="K1102" s="22" t="s">
        <v>1158</v>
      </c>
      <c r="L1102" s="3" t="s">
        <v>1161</v>
      </c>
      <c r="M1102" s="22" t="s">
        <v>1172</v>
      </c>
      <c r="N1102" s="57">
        <v>45485</v>
      </c>
      <c r="O1102" s="22">
        <f>INDEX(Auxiliar!$D$5:$F$13,MATCH(Table1[[#This Row],[Tipologia_Testes]],Auxiliar!$B$5:$B$13,0),MATCH(Table1[[#This Row],[Complexidade]],Auxiliar!$D$4:$F$4,0))</f>
        <v>0.1</v>
      </c>
      <c r="P1102" s="3" t="s">
        <v>1253</v>
      </c>
      <c r="Q1102" s="3"/>
      <c r="R1102" s="48">
        <v>45261</v>
      </c>
      <c r="S1102" s="3"/>
      <c r="T1102" s="3"/>
      <c r="U1102" s="3"/>
      <c r="V1102" s="3"/>
      <c r="W1102" s="3">
        <f>VLOOKUP(Table1[[#This Row],[Status]],Auxiliar!$B$16:$D$23,3,0)*Table1[[#This Row],[Estimação (horas)]]</f>
        <v>2.5000000000000001E-2</v>
      </c>
      <c r="X1102" s="3"/>
    </row>
    <row r="1103" spans="2:24" ht="17.399999999999999" hidden="1">
      <c r="B1103" s="14" t="s">
        <v>28</v>
      </c>
      <c r="C1103" s="14" t="s">
        <v>178</v>
      </c>
      <c r="D1103" s="14" t="s">
        <v>1225</v>
      </c>
      <c r="E1103" s="3" t="s">
        <v>38</v>
      </c>
      <c r="F1103" s="14" t="s">
        <v>211</v>
      </c>
      <c r="G1103" s="14" t="s">
        <v>226</v>
      </c>
      <c r="H1103" s="73" t="str">
        <f>Table1[[#This Row],[Tabela]]&amp;Table1[[#This Row],[Campo]]</f>
        <v>modesg_inp_emss_nacescp2_ftr_emss</v>
      </c>
      <c r="I1103" s="3" t="s">
        <v>480</v>
      </c>
      <c r="J1103" s="50">
        <f>VLOOKUP(Table1[[#This Row],[Status]],Auxiliar!$B$16:$C$23,2,0)</f>
        <v>5</v>
      </c>
      <c r="K1103" s="22" t="s">
        <v>1181</v>
      </c>
      <c r="L1103" s="3" t="s">
        <v>1161</v>
      </c>
      <c r="M1103" s="22" t="s">
        <v>1172</v>
      </c>
      <c r="N1103" s="57">
        <v>45485</v>
      </c>
      <c r="O1103" s="22">
        <f>INDEX(Auxiliar!$D$5:$F$13,MATCH(Table1[[#This Row],[Tipologia_Testes]],Auxiliar!$B$5:$B$13,0),MATCH(Table1[[#This Row],[Complexidade]],Auxiliar!$D$4:$F$4,0))</f>
        <v>0.5</v>
      </c>
      <c r="P1103" s="3"/>
      <c r="Q1103" s="3"/>
      <c r="R1103" s="48">
        <v>45261</v>
      </c>
      <c r="S1103" s="3"/>
      <c r="T1103" s="3"/>
      <c r="U1103" s="3"/>
      <c r="V1103" s="3"/>
      <c r="W1103" s="3">
        <f>VLOOKUP(Table1[[#This Row],[Status]],Auxiliar!$B$16:$D$23,3,0)*Table1[[#This Row],[Estimação (horas)]]</f>
        <v>0.125</v>
      </c>
      <c r="X1103" s="3"/>
    </row>
    <row r="1104" spans="2:24" ht="17.399999999999999" hidden="1">
      <c r="B1104" s="14" t="s">
        <v>28</v>
      </c>
      <c r="C1104" s="14" t="s">
        <v>178</v>
      </c>
      <c r="D1104" s="14" t="s">
        <v>1225</v>
      </c>
      <c r="E1104" s="3" t="s">
        <v>38</v>
      </c>
      <c r="F1104" s="14" t="s">
        <v>211</v>
      </c>
      <c r="G1104" s="14" t="s">
        <v>227</v>
      </c>
      <c r="H1104" s="73" t="str">
        <f>Table1[[#This Row],[Tabela]]&amp;Table1[[#This Row],[Campo]]</f>
        <v>modesg_inp_emss_nacescp3_ftr_emss</v>
      </c>
      <c r="I1104" s="3" t="s">
        <v>480</v>
      </c>
      <c r="J1104" s="50">
        <f>VLOOKUP(Table1[[#This Row],[Status]],Auxiliar!$B$16:$C$23,2,0)</f>
        <v>5</v>
      </c>
      <c r="K1104" s="22" t="s">
        <v>1158</v>
      </c>
      <c r="L1104" s="3" t="s">
        <v>1161</v>
      </c>
      <c r="M1104" s="22" t="s">
        <v>1172</v>
      </c>
      <c r="N1104" s="57">
        <v>45485</v>
      </c>
      <c r="O1104" s="22">
        <f>INDEX(Auxiliar!$D$5:$F$13,MATCH(Table1[[#This Row],[Tipologia_Testes]],Auxiliar!$B$5:$B$13,0),MATCH(Table1[[#This Row],[Complexidade]],Auxiliar!$D$4:$F$4,0))</f>
        <v>0.1</v>
      </c>
      <c r="P1104" s="3" t="s">
        <v>1253</v>
      </c>
      <c r="Q1104" s="3"/>
      <c r="R1104" s="48">
        <v>45261</v>
      </c>
      <c r="S1104" s="3"/>
      <c r="T1104" s="3"/>
      <c r="U1104" s="3"/>
      <c r="V1104" s="3"/>
      <c r="W1104" s="3">
        <f>VLOOKUP(Table1[[#This Row],[Status]],Auxiliar!$B$16:$D$23,3,0)*Table1[[#This Row],[Estimação (horas)]]</f>
        <v>2.5000000000000001E-2</v>
      </c>
      <c r="X1104" s="3"/>
    </row>
    <row r="1105" spans="2:24" ht="17.399999999999999" hidden="1">
      <c r="B1105" s="14" t="s">
        <v>28</v>
      </c>
      <c r="C1105" s="14" t="s">
        <v>178</v>
      </c>
      <c r="D1105" s="14" t="s">
        <v>1225</v>
      </c>
      <c r="E1105" s="3" t="s">
        <v>38</v>
      </c>
      <c r="F1105" s="14" t="s">
        <v>211</v>
      </c>
      <c r="G1105" s="14" t="s">
        <v>227</v>
      </c>
      <c r="H1105" s="73" t="str">
        <f>Table1[[#This Row],[Tabela]]&amp;Table1[[#This Row],[Campo]]</f>
        <v>modesg_inp_emss_nacescp3_ftr_emss</v>
      </c>
      <c r="I1105" s="3" t="s">
        <v>480</v>
      </c>
      <c r="J1105" s="50">
        <f>VLOOKUP(Table1[[#This Row],[Status]],Auxiliar!$B$16:$C$23,2,0)</f>
        <v>5</v>
      </c>
      <c r="K1105" s="22" t="s">
        <v>1181</v>
      </c>
      <c r="L1105" s="3" t="s">
        <v>1161</v>
      </c>
      <c r="M1105" s="22" t="s">
        <v>1172</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c r="B1106" s="14" t="s">
        <v>28</v>
      </c>
      <c r="C1106" s="14" t="s">
        <v>178</v>
      </c>
      <c r="D1106" s="14" t="s">
        <v>1225</v>
      </c>
      <c r="E1106" s="3" t="s">
        <v>38</v>
      </c>
      <c r="F1106" s="14" t="s">
        <v>212</v>
      </c>
      <c r="G1106" s="14" t="s">
        <v>73</v>
      </c>
      <c r="H1106" s="73" t="str">
        <f>Table1[[#This Row],[Tabela]]&amp;Table1[[#This Row],[Campo]]</f>
        <v>modesg_inp_emss_bens_imoveisref_date</v>
      </c>
      <c r="I1106" s="3" t="s">
        <v>480</v>
      </c>
      <c r="J1106" s="50">
        <f>VLOOKUP(Table1[[#This Row],[Status]],Auxiliar!$B$16:$C$23,2,0)</f>
        <v>5</v>
      </c>
      <c r="K1106" s="22" t="s">
        <v>1181</v>
      </c>
      <c r="L1106" s="22" t="s">
        <v>1161</v>
      </c>
      <c r="M1106" s="22" t="s">
        <v>1172</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c r="B1107" s="14" t="s">
        <v>28</v>
      </c>
      <c r="C1107" s="14" t="s">
        <v>178</v>
      </c>
      <c r="D1107" s="14" t="s">
        <v>1225</v>
      </c>
      <c r="E1107" s="3" t="s">
        <v>38</v>
      </c>
      <c r="F1107" s="14" t="s">
        <v>212</v>
      </c>
      <c r="G1107" s="14" t="s">
        <v>214</v>
      </c>
      <c r="H1107" s="73" t="str">
        <f>Table1[[#This Row],[Tabela]]&amp;Table1[[#This Row],[Campo]]</f>
        <v>modesg_inp_emss_bens_imoveisnome_pais</v>
      </c>
      <c r="I1107" s="3" t="s">
        <v>480</v>
      </c>
      <c r="J1107" s="50">
        <f>VLOOKUP(Table1[[#This Row],[Status]],Auxiliar!$B$16:$C$23,2,0)</f>
        <v>5</v>
      </c>
      <c r="K1107" s="22" t="s">
        <v>1181</v>
      </c>
      <c r="L1107" s="22" t="s">
        <v>1161</v>
      </c>
      <c r="M1107" s="22" t="s">
        <v>1172</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c r="B1108" s="14" t="s">
        <v>28</v>
      </c>
      <c r="C1108" s="14" t="s">
        <v>178</v>
      </c>
      <c r="D1108" s="14" t="s">
        <v>1225</v>
      </c>
      <c r="E1108" s="3" t="s">
        <v>38</v>
      </c>
      <c r="F1108" s="14" t="s">
        <v>212</v>
      </c>
      <c r="G1108" s="14" t="s">
        <v>215</v>
      </c>
      <c r="H1108" s="73" t="str">
        <f>Table1[[#This Row],[Tabela]]&amp;Table1[[#This Row],[Campo]]</f>
        <v>modesg_inp_emss_bens_imoveisnome_estado</v>
      </c>
      <c r="I1108" s="3" t="s">
        <v>480</v>
      </c>
      <c r="J1108" s="50">
        <f>VLOOKUP(Table1[[#This Row],[Status]],Auxiliar!$B$16:$C$23,2,0)</f>
        <v>5</v>
      </c>
      <c r="K1108" s="22" t="s">
        <v>1181</v>
      </c>
      <c r="L1108" s="22" t="s">
        <v>1161</v>
      </c>
      <c r="M1108" s="22" t="s">
        <v>1172</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c r="B1109" s="14" t="s">
        <v>28</v>
      </c>
      <c r="C1109" s="14" t="s">
        <v>178</v>
      </c>
      <c r="D1109" s="14" t="s">
        <v>1225</v>
      </c>
      <c r="E1109" s="3" t="s">
        <v>38</v>
      </c>
      <c r="F1109" s="14" t="s">
        <v>212</v>
      </c>
      <c r="G1109" s="14" t="s">
        <v>291</v>
      </c>
      <c r="H1109" s="73" t="str">
        <f>Table1[[#This Row],[Tabela]]&amp;Table1[[#This Row],[Campo]]</f>
        <v>modesg_inp_emss_bens_imoveisasset_class</v>
      </c>
      <c r="I1109" s="3" t="s">
        <v>480</v>
      </c>
      <c r="J1109" s="50">
        <f>VLOOKUP(Table1[[#This Row],[Status]],Auxiliar!$B$16:$C$23,2,0)</f>
        <v>5</v>
      </c>
      <c r="K1109" s="22" t="s">
        <v>1181</v>
      </c>
      <c r="L1109" s="3" t="s">
        <v>502</v>
      </c>
      <c r="M1109" s="22" t="s">
        <v>1172</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c r="B1110" s="14" t="s">
        <v>28</v>
      </c>
      <c r="C1110" s="14" t="s">
        <v>178</v>
      </c>
      <c r="D1110" s="14" t="s">
        <v>1225</v>
      </c>
      <c r="E1110" s="3" t="s">
        <v>38</v>
      </c>
      <c r="F1110" s="14" t="s">
        <v>212</v>
      </c>
      <c r="G1110" s="14" t="s">
        <v>294</v>
      </c>
      <c r="H1110" s="73" t="str">
        <f>Table1[[#This Row],[Tabela]]&amp;Table1[[#This Row],[Campo]]</f>
        <v>modesg_inp_emss_bens_imoveisemission_factor_type</v>
      </c>
      <c r="I1110" s="3" t="s">
        <v>480</v>
      </c>
      <c r="J1110" s="50">
        <f>VLOOKUP(Table1[[#This Row],[Status]],Auxiliar!$B$16:$C$23,2,0)</f>
        <v>5</v>
      </c>
      <c r="K1110" s="22" t="s">
        <v>1181</v>
      </c>
      <c r="L1110" s="3" t="s">
        <v>502</v>
      </c>
      <c r="M1110" s="22" t="s">
        <v>1172</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c r="B1111" s="14" t="s">
        <v>28</v>
      </c>
      <c r="C1111" s="14" t="s">
        <v>178</v>
      </c>
      <c r="D1111" s="14" t="s">
        <v>1225</v>
      </c>
      <c r="E1111" s="3" t="s">
        <v>38</v>
      </c>
      <c r="F1111" s="14" t="s">
        <v>212</v>
      </c>
      <c r="G1111" s="14" t="s">
        <v>213</v>
      </c>
      <c r="H1111" s="73" t="str">
        <f>Table1[[#This Row],[Tabela]]&amp;Table1[[#This Row],[Campo]]</f>
        <v>modesg_inp_emss_bens_imoveisnome_regiao</v>
      </c>
      <c r="I1111" s="3" t="s">
        <v>480</v>
      </c>
      <c r="J1111" s="50">
        <f>VLOOKUP(Table1[[#This Row],[Status]],Auxiliar!$B$16:$C$23,2,0)</f>
        <v>5</v>
      </c>
      <c r="K1111" s="22" t="s">
        <v>1181</v>
      </c>
      <c r="L1111" s="3" t="s">
        <v>502</v>
      </c>
      <c r="M1111" s="22" t="s">
        <v>1172</v>
      </c>
      <c r="N1111" s="57">
        <v>45485</v>
      </c>
      <c r="O1111" s="22">
        <f>INDEX(Auxiliar!$D$5:$F$13,MATCH(Table1[[#This Row],[Tipologia_Testes]],Auxiliar!$B$5:$B$13,0),MATCH(Table1[[#This Row],[Complexidade]],Auxiliar!$D$4:$F$4,0))</f>
        <v>0.5</v>
      </c>
      <c r="P1111" s="3"/>
      <c r="Q1111" s="3"/>
      <c r="R1111" s="48">
        <v>45261</v>
      </c>
      <c r="S1111" s="3"/>
      <c r="T1111" s="3"/>
      <c r="U1111" s="3"/>
      <c r="V1111" s="3"/>
      <c r="W1111" s="3">
        <f>VLOOKUP(Table1[[#This Row],[Status]],Auxiliar!$B$16:$D$23,3,0)*Table1[[#This Row],[Estimação (horas)]]</f>
        <v>0.125</v>
      </c>
      <c r="X1111" s="3"/>
    </row>
    <row r="1112" spans="2:24" ht="17.399999999999999" hidden="1">
      <c r="B1112" s="14" t="s">
        <v>28</v>
      </c>
      <c r="C1112" s="14" t="s">
        <v>178</v>
      </c>
      <c r="D1112" s="14" t="s">
        <v>1225</v>
      </c>
      <c r="E1112" s="3" t="s">
        <v>38</v>
      </c>
      <c r="F1112" s="14" t="s">
        <v>212</v>
      </c>
      <c r="G1112" s="14" t="s">
        <v>295</v>
      </c>
      <c r="H1112" s="73" t="str">
        <f>Table1[[#This Row],[Tabela]]&amp;Table1[[#This Row],[Campo]]</f>
        <v>modesg_inp_emss_bens_imoveistipo_bem</v>
      </c>
      <c r="I1112" s="3" t="s">
        <v>480</v>
      </c>
      <c r="J1112" s="50">
        <f>VLOOKUP(Table1[[#This Row],[Status]],Auxiliar!$B$16:$C$23,2,0)</f>
        <v>5</v>
      </c>
      <c r="K1112" s="22" t="s">
        <v>1181</v>
      </c>
      <c r="L1112" s="22" t="s">
        <v>1161</v>
      </c>
      <c r="M1112" s="22" t="s">
        <v>1172</v>
      </c>
      <c r="N1112" s="57">
        <v>45485</v>
      </c>
      <c r="O1112" s="22">
        <f>INDEX(Auxiliar!$D$5:$F$13,MATCH(Table1[[#This Row],[Tipologia_Testes]],Auxiliar!$B$5:$B$13,0),MATCH(Table1[[#This Row],[Complexidade]],Auxiliar!$D$4:$F$4,0))</f>
        <v>0.5</v>
      </c>
      <c r="P1112" s="3" t="s">
        <v>1254</v>
      </c>
      <c r="Q1112" s="3"/>
      <c r="R1112" s="48">
        <v>45261</v>
      </c>
      <c r="S1112" s="3"/>
      <c r="T1112" s="3"/>
      <c r="U1112" s="3"/>
      <c r="V1112" s="3"/>
      <c r="W1112" s="3">
        <f>VLOOKUP(Table1[[#This Row],[Status]],Auxiliar!$B$16:$D$23,3,0)*Table1[[#This Row],[Estimação (horas)]]</f>
        <v>0.125</v>
      </c>
      <c r="X1112" s="3"/>
    </row>
    <row r="1113" spans="2:24" ht="17.399999999999999" hidden="1">
      <c r="B1113" s="14" t="s">
        <v>28</v>
      </c>
      <c r="C1113" s="14" t="s">
        <v>178</v>
      </c>
      <c r="D1113" s="14" t="s">
        <v>1225</v>
      </c>
      <c r="E1113" s="3" t="s">
        <v>38</v>
      </c>
      <c r="F1113" s="14" t="s">
        <v>212</v>
      </c>
      <c r="G1113" s="14" t="s">
        <v>296</v>
      </c>
      <c r="H1113" s="73" t="str">
        <f>Table1[[#This Row],[Tabela]]&amp;Table1[[#This Row],[Campo]]</f>
        <v>modesg_inp_emss_bens_imoveistipo_finalidade_bem</v>
      </c>
      <c r="I1113" s="3" t="s">
        <v>480</v>
      </c>
      <c r="J1113" s="50">
        <f>VLOOKUP(Table1[[#This Row],[Status]],Auxiliar!$B$16:$C$23,2,0)</f>
        <v>5</v>
      </c>
      <c r="K1113" s="22" t="s">
        <v>1181</v>
      </c>
      <c r="L1113" s="22" t="s">
        <v>1161</v>
      </c>
      <c r="M1113" s="22" t="s">
        <v>1172</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c r="B1114" s="14" t="s">
        <v>28</v>
      </c>
      <c r="C1114" s="14" t="s">
        <v>178</v>
      </c>
      <c r="D1114" s="14" t="s">
        <v>1225</v>
      </c>
      <c r="E1114" s="3" t="s">
        <v>38</v>
      </c>
      <c r="F1114" s="14" t="s">
        <v>212</v>
      </c>
      <c r="G1114" s="14" t="s">
        <v>47</v>
      </c>
      <c r="H1114" s="73" t="str">
        <f>Table1[[#This Row],[Tabela]]&amp;Table1[[#This Row],[Campo]]</f>
        <v>modesg_inp_emss_bens_imoveisepc</v>
      </c>
      <c r="I1114" s="3" t="s">
        <v>480</v>
      </c>
      <c r="J1114" s="50">
        <f>VLOOKUP(Table1[[#This Row],[Status]],Auxiliar!$B$16:$C$23,2,0)</f>
        <v>5</v>
      </c>
      <c r="K1114" s="22" t="s">
        <v>1181</v>
      </c>
      <c r="L1114" s="22" t="s">
        <v>1161</v>
      </c>
      <c r="M1114" s="22" t="s">
        <v>1172</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c r="B1115" s="14" t="s">
        <v>28</v>
      </c>
      <c r="C1115" s="14" t="s">
        <v>178</v>
      </c>
      <c r="D1115" s="14" t="s">
        <v>1225</v>
      </c>
      <c r="E1115" s="3" t="s">
        <v>38</v>
      </c>
      <c r="F1115" s="14" t="s">
        <v>212</v>
      </c>
      <c r="G1115" s="14" t="s">
        <v>297</v>
      </c>
      <c r="H1115" s="73" t="str">
        <f>Table1[[#This Row],[Tabela]]&amp;Table1[[#This Row],[Campo]]</f>
        <v>modesg_inp_emss_bens_imoveisflg_ftr_emss_area</v>
      </c>
      <c r="I1115" s="3" t="s">
        <v>480</v>
      </c>
      <c r="J1115" s="50">
        <f>VLOOKUP(Table1[[#This Row],[Status]],Auxiliar!$B$16:$C$23,2,0)</f>
        <v>5</v>
      </c>
      <c r="K1115" s="22" t="s">
        <v>1181</v>
      </c>
      <c r="L1115" s="22" t="s">
        <v>1161</v>
      </c>
      <c r="M1115" s="22" t="s">
        <v>1172</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c r="B1116" s="14" t="s">
        <v>28</v>
      </c>
      <c r="C1116" s="14" t="s">
        <v>178</v>
      </c>
      <c r="D1116" s="14" t="s">
        <v>1225</v>
      </c>
      <c r="E1116" s="3" t="s">
        <v>38</v>
      </c>
      <c r="F1116" s="14" t="s">
        <v>212</v>
      </c>
      <c r="G1116" s="14" t="s">
        <v>221</v>
      </c>
      <c r="H1116" s="73" t="str">
        <f>Table1[[#This Row],[Tabela]]&amp;Table1[[#This Row],[Campo]]</f>
        <v>modesg_inp_emss_bens_imoveisnome_unidade_funcional</v>
      </c>
      <c r="I1116" s="3" t="s">
        <v>480</v>
      </c>
      <c r="J1116" s="50">
        <f>VLOOKUP(Table1[[#This Row],[Status]],Auxiliar!$B$16:$C$23,2,0)</f>
        <v>5</v>
      </c>
      <c r="K1116" s="22" t="s">
        <v>1181</v>
      </c>
      <c r="L1116" s="22" t="s">
        <v>1161</v>
      </c>
      <c r="M1116" s="22" t="s">
        <v>1172</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c r="B1117" s="14" t="s">
        <v>28</v>
      </c>
      <c r="C1117" s="14" t="s">
        <v>178</v>
      </c>
      <c r="D1117" s="14" t="s">
        <v>1225</v>
      </c>
      <c r="E1117" s="3" t="s">
        <v>38</v>
      </c>
      <c r="F1117" s="14" t="s">
        <v>212</v>
      </c>
      <c r="G1117" s="14" t="s">
        <v>222</v>
      </c>
      <c r="H1117" s="73" t="str">
        <f>Table1[[#This Row],[Tabela]]&amp;Table1[[#This Row],[Campo]]</f>
        <v>modesg_inp_emss_bens_imoveisunidade_funcional</v>
      </c>
      <c r="I1117" s="3" t="s">
        <v>480</v>
      </c>
      <c r="J1117" s="50">
        <f>VLOOKUP(Table1[[#This Row],[Status]],Auxiliar!$B$16:$C$23,2,0)</f>
        <v>5</v>
      </c>
      <c r="K1117" s="22" t="s">
        <v>1181</v>
      </c>
      <c r="L1117" s="22" t="s">
        <v>1161</v>
      </c>
      <c r="M1117" s="22" t="s">
        <v>1172</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c r="B1118" s="14" t="s">
        <v>28</v>
      </c>
      <c r="C1118" s="14" t="s">
        <v>178</v>
      </c>
      <c r="D1118" s="14" t="s">
        <v>1225</v>
      </c>
      <c r="E1118" s="3" t="s">
        <v>38</v>
      </c>
      <c r="F1118" s="14" t="s">
        <v>212</v>
      </c>
      <c r="G1118" s="14" t="s">
        <v>223</v>
      </c>
      <c r="H1118" s="73" t="str">
        <f>Table1[[#This Row],[Tabela]]&amp;Table1[[#This Row],[Campo]]</f>
        <v>modesg_inp_emss_bens_imoveisnome_fator_emissao</v>
      </c>
      <c r="I1118" s="3" t="s">
        <v>480</v>
      </c>
      <c r="J1118" s="50">
        <f>VLOOKUP(Table1[[#This Row],[Status]],Auxiliar!$B$16:$C$23,2,0)</f>
        <v>5</v>
      </c>
      <c r="K1118" s="22" t="s">
        <v>1181</v>
      </c>
      <c r="L1118" s="22" t="s">
        <v>1161</v>
      </c>
      <c r="M1118" s="22" t="s">
        <v>1172</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c r="B1119" s="14" t="s">
        <v>28</v>
      </c>
      <c r="C1119" s="14" t="s">
        <v>178</v>
      </c>
      <c r="D1119" s="14" t="s">
        <v>1225</v>
      </c>
      <c r="E1119" s="3" t="s">
        <v>38</v>
      </c>
      <c r="F1119" s="14" t="s">
        <v>212</v>
      </c>
      <c r="G1119" s="14" t="s">
        <v>298</v>
      </c>
      <c r="H1119" s="73" t="str">
        <f>Table1[[#This Row],[Tabela]]&amp;Table1[[#This Row],[Campo]]</f>
        <v>modesg_inp_emss_bens_imoveisunidade_fator_emissao</v>
      </c>
      <c r="I1119" s="3" t="s">
        <v>480</v>
      </c>
      <c r="J1119" s="50">
        <f>VLOOKUP(Table1[[#This Row],[Status]],Auxiliar!$B$16:$C$23,2,0)</f>
        <v>5</v>
      </c>
      <c r="K1119" s="22" t="s">
        <v>1181</v>
      </c>
      <c r="L1119" s="22" t="s">
        <v>1161</v>
      </c>
      <c r="M1119" s="22" t="s">
        <v>1172</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c r="B1120" s="14" t="s">
        <v>28</v>
      </c>
      <c r="C1120" s="14" t="s">
        <v>178</v>
      </c>
      <c r="D1120" s="14" t="s">
        <v>1225</v>
      </c>
      <c r="E1120" s="3" t="s">
        <v>38</v>
      </c>
      <c r="F1120" s="14" t="s">
        <v>212</v>
      </c>
      <c r="G1120" s="14" t="s">
        <v>50</v>
      </c>
      <c r="H1120" s="73" t="str">
        <f>Table1[[#This Row],[Tabela]]&amp;Table1[[#This Row],[Campo]]</f>
        <v>modesg_inp_emss_bens_imoveisscore_qualidade</v>
      </c>
      <c r="I1120" s="3" t="s">
        <v>480</v>
      </c>
      <c r="J1120" s="50">
        <f>VLOOKUP(Table1[[#This Row],[Status]],Auxiliar!$B$16:$C$23,2,0)</f>
        <v>5</v>
      </c>
      <c r="K1120" s="22" t="s">
        <v>1181</v>
      </c>
      <c r="L1120" s="3" t="s">
        <v>1152</v>
      </c>
      <c r="M1120" s="22" t="s">
        <v>1172</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c r="B1121" s="14" t="s">
        <v>28</v>
      </c>
      <c r="C1121" s="14" t="s">
        <v>178</v>
      </c>
      <c r="D1121" s="14" t="s">
        <v>1225</v>
      </c>
      <c r="E1121" s="3" t="s">
        <v>38</v>
      </c>
      <c r="F1121" s="14" t="s">
        <v>212</v>
      </c>
      <c r="G1121" s="14" t="s">
        <v>299</v>
      </c>
      <c r="H1121" s="73" t="str">
        <f>Table1[[#This Row],[Tabela]]&amp;Table1[[#This Row],[Campo]]</f>
        <v>modesg_inp_emss_bens_imoveisscp_ftr_emss_ano1</v>
      </c>
      <c r="I1121" s="3" t="s">
        <v>480</v>
      </c>
      <c r="J1121" s="50">
        <f>VLOOKUP(Table1[[#This Row],[Status]],Auxiliar!$B$16:$C$23,2,0)</f>
        <v>5</v>
      </c>
      <c r="K1121" s="22" t="s">
        <v>1181</v>
      </c>
      <c r="L1121" s="3" t="s">
        <v>502</v>
      </c>
      <c r="M1121" s="22" t="s">
        <v>1172</v>
      </c>
      <c r="N1121" s="57">
        <v>45485</v>
      </c>
      <c r="O1121" s="22">
        <f>INDEX(Auxiliar!$D$5:$F$13,MATCH(Table1[[#This Row],[Tipologia_Testes]],Auxiliar!$B$5:$B$13,0),MATCH(Table1[[#This Row],[Complexidade]],Auxiliar!$D$4:$F$4,0))</f>
        <v>0.5</v>
      </c>
      <c r="P1121" s="3"/>
      <c r="Q1121" s="3"/>
      <c r="R1121" s="48">
        <v>45261</v>
      </c>
      <c r="S1121" s="3"/>
      <c r="T1121" s="3"/>
      <c r="U1121" s="3"/>
      <c r="V1121" s="3"/>
      <c r="W1121" s="3">
        <f>VLOOKUP(Table1[[#This Row],[Status]],Auxiliar!$B$16:$D$23,3,0)*Table1[[#This Row],[Estimação (horas)]]</f>
        <v>0.125</v>
      </c>
      <c r="X1121" s="3"/>
    </row>
    <row r="1122" spans="2:24" ht="17.399999999999999" hidden="1">
      <c r="B1122" s="14" t="s">
        <v>28</v>
      </c>
      <c r="C1122" s="14" t="s">
        <v>178</v>
      </c>
      <c r="D1122" s="14" t="s">
        <v>1225</v>
      </c>
      <c r="E1122" s="3" t="s">
        <v>38</v>
      </c>
      <c r="F1122" s="14" t="s">
        <v>212</v>
      </c>
      <c r="G1122" s="14" t="s">
        <v>225</v>
      </c>
      <c r="H1122" s="73" t="str">
        <f>Table1[[#This Row],[Tabela]]&amp;Table1[[#This Row],[Campo]]</f>
        <v>modesg_inp_emss_bens_imoveisscp1_ftr_emss</v>
      </c>
      <c r="I1122" s="3" t="s">
        <v>480</v>
      </c>
      <c r="J1122" s="50">
        <f>VLOOKUP(Table1[[#This Row],[Status]],Auxiliar!$B$16:$C$23,2,0)</f>
        <v>5</v>
      </c>
      <c r="K1122" s="22" t="s">
        <v>1158</v>
      </c>
      <c r="L1122" s="22" t="s">
        <v>1161</v>
      </c>
      <c r="M1122" s="22" t="s">
        <v>1172</v>
      </c>
      <c r="N1122" s="57">
        <v>45485</v>
      </c>
      <c r="O1122" s="22">
        <f>INDEX(Auxiliar!$D$5:$F$13,MATCH(Table1[[#This Row],[Tipologia_Testes]],Auxiliar!$B$5:$B$13,0),MATCH(Table1[[#This Row],[Complexidade]],Auxiliar!$D$4:$F$4,0))</f>
        <v>0.1</v>
      </c>
      <c r="P1122" s="3" t="s">
        <v>1255</v>
      </c>
      <c r="Q1122" s="3"/>
      <c r="R1122" s="48">
        <v>45261</v>
      </c>
      <c r="S1122" s="3"/>
      <c r="T1122" s="3"/>
      <c r="U1122" s="3"/>
      <c r="V1122" s="3"/>
      <c r="W1122" s="3">
        <f>VLOOKUP(Table1[[#This Row],[Status]],Auxiliar!$B$16:$D$23,3,0)*Table1[[#This Row],[Estimação (horas)]]</f>
        <v>2.5000000000000001E-2</v>
      </c>
      <c r="X1122" s="3"/>
    </row>
    <row r="1123" spans="2:24" ht="17.399999999999999" hidden="1">
      <c r="B1123" s="14" t="s">
        <v>28</v>
      </c>
      <c r="C1123" s="14" t="s">
        <v>178</v>
      </c>
      <c r="D1123" s="14" t="s">
        <v>1225</v>
      </c>
      <c r="E1123" s="3" t="s">
        <v>38</v>
      </c>
      <c r="F1123" s="14" t="s">
        <v>212</v>
      </c>
      <c r="G1123" s="14" t="s">
        <v>225</v>
      </c>
      <c r="H1123" s="73" t="str">
        <f>Table1[[#This Row],[Tabela]]&amp;Table1[[#This Row],[Campo]]</f>
        <v>modesg_inp_emss_bens_imoveisscp1_ftr_emss</v>
      </c>
      <c r="I1123" s="3" t="s">
        <v>480</v>
      </c>
      <c r="J1123" s="50">
        <f>VLOOKUP(Table1[[#This Row],[Status]],Auxiliar!$B$16:$C$23,2,0)</f>
        <v>5</v>
      </c>
      <c r="K1123" s="22" t="s">
        <v>1181</v>
      </c>
      <c r="L1123" s="22" t="s">
        <v>1161</v>
      </c>
      <c r="M1123" s="22" t="s">
        <v>1172</v>
      </c>
      <c r="N1123" s="57">
        <v>45485</v>
      </c>
      <c r="O1123" s="22">
        <f>INDEX(Auxiliar!$D$5:$F$13,MATCH(Table1[[#This Row],[Tipologia_Testes]],Auxiliar!$B$5:$B$13,0),MATCH(Table1[[#This Row],[Complexidade]],Auxiliar!$D$4:$F$4,0))</f>
        <v>0.5</v>
      </c>
      <c r="P1123" s="3"/>
      <c r="Q1123" s="3"/>
      <c r="R1123" s="48">
        <v>45261</v>
      </c>
      <c r="S1123" s="3"/>
      <c r="T1123" s="3"/>
      <c r="U1123" s="3"/>
      <c r="V1123" s="3"/>
      <c r="W1123" s="3">
        <f>VLOOKUP(Table1[[#This Row],[Status]],Auxiliar!$B$16:$D$23,3,0)*Table1[[#This Row],[Estimação (horas)]]</f>
        <v>0.125</v>
      </c>
      <c r="X1123" s="3"/>
    </row>
    <row r="1124" spans="2:24" ht="17.399999999999999" hidden="1">
      <c r="B1124" s="14" t="s">
        <v>28</v>
      </c>
      <c r="C1124" s="14" t="s">
        <v>178</v>
      </c>
      <c r="D1124" s="14" t="s">
        <v>1225</v>
      </c>
      <c r="E1124" s="3" t="s">
        <v>38</v>
      </c>
      <c r="F1124" s="14" t="s">
        <v>212</v>
      </c>
      <c r="G1124" s="14" t="s">
        <v>226</v>
      </c>
      <c r="H1124" s="73" t="str">
        <f>Table1[[#This Row],[Tabela]]&amp;Table1[[#This Row],[Campo]]</f>
        <v>modesg_inp_emss_bens_imoveisscp2_ftr_emss</v>
      </c>
      <c r="I1124" s="3" t="s">
        <v>480</v>
      </c>
      <c r="J1124" s="50">
        <f>VLOOKUP(Table1[[#This Row],[Status]],Auxiliar!$B$16:$C$23,2,0)</f>
        <v>5</v>
      </c>
      <c r="K1124" s="22" t="s">
        <v>1158</v>
      </c>
      <c r="L1124" s="22" t="s">
        <v>1161</v>
      </c>
      <c r="M1124" s="22" t="s">
        <v>1172</v>
      </c>
      <c r="N1124" s="57">
        <v>45485</v>
      </c>
      <c r="O1124" s="22">
        <f>INDEX(Auxiliar!$D$5:$F$13,MATCH(Table1[[#This Row],[Tipologia_Testes]],Auxiliar!$B$5:$B$13,0),MATCH(Table1[[#This Row],[Complexidade]],Auxiliar!$D$4:$F$4,0))</f>
        <v>0.1</v>
      </c>
      <c r="P1124" s="3" t="s">
        <v>1255</v>
      </c>
      <c r="Q1124" s="3"/>
      <c r="R1124" s="48">
        <v>45261</v>
      </c>
      <c r="S1124" s="3"/>
      <c r="T1124" s="3"/>
      <c r="U1124" s="3"/>
      <c r="V1124" s="3"/>
      <c r="W1124" s="3">
        <f>VLOOKUP(Table1[[#This Row],[Status]],Auxiliar!$B$16:$D$23,3,0)*Table1[[#This Row],[Estimação (horas)]]</f>
        <v>2.5000000000000001E-2</v>
      </c>
      <c r="X1124" s="3"/>
    </row>
    <row r="1125" spans="2:24" ht="17.399999999999999" hidden="1">
      <c r="B1125" s="14" t="s">
        <v>28</v>
      </c>
      <c r="C1125" s="14" t="s">
        <v>178</v>
      </c>
      <c r="D1125" s="14" t="s">
        <v>1225</v>
      </c>
      <c r="E1125" s="3" t="s">
        <v>38</v>
      </c>
      <c r="F1125" s="14" t="s">
        <v>212</v>
      </c>
      <c r="G1125" s="14" t="s">
        <v>226</v>
      </c>
      <c r="H1125" s="73" t="str">
        <f>Table1[[#This Row],[Tabela]]&amp;Table1[[#This Row],[Campo]]</f>
        <v>modesg_inp_emss_bens_imoveisscp2_ftr_emss</v>
      </c>
      <c r="I1125" s="3" t="s">
        <v>480</v>
      </c>
      <c r="J1125" s="50">
        <f>VLOOKUP(Table1[[#This Row],[Status]],Auxiliar!$B$16:$C$23,2,0)</f>
        <v>5</v>
      </c>
      <c r="K1125" s="22" t="s">
        <v>1181</v>
      </c>
      <c r="L1125" s="22" t="s">
        <v>1161</v>
      </c>
      <c r="M1125" s="22" t="s">
        <v>1172</v>
      </c>
      <c r="N1125" s="57">
        <v>45485</v>
      </c>
      <c r="O1125" s="22">
        <f>INDEX(Auxiliar!$D$5:$F$13,MATCH(Table1[[#This Row],[Tipologia_Testes]],Auxiliar!$B$5:$B$13,0),MATCH(Table1[[#This Row],[Complexidade]],Auxiliar!$D$4:$F$4,0))</f>
        <v>0.5</v>
      </c>
      <c r="P1125" s="3"/>
      <c r="Q1125" s="3"/>
      <c r="R1125" s="48">
        <v>45261</v>
      </c>
      <c r="S1125" s="3"/>
      <c r="T1125" s="3"/>
      <c r="U1125" s="3"/>
      <c r="V1125" s="3"/>
      <c r="W1125" s="3">
        <f>VLOOKUP(Table1[[#This Row],[Status]],Auxiliar!$B$16:$D$23,3,0)*Table1[[#This Row],[Estimação (horas)]]</f>
        <v>0.125</v>
      </c>
      <c r="X1125" s="3"/>
    </row>
    <row r="1126" spans="2:24" ht="17.399999999999999" hidden="1">
      <c r="B1126" s="21" t="s">
        <v>28</v>
      </c>
      <c r="C1126" s="21" t="s">
        <v>178</v>
      </c>
      <c r="D1126" s="14" t="s">
        <v>1225</v>
      </c>
      <c r="E1126" s="3" t="s">
        <v>38</v>
      </c>
      <c r="F1126" s="21" t="s">
        <v>212</v>
      </c>
      <c r="G1126" s="21" t="s">
        <v>1256</v>
      </c>
      <c r="H1126" s="74" t="str">
        <f>Table1[[#This Row],[Tabela]]&amp;Table1[[#This Row],[Campo]]</f>
        <v>modesg_inp_emss_bens_imoveistipo_fator_emissao</v>
      </c>
      <c r="I1126" s="3" t="s">
        <v>480</v>
      </c>
      <c r="J1126" s="49">
        <f>VLOOKUP(Table1[[#This Row],[Status]],Auxiliar!$B$16:$C$23,2,0)</f>
        <v>5</v>
      </c>
      <c r="K1126" s="46" t="s">
        <v>1181</v>
      </c>
      <c r="L1126" s="22" t="s">
        <v>1161</v>
      </c>
      <c r="M1126" s="22" t="s">
        <v>1172</v>
      </c>
      <c r="N1126" s="57">
        <v>45485</v>
      </c>
      <c r="O1126" s="22">
        <f>INDEX(Auxiliar!$D$5:$F$13,MATCH(Table1[[#This Row],[Tipologia_Testes]],Auxiliar!$B$5:$B$13,0),MATCH(Table1[[#This Row],[Complexidade]],Auxiliar!$D$4:$F$4,0))</f>
        <v>0.5</v>
      </c>
      <c r="P1126" s="33"/>
      <c r="Q1126" s="33"/>
      <c r="R1126" s="56">
        <v>45261</v>
      </c>
      <c r="S1126" s="33"/>
      <c r="T1126" s="33"/>
      <c r="U1126" s="33"/>
      <c r="V1126" s="33"/>
      <c r="W1126" s="3">
        <f>VLOOKUP(Table1[[#This Row],[Status]],Auxiliar!$B$16:$D$23,3,0)*Table1[[#This Row],[Estimação (horas)]]</f>
        <v>0.125</v>
      </c>
      <c r="X1126" s="33"/>
    </row>
    <row r="1127" spans="2:24" ht="34.799999999999997" hidden="1">
      <c r="B1127" s="40" t="s">
        <v>28</v>
      </c>
      <c r="C1127" s="40" t="s">
        <v>28</v>
      </c>
      <c r="D1127" s="37" t="s">
        <v>325</v>
      </c>
      <c r="E1127" s="127" t="s">
        <v>1257</v>
      </c>
      <c r="F1127" s="41" t="s">
        <v>323</v>
      </c>
      <c r="G1127" s="39" t="s">
        <v>324</v>
      </c>
      <c r="H1127" s="75" t="str">
        <f>Table1[[#This Row],[Tabela]]&amp;Table1[[#This Row],[Campo]]</f>
        <v>lt003_entitynace_esg</v>
      </c>
      <c r="I1127" s="3" t="s">
        <v>30</v>
      </c>
      <c r="J1127" s="49">
        <f>VLOOKUP(Table1[[#This Row],[Status]],Auxiliar!$B$16:$C$23,2,0)</f>
        <v>7</v>
      </c>
      <c r="K1127" s="49" t="s">
        <v>1154</v>
      </c>
      <c r="L1127" s="50" t="s">
        <v>1161</v>
      </c>
      <c r="M1127" s="22" t="s">
        <v>1162</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c r="B1128" s="40" t="s">
        <v>28</v>
      </c>
      <c r="C1128" s="40" t="s">
        <v>28</v>
      </c>
      <c r="D1128" s="37" t="s">
        <v>325</v>
      </c>
      <c r="E1128" s="127" t="s">
        <v>1257</v>
      </c>
      <c r="F1128" s="41" t="s">
        <v>323</v>
      </c>
      <c r="G1128" s="39" t="s">
        <v>324</v>
      </c>
      <c r="H1128" s="75" t="str">
        <f>Table1[[#This Row],[Tabela]]&amp;Table1[[#This Row],[Campo]]</f>
        <v>lt003_entitynace_esg</v>
      </c>
      <c r="I1128" s="3" t="s">
        <v>30</v>
      </c>
      <c r="J1128" s="49">
        <f>VLOOKUP(Table1[[#This Row],[Status]],Auxiliar!$B$16:$C$23,2,0)</f>
        <v>7</v>
      </c>
      <c r="K1128" s="49" t="s">
        <v>1155</v>
      </c>
      <c r="L1128" s="50" t="s">
        <v>1161</v>
      </c>
      <c r="M1128" s="22" t="s">
        <v>1162</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hidden="1">
      <c r="B1129" s="40" t="s">
        <v>28</v>
      </c>
      <c r="C1129" s="40" t="s">
        <v>28</v>
      </c>
      <c r="D1129" s="37" t="s">
        <v>325</v>
      </c>
      <c r="E1129" s="127" t="s">
        <v>1257</v>
      </c>
      <c r="F1129" s="41" t="s">
        <v>323</v>
      </c>
      <c r="G1129" s="39" t="s">
        <v>324</v>
      </c>
      <c r="H1129" s="75" t="str">
        <f>Table1[[#This Row],[Tabela]]&amp;Table1[[#This Row],[Campo]]</f>
        <v>lt003_entitynace_esg</v>
      </c>
      <c r="I1129" s="3" t="s">
        <v>30</v>
      </c>
      <c r="J1129" s="49">
        <f>VLOOKUP(Table1[[#This Row],[Status]],Auxiliar!$B$16:$C$23,2,0)</f>
        <v>7</v>
      </c>
      <c r="K1129" s="49" t="s">
        <v>1158</v>
      </c>
      <c r="L1129" s="50" t="s">
        <v>1161</v>
      </c>
      <c r="M1129" s="22" t="s">
        <v>1162</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hidden="1">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1154</v>
      </c>
      <c r="L1130" s="50" t="s">
        <v>1161</v>
      </c>
      <c r="M1130" s="22" t="s">
        <v>1162</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1155</v>
      </c>
      <c r="L1131" s="50" t="s">
        <v>1161</v>
      </c>
      <c r="M1131" s="22" t="s">
        <v>1162</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hidden="1">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1158</v>
      </c>
      <c r="L1132" s="50" t="s">
        <v>1161</v>
      </c>
      <c r="M1132" s="22" t="s">
        <v>1162</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hidden="1">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1154</v>
      </c>
      <c r="L1133" s="50" t="s">
        <v>1161</v>
      </c>
      <c r="M1133" s="22" t="s">
        <v>1162</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1155</v>
      </c>
      <c r="L1134" s="50" t="s">
        <v>1161</v>
      </c>
      <c r="M1134" s="22" t="s">
        <v>1162</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hidden="1">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1158</v>
      </c>
      <c r="L1135" s="50" t="s">
        <v>1161</v>
      </c>
      <c r="M1135" s="22" t="s">
        <v>1162</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hidden="1">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1154</v>
      </c>
      <c r="L1136" s="50" t="s">
        <v>1161</v>
      </c>
      <c r="M1136" s="22" t="s">
        <v>1162</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1155</v>
      </c>
      <c r="L1137" s="50" t="s">
        <v>1161</v>
      </c>
      <c r="M1137" s="22" t="s">
        <v>1162</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hidden="1">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1158</v>
      </c>
      <c r="L1138" s="50" t="s">
        <v>1161</v>
      </c>
      <c r="M1138" s="22" t="s">
        <v>1162</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hidden="1">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1154</v>
      </c>
      <c r="L1139" s="50" t="s">
        <v>1161</v>
      </c>
      <c r="M1139" s="22" t="s">
        <v>1162</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1155</v>
      </c>
      <c r="L1140" s="50" t="s">
        <v>1161</v>
      </c>
      <c r="M1140" s="22" t="s">
        <v>1162</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hidden="1">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1158</v>
      </c>
      <c r="L1141" s="50" t="s">
        <v>1161</v>
      </c>
      <c r="M1141" s="22" t="s">
        <v>1162</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hidden="1">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1154</v>
      </c>
      <c r="L1142" s="50" t="s">
        <v>1161</v>
      </c>
      <c r="M1142" s="22" t="s">
        <v>1162</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1155</v>
      </c>
      <c r="L1143" s="50" t="s">
        <v>1161</v>
      </c>
      <c r="M1143" s="22" t="s">
        <v>1162</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hidden="1">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1158</v>
      </c>
      <c r="L1144" s="50" t="s">
        <v>1161</v>
      </c>
      <c r="M1144" s="22" t="s">
        <v>1162</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hidden="1">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1154</v>
      </c>
      <c r="L1145" s="50" t="s">
        <v>1161</v>
      </c>
      <c r="M1145" s="22" t="s">
        <v>1162</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1155</v>
      </c>
      <c r="L1146" s="50" t="s">
        <v>1161</v>
      </c>
      <c r="M1146" s="22" t="s">
        <v>1162</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hidden="1">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1158</v>
      </c>
      <c r="L1147" s="50" t="s">
        <v>1161</v>
      </c>
      <c r="M1147" s="22" t="s">
        <v>1162</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hidden="1">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1154</v>
      </c>
      <c r="L1148" s="50" t="s">
        <v>1161</v>
      </c>
      <c r="M1148" s="22" t="s">
        <v>1162</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1155</v>
      </c>
      <c r="L1149" s="50" t="s">
        <v>1161</v>
      </c>
      <c r="M1149" s="22" t="s">
        <v>1162</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hidden="1">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1158</v>
      </c>
      <c r="L1150" s="50" t="s">
        <v>1161</v>
      </c>
      <c r="M1150" s="22" t="s">
        <v>1162</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hidden="1">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1154</v>
      </c>
      <c r="L1151" s="50" t="s">
        <v>1161</v>
      </c>
      <c r="M1151" s="22" t="s">
        <v>1162</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1155</v>
      </c>
      <c r="L1152" s="50" t="s">
        <v>1161</v>
      </c>
      <c r="M1152" s="22" t="s">
        <v>1162</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hidden="1">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1158</v>
      </c>
      <c r="L1153" s="50" t="s">
        <v>1161</v>
      </c>
      <c r="M1153" s="22" t="s">
        <v>1162</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hidden="1">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1154</v>
      </c>
      <c r="L1154" s="50" t="s">
        <v>1161</v>
      </c>
      <c r="M1154" s="22" t="s">
        <v>1162</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1155</v>
      </c>
      <c r="L1155" s="50" t="s">
        <v>1161</v>
      </c>
      <c r="M1155" s="22" t="s">
        <v>1162</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hidden="1">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1158</v>
      </c>
      <c r="L1156" s="50" t="s">
        <v>1161</v>
      </c>
      <c r="M1156" s="22" t="s">
        <v>1162</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hidden="1">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1154</v>
      </c>
      <c r="L1157" s="50" t="s">
        <v>1161</v>
      </c>
      <c r="M1157" s="22" t="s">
        <v>1162</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1155</v>
      </c>
      <c r="L1158" s="50" t="s">
        <v>1161</v>
      </c>
      <c r="M1158" s="22" t="s">
        <v>1162</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hidden="1">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1158</v>
      </c>
      <c r="L1159" s="50" t="s">
        <v>1161</v>
      </c>
      <c r="M1159" s="22" t="s">
        <v>1162</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hidden="1">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1154</v>
      </c>
      <c r="L1160" s="50" t="s">
        <v>1161</v>
      </c>
      <c r="M1160" s="22" t="s">
        <v>1162</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1155</v>
      </c>
      <c r="L1161" s="50" t="s">
        <v>1161</v>
      </c>
      <c r="M1161" s="22" t="s">
        <v>1162</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hidden="1">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1158</v>
      </c>
      <c r="L1162" s="50" t="s">
        <v>1161</v>
      </c>
      <c r="M1162" s="22" t="s">
        <v>1162</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hidden="1">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1154</v>
      </c>
      <c r="L1163" s="50" t="s">
        <v>1161</v>
      </c>
      <c r="M1163" s="22" t="s">
        <v>1162</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1155</v>
      </c>
      <c r="L1164" s="50" t="s">
        <v>1161</v>
      </c>
      <c r="M1164" s="22" t="s">
        <v>1162</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hidden="1">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1158</v>
      </c>
      <c r="L1165" s="50" t="s">
        <v>1161</v>
      </c>
      <c r="M1165" s="22" t="s">
        <v>1162</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hidden="1">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1154</v>
      </c>
      <c r="L1166" s="50" t="s">
        <v>1161</v>
      </c>
      <c r="M1166" s="22" t="s">
        <v>1162</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1155</v>
      </c>
      <c r="L1167" s="50" t="s">
        <v>1161</v>
      </c>
      <c r="M1167" s="22" t="s">
        <v>1162</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hidden="1">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1158</v>
      </c>
      <c r="L1168" s="50" t="s">
        <v>1161</v>
      </c>
      <c r="M1168" s="22" t="s">
        <v>1162</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hidden="1">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1154</v>
      </c>
      <c r="L1169" s="50" t="s">
        <v>1161</v>
      </c>
      <c r="M1169" s="22" t="s">
        <v>1162</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1155</v>
      </c>
      <c r="L1170" s="50" t="s">
        <v>1161</v>
      </c>
      <c r="M1170" s="22" t="s">
        <v>1162</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hidden="1">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1158</v>
      </c>
      <c r="L1171" s="50" t="s">
        <v>1161</v>
      </c>
      <c r="M1171" s="22" t="s">
        <v>1162</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hidden="1">
      <c r="B1172" s="42" t="s">
        <v>28</v>
      </c>
      <c r="C1172" s="42" t="s">
        <v>28</v>
      </c>
      <c r="D1172" s="37" t="s">
        <v>312</v>
      </c>
      <c r="E1172" s="127" t="s">
        <v>1257</v>
      </c>
      <c r="F1172" s="41" t="s">
        <v>323</v>
      </c>
      <c r="G1172" s="39" t="s">
        <v>340</v>
      </c>
      <c r="H1172" s="75" t="str">
        <f>Table1[[#This Row],[Tabela]]&amp;Table1[[#This Row],[Campo]]</f>
        <v>lt003_entityflg_nfrd_applcblty</v>
      </c>
      <c r="I1172" s="3" t="s">
        <v>30</v>
      </c>
      <c r="J1172" s="49">
        <f>VLOOKUP(Table1[[#This Row],[Status]],Auxiliar!$B$16:$C$23,2,0)</f>
        <v>7</v>
      </c>
      <c r="K1172" s="49" t="s">
        <v>1154</v>
      </c>
      <c r="L1172" s="50" t="s">
        <v>1161</v>
      </c>
      <c r="M1172" s="22" t="s">
        <v>1162</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c r="B1173" s="40" t="s">
        <v>28</v>
      </c>
      <c r="C1173" s="40" t="s">
        <v>28</v>
      </c>
      <c r="D1173" s="40" t="s">
        <v>312</v>
      </c>
      <c r="E1173" s="40" t="s">
        <v>1257</v>
      </c>
      <c r="F1173" s="40" t="s">
        <v>323</v>
      </c>
      <c r="G1173" s="40" t="s">
        <v>340</v>
      </c>
      <c r="H1173" s="74" t="str">
        <f>Table1[[#This Row],[Tabela]]&amp;Table1[[#This Row],[Campo]]</f>
        <v>lt003_entityflg_nfrd_applcblty</v>
      </c>
      <c r="I1173" s="3" t="s">
        <v>30</v>
      </c>
      <c r="J1173" s="49">
        <f>VLOOKUP(Table1[[#This Row],[Status]],Auxiliar!$B$16:$C$23,2,0)</f>
        <v>7</v>
      </c>
      <c r="K1173" s="49" t="s">
        <v>1155</v>
      </c>
      <c r="L1173" s="50" t="s">
        <v>1161</v>
      </c>
      <c r="M1173" s="22" t="s">
        <v>1162</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hidden="1">
      <c r="B1174" s="40" t="s">
        <v>28</v>
      </c>
      <c r="C1174" s="40" t="s">
        <v>28</v>
      </c>
      <c r="D1174" s="40" t="s">
        <v>312</v>
      </c>
      <c r="E1174" s="40" t="s">
        <v>1257</v>
      </c>
      <c r="F1174" s="40" t="s">
        <v>323</v>
      </c>
      <c r="G1174" s="40" t="s">
        <v>340</v>
      </c>
      <c r="H1174" s="74" t="str">
        <f>Table1[[#This Row],[Tabela]]&amp;Table1[[#This Row],[Campo]]</f>
        <v>lt003_entityflg_nfrd_applcblty</v>
      </c>
      <c r="I1174" s="3" t="s">
        <v>30</v>
      </c>
      <c r="J1174" s="49">
        <f>VLOOKUP(Table1[[#This Row],[Status]],Auxiliar!$B$16:$C$23,2,0)</f>
        <v>7</v>
      </c>
      <c r="K1174" s="49" t="s">
        <v>1158</v>
      </c>
      <c r="L1174" s="50" t="s">
        <v>1161</v>
      </c>
      <c r="M1174" s="22" t="s">
        <v>1162</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hidden="1">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1154</v>
      </c>
      <c r="L1175" s="50" t="s">
        <v>1161</v>
      </c>
      <c r="M1175" s="22" t="s">
        <v>1162</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1155</v>
      </c>
      <c r="L1176" s="50" t="s">
        <v>1161</v>
      </c>
      <c r="M1176" s="22" t="s">
        <v>1162</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hidden="1">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1158</v>
      </c>
      <c r="L1177" s="50" t="s">
        <v>1161</v>
      </c>
      <c r="M1177" s="22" t="s">
        <v>1162</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hidden="1">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1154</v>
      </c>
      <c r="L1178" s="50" t="s">
        <v>1161</v>
      </c>
      <c r="M1178" s="22" t="s">
        <v>1162</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1155</v>
      </c>
      <c r="L1179" s="50" t="s">
        <v>1161</v>
      </c>
      <c r="M1179" s="22" t="s">
        <v>1162</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hidden="1">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1158</v>
      </c>
      <c r="L1180" s="50" t="s">
        <v>1161</v>
      </c>
      <c r="M1180" s="22" t="s">
        <v>1162</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hidden="1">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1154</v>
      </c>
      <c r="L1181" s="50" t="s">
        <v>1161</v>
      </c>
      <c r="M1181" s="22" t="s">
        <v>1162</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1155</v>
      </c>
      <c r="L1182" s="50" t="s">
        <v>1161</v>
      </c>
      <c r="M1182" s="22" t="s">
        <v>1162</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hidden="1">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1158</v>
      </c>
      <c r="L1183" s="50" t="s">
        <v>1161</v>
      </c>
      <c r="M1183" s="22" t="s">
        <v>1162</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hidden="1">
      <c r="B1184" s="42" t="s">
        <v>28</v>
      </c>
      <c r="C1184" s="42" t="s">
        <v>28</v>
      </c>
      <c r="D1184" s="37" t="s">
        <v>312</v>
      </c>
      <c r="E1184" s="127" t="s">
        <v>1257</v>
      </c>
      <c r="F1184" s="41" t="s">
        <v>323</v>
      </c>
      <c r="G1184" s="39" t="s">
        <v>344</v>
      </c>
      <c r="H1184" s="75" t="str">
        <f>Table1[[#This Row],[Tabela]]&amp;Table1[[#This Row],[Campo]]</f>
        <v>lt003_entityflg_excldd_eu_prs_algnd_bnchmrk</v>
      </c>
      <c r="I1184" s="3" t="s">
        <v>30</v>
      </c>
      <c r="J1184" s="49">
        <f>VLOOKUP(Table1[[#This Row],[Status]],Auxiliar!$B$16:$C$23,2,0)</f>
        <v>7</v>
      </c>
      <c r="K1184" s="49" t="s">
        <v>1154</v>
      </c>
      <c r="L1184" s="50" t="s">
        <v>1161</v>
      </c>
      <c r="M1184" s="22" t="s">
        <v>1162</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c r="B1185" s="40" t="s">
        <v>28</v>
      </c>
      <c r="C1185" s="40" t="s">
        <v>28</v>
      </c>
      <c r="D1185" s="40" t="s">
        <v>312</v>
      </c>
      <c r="E1185" s="40" t="s">
        <v>1257</v>
      </c>
      <c r="F1185" s="40" t="s">
        <v>323</v>
      </c>
      <c r="G1185" s="40" t="s">
        <v>344</v>
      </c>
      <c r="H1185" s="74" t="str">
        <f>Table1[[#This Row],[Tabela]]&amp;Table1[[#This Row],[Campo]]</f>
        <v>lt003_entityflg_excldd_eu_prs_algnd_bnchmrk</v>
      </c>
      <c r="I1185" s="3" t="s">
        <v>30</v>
      </c>
      <c r="J1185" s="49">
        <f>VLOOKUP(Table1[[#This Row],[Status]],Auxiliar!$B$16:$C$23,2,0)</f>
        <v>7</v>
      </c>
      <c r="K1185" s="49" t="s">
        <v>1155</v>
      </c>
      <c r="L1185" s="50" t="s">
        <v>1161</v>
      </c>
      <c r="M1185" s="22" t="s">
        <v>1162</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hidden="1">
      <c r="B1186" s="40" t="s">
        <v>28</v>
      </c>
      <c r="C1186" s="40" t="s">
        <v>28</v>
      </c>
      <c r="D1186" s="40" t="s">
        <v>312</v>
      </c>
      <c r="E1186" s="40" t="s">
        <v>1257</v>
      </c>
      <c r="F1186" s="40" t="s">
        <v>323</v>
      </c>
      <c r="G1186" s="40" t="s">
        <v>344</v>
      </c>
      <c r="H1186" s="74" t="str">
        <f>Table1[[#This Row],[Tabela]]&amp;Table1[[#This Row],[Campo]]</f>
        <v>lt003_entityflg_excldd_eu_prs_algnd_bnchmrk</v>
      </c>
      <c r="I1186" s="3" t="s">
        <v>30</v>
      </c>
      <c r="J1186" s="49">
        <f>VLOOKUP(Table1[[#This Row],[Status]],Auxiliar!$B$16:$C$23,2,0)</f>
        <v>7</v>
      </c>
      <c r="K1186" s="49" t="s">
        <v>1158</v>
      </c>
      <c r="L1186" s="50" t="s">
        <v>1161</v>
      </c>
      <c r="M1186" s="22" t="s">
        <v>1162</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hidden="1">
      <c r="B1187" s="42" t="s">
        <v>28</v>
      </c>
      <c r="C1187" s="42" t="s">
        <v>28</v>
      </c>
      <c r="D1187" s="37" t="s">
        <v>312</v>
      </c>
      <c r="E1187" s="41" t="s">
        <v>1257</v>
      </c>
      <c r="F1187" s="41" t="s">
        <v>323</v>
      </c>
      <c r="G1187" s="39" t="s">
        <v>345</v>
      </c>
      <c r="H1187" s="75" t="str">
        <f>Table1[[#This Row],[Tabela]]&amp;Table1[[#This Row],[Campo]]</f>
        <v>lt003_entityflg_act_physcl_rsk</v>
      </c>
      <c r="I1187" s="3" t="s">
        <v>30</v>
      </c>
      <c r="J1187" s="49">
        <f>VLOOKUP(Table1[[#This Row],[Status]],Auxiliar!$B$16:$C$23,2,0)</f>
        <v>7</v>
      </c>
      <c r="K1187" s="49" t="s">
        <v>1154</v>
      </c>
      <c r="L1187" s="50" t="s">
        <v>1161</v>
      </c>
      <c r="M1187" s="22" t="s">
        <v>1162</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c r="B1188" s="40" t="s">
        <v>28</v>
      </c>
      <c r="C1188" s="40" t="s">
        <v>28</v>
      </c>
      <c r="D1188" s="40" t="s">
        <v>312</v>
      </c>
      <c r="E1188" s="40" t="s">
        <v>1257</v>
      </c>
      <c r="F1188" s="40" t="s">
        <v>323</v>
      </c>
      <c r="G1188" s="40" t="s">
        <v>345</v>
      </c>
      <c r="H1188" s="74" t="str">
        <f>Table1[[#This Row],[Tabela]]&amp;Table1[[#This Row],[Campo]]</f>
        <v>lt003_entityflg_act_physcl_rsk</v>
      </c>
      <c r="I1188" s="3" t="s">
        <v>30</v>
      </c>
      <c r="J1188" s="49">
        <f>VLOOKUP(Table1[[#This Row],[Status]],Auxiliar!$B$16:$C$23,2,0)</f>
        <v>7</v>
      </c>
      <c r="K1188" s="49" t="s">
        <v>1155</v>
      </c>
      <c r="L1188" s="50" t="s">
        <v>1161</v>
      </c>
      <c r="M1188" s="22" t="s">
        <v>1162</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hidden="1">
      <c r="B1189" s="40" t="s">
        <v>28</v>
      </c>
      <c r="C1189" s="40" t="s">
        <v>28</v>
      </c>
      <c r="D1189" s="40" t="s">
        <v>312</v>
      </c>
      <c r="E1189" s="40" t="s">
        <v>1257</v>
      </c>
      <c r="F1189" s="40" t="s">
        <v>323</v>
      </c>
      <c r="G1189" s="40" t="s">
        <v>345</v>
      </c>
      <c r="H1189" s="74" t="str">
        <f>Table1[[#This Row],[Tabela]]&amp;Table1[[#This Row],[Campo]]</f>
        <v>lt003_entityflg_act_physcl_rsk</v>
      </c>
      <c r="I1189" s="3" t="s">
        <v>30</v>
      </c>
      <c r="J1189" s="49">
        <f>VLOOKUP(Table1[[#This Row],[Status]],Auxiliar!$B$16:$C$23,2,0)</f>
        <v>7</v>
      </c>
      <c r="K1189" s="49" t="s">
        <v>1158</v>
      </c>
      <c r="L1189" s="50" t="s">
        <v>1161</v>
      </c>
      <c r="M1189" s="22" t="s">
        <v>1162</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hidden="1">
      <c r="B1190" s="42" t="s">
        <v>28</v>
      </c>
      <c r="C1190" s="42" t="s">
        <v>28</v>
      </c>
      <c r="D1190" s="37" t="s">
        <v>312</v>
      </c>
      <c r="E1190" s="41" t="s">
        <v>1257</v>
      </c>
      <c r="F1190" s="41" t="s">
        <v>323</v>
      </c>
      <c r="G1190" s="39" t="s">
        <v>346</v>
      </c>
      <c r="H1190" s="75" t="str">
        <f>Table1[[#This Row],[Tabela]]&amp;Table1[[#This Row],[Campo]]</f>
        <v>lt003_entityflg_chrnc_physcl_rsk</v>
      </c>
      <c r="I1190" s="3" t="s">
        <v>30</v>
      </c>
      <c r="J1190" s="49">
        <f>VLOOKUP(Table1[[#This Row],[Status]],Auxiliar!$B$16:$C$23,2,0)</f>
        <v>7</v>
      </c>
      <c r="K1190" s="49" t="s">
        <v>1154</v>
      </c>
      <c r="L1190" s="50" t="s">
        <v>1161</v>
      </c>
      <c r="M1190" s="22" t="s">
        <v>1162</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c r="B1191" s="40" t="s">
        <v>28</v>
      </c>
      <c r="C1191" s="40" t="s">
        <v>28</v>
      </c>
      <c r="D1191" s="40" t="s">
        <v>312</v>
      </c>
      <c r="E1191" s="40" t="s">
        <v>1257</v>
      </c>
      <c r="F1191" s="40" t="s">
        <v>323</v>
      </c>
      <c r="G1191" s="40" t="s">
        <v>346</v>
      </c>
      <c r="H1191" s="74" t="str">
        <f>Table1[[#This Row],[Tabela]]&amp;Table1[[#This Row],[Campo]]</f>
        <v>lt003_entityflg_chrnc_physcl_rsk</v>
      </c>
      <c r="I1191" s="3" t="s">
        <v>30</v>
      </c>
      <c r="J1191" s="49">
        <f>VLOOKUP(Table1[[#This Row],[Status]],Auxiliar!$B$16:$C$23,2,0)</f>
        <v>7</v>
      </c>
      <c r="K1191" s="49" t="s">
        <v>1155</v>
      </c>
      <c r="L1191" s="50" t="s">
        <v>1161</v>
      </c>
      <c r="M1191" s="22" t="s">
        <v>1162</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hidden="1">
      <c r="B1192" s="40" t="s">
        <v>28</v>
      </c>
      <c r="C1192" s="40" t="s">
        <v>28</v>
      </c>
      <c r="D1192" s="40" t="s">
        <v>312</v>
      </c>
      <c r="E1192" s="40" t="s">
        <v>1257</v>
      </c>
      <c r="F1192" s="40" t="s">
        <v>323</v>
      </c>
      <c r="G1192" s="40" t="s">
        <v>346</v>
      </c>
      <c r="H1192" s="74" t="str">
        <f>Table1[[#This Row],[Tabela]]&amp;Table1[[#This Row],[Campo]]</f>
        <v>lt003_entityflg_chrnc_physcl_rsk</v>
      </c>
      <c r="I1192" s="3" t="s">
        <v>30</v>
      </c>
      <c r="J1192" s="49">
        <f>VLOOKUP(Table1[[#This Row],[Status]],Auxiliar!$B$16:$C$23,2,0)</f>
        <v>7</v>
      </c>
      <c r="K1192" s="49" t="s">
        <v>1158</v>
      </c>
      <c r="L1192" s="50" t="s">
        <v>1161</v>
      </c>
      <c r="M1192" s="22" t="s">
        <v>1162</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hidden="1">
      <c r="B1193" s="42" t="s">
        <v>28</v>
      </c>
      <c r="C1193" s="42" t="s">
        <v>28</v>
      </c>
      <c r="D1193" s="43" t="s">
        <v>1258</v>
      </c>
      <c r="E1193" s="127" t="s">
        <v>1259</v>
      </c>
      <c r="F1193" s="41" t="s">
        <v>323</v>
      </c>
      <c r="G1193" s="39" t="s">
        <v>347</v>
      </c>
      <c r="H1193" s="75" t="str">
        <f>Table1[[#This Row],[Tabela]]&amp;Table1[[#This Row],[Campo]]</f>
        <v>lt003_entitypst_cd</v>
      </c>
      <c r="I1193" s="3" t="s">
        <v>30</v>
      </c>
      <c r="J1193" s="49">
        <f>VLOOKUP(Table1[[#This Row],[Status]],Auxiliar!$B$16:$C$23,2,0)</f>
        <v>7</v>
      </c>
      <c r="K1193" s="49" t="s">
        <v>1154</v>
      </c>
      <c r="L1193" s="50" t="s">
        <v>1161</v>
      </c>
      <c r="M1193" s="22" t="s">
        <v>1162</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c r="B1194" s="40" t="s">
        <v>28</v>
      </c>
      <c r="C1194" s="40" t="s">
        <v>28</v>
      </c>
      <c r="D1194" s="40" t="s">
        <v>1258</v>
      </c>
      <c r="E1194" s="40" t="s">
        <v>1259</v>
      </c>
      <c r="F1194" s="40" t="s">
        <v>323</v>
      </c>
      <c r="G1194" s="40" t="s">
        <v>347</v>
      </c>
      <c r="H1194" s="74" t="str">
        <f>Table1[[#This Row],[Tabela]]&amp;Table1[[#This Row],[Campo]]</f>
        <v>lt003_entitypst_cd</v>
      </c>
      <c r="I1194" s="3" t="s">
        <v>30</v>
      </c>
      <c r="J1194" s="49">
        <f>VLOOKUP(Table1[[#This Row],[Status]],Auxiliar!$B$16:$C$23,2,0)</f>
        <v>7</v>
      </c>
      <c r="K1194" s="49" t="s">
        <v>1155</v>
      </c>
      <c r="L1194" s="50" t="s">
        <v>1161</v>
      </c>
      <c r="M1194" s="22" t="s">
        <v>1162</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hidden="1">
      <c r="B1195" s="40" t="s">
        <v>28</v>
      </c>
      <c r="C1195" s="40" t="s">
        <v>28</v>
      </c>
      <c r="D1195" s="40" t="s">
        <v>1258</v>
      </c>
      <c r="E1195" s="40" t="s">
        <v>1259</v>
      </c>
      <c r="F1195" s="40" t="s">
        <v>323</v>
      </c>
      <c r="G1195" s="40" t="s">
        <v>347</v>
      </c>
      <c r="H1195" s="74" t="str">
        <f>Table1[[#This Row],[Tabela]]&amp;Table1[[#This Row],[Campo]]</f>
        <v>lt003_entitypst_cd</v>
      </c>
      <c r="I1195" s="3" t="s">
        <v>30</v>
      </c>
      <c r="J1195" s="49">
        <f>VLOOKUP(Table1[[#This Row],[Status]],Auxiliar!$B$16:$C$23,2,0)</f>
        <v>7</v>
      </c>
      <c r="K1195" s="49" t="s">
        <v>1158</v>
      </c>
      <c r="L1195" s="50" t="s">
        <v>1161</v>
      </c>
      <c r="M1195" s="22" t="s">
        <v>1162</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hidden="1">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1154</v>
      </c>
      <c r="L1196" s="50" t="s">
        <v>1161</v>
      </c>
      <c r="M1196" s="22" t="s">
        <v>1162</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1155</v>
      </c>
      <c r="L1197" s="50" t="s">
        <v>1161</v>
      </c>
      <c r="M1197" s="22" t="s">
        <v>1162</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hidden="1">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1158</v>
      </c>
      <c r="L1198" s="50" t="s">
        <v>1161</v>
      </c>
      <c r="M1198" s="22" t="s">
        <v>1162</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hidden="1">
      <c r="B1199" s="42" t="s">
        <v>28</v>
      </c>
      <c r="C1199" s="42" t="s">
        <v>28</v>
      </c>
      <c r="D1199" s="38" t="s">
        <v>1260</v>
      </c>
      <c r="E1199" s="127" t="s">
        <v>1261</v>
      </c>
      <c r="F1199" s="41" t="s">
        <v>323</v>
      </c>
      <c r="G1199" s="39" t="s">
        <v>349</v>
      </c>
      <c r="H1199" s="75" t="str">
        <f>Table1[[#This Row],[Tabela]]&amp;Table1[[#This Row],[Campo]]</f>
        <v>lt003_entityttl_lblty</v>
      </c>
      <c r="I1199" s="3" t="s">
        <v>30</v>
      </c>
      <c r="J1199" s="49">
        <f>VLOOKUP(Table1[[#This Row],[Status]],Auxiliar!$B$16:$C$23,2,0)</f>
        <v>7</v>
      </c>
      <c r="K1199" s="49" t="s">
        <v>1154</v>
      </c>
      <c r="L1199" s="50" t="s">
        <v>1161</v>
      </c>
      <c r="M1199" s="22" t="s">
        <v>1162</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c r="B1200" s="40" t="s">
        <v>28</v>
      </c>
      <c r="C1200" s="40" t="s">
        <v>28</v>
      </c>
      <c r="D1200" s="40" t="s">
        <v>1260</v>
      </c>
      <c r="E1200" s="40" t="s">
        <v>1261</v>
      </c>
      <c r="F1200" s="40" t="s">
        <v>323</v>
      </c>
      <c r="G1200" s="40" t="s">
        <v>349</v>
      </c>
      <c r="H1200" s="74" t="str">
        <f>Table1[[#This Row],[Tabela]]&amp;Table1[[#This Row],[Campo]]</f>
        <v>lt003_entityttl_lblty</v>
      </c>
      <c r="I1200" s="3" t="s">
        <v>30</v>
      </c>
      <c r="J1200" s="49">
        <f>VLOOKUP(Table1[[#This Row],[Status]],Auxiliar!$B$16:$C$23,2,0)</f>
        <v>7</v>
      </c>
      <c r="K1200" s="49" t="s">
        <v>1155</v>
      </c>
      <c r="L1200" s="50" t="s">
        <v>1161</v>
      </c>
      <c r="M1200" s="22" t="s">
        <v>1162</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hidden="1">
      <c r="B1201" s="40" t="s">
        <v>28</v>
      </c>
      <c r="C1201" s="40" t="s">
        <v>28</v>
      </c>
      <c r="D1201" s="40" t="s">
        <v>1260</v>
      </c>
      <c r="E1201" s="40" t="s">
        <v>1261</v>
      </c>
      <c r="F1201" s="40" t="s">
        <v>323</v>
      </c>
      <c r="G1201" s="40" t="s">
        <v>349</v>
      </c>
      <c r="H1201" s="74" t="str">
        <f>Table1[[#This Row],[Tabela]]&amp;Table1[[#This Row],[Campo]]</f>
        <v>lt003_entityttl_lblty</v>
      </c>
      <c r="I1201" s="3" t="s">
        <v>30</v>
      </c>
      <c r="J1201" s="49">
        <f>VLOOKUP(Table1[[#This Row],[Status]],Auxiliar!$B$16:$C$23,2,0)</f>
        <v>7</v>
      </c>
      <c r="K1201" s="49" t="s">
        <v>1158</v>
      </c>
      <c r="L1201" s="50" t="s">
        <v>1161</v>
      </c>
      <c r="M1201" s="22" t="s">
        <v>1162</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hidden="1">
      <c r="B1202" s="42" t="s">
        <v>28</v>
      </c>
      <c r="C1202" s="42" t="s">
        <v>28</v>
      </c>
      <c r="D1202" s="37" t="s">
        <v>1262</v>
      </c>
      <c r="E1202" s="127" t="s">
        <v>1263</v>
      </c>
      <c r="F1202" s="41" t="s">
        <v>323</v>
      </c>
      <c r="G1202" s="39" t="s">
        <v>230</v>
      </c>
      <c r="H1202" s="75" t="str">
        <f>Table1[[#This Row],[Tabela]]&amp;Table1[[#This Row],[Campo]]</f>
        <v>lt003_entityisin</v>
      </c>
      <c r="I1202" s="3" t="s">
        <v>30</v>
      </c>
      <c r="J1202" s="49">
        <f>VLOOKUP(Table1[[#This Row],[Status]],Auxiliar!$B$16:$C$23,2,0)</f>
        <v>7</v>
      </c>
      <c r="K1202" s="49" t="s">
        <v>1154</v>
      </c>
      <c r="L1202" s="50" t="s">
        <v>1161</v>
      </c>
      <c r="M1202" s="22" t="s">
        <v>1162</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c r="B1203" s="40" t="s">
        <v>28</v>
      </c>
      <c r="C1203" s="40" t="s">
        <v>28</v>
      </c>
      <c r="D1203" s="40" t="s">
        <v>1262</v>
      </c>
      <c r="E1203" s="40" t="s">
        <v>1263</v>
      </c>
      <c r="F1203" s="40" t="s">
        <v>323</v>
      </c>
      <c r="G1203" s="40" t="s">
        <v>230</v>
      </c>
      <c r="H1203" s="74" t="str">
        <f>Table1[[#This Row],[Tabela]]&amp;Table1[[#This Row],[Campo]]</f>
        <v>lt003_entityisin</v>
      </c>
      <c r="I1203" s="3" t="s">
        <v>30</v>
      </c>
      <c r="J1203" s="49">
        <f>VLOOKUP(Table1[[#This Row],[Status]],Auxiliar!$B$16:$C$23,2,0)</f>
        <v>7</v>
      </c>
      <c r="K1203" s="49" t="s">
        <v>1155</v>
      </c>
      <c r="L1203" s="50" t="s">
        <v>1161</v>
      </c>
      <c r="M1203" s="22" t="s">
        <v>1162</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hidden="1">
      <c r="B1204" s="40" t="s">
        <v>28</v>
      </c>
      <c r="C1204" s="40" t="s">
        <v>28</v>
      </c>
      <c r="D1204" s="40" t="s">
        <v>1262</v>
      </c>
      <c r="E1204" s="40" t="s">
        <v>1263</v>
      </c>
      <c r="F1204" s="40" t="s">
        <v>323</v>
      </c>
      <c r="G1204" s="40" t="s">
        <v>230</v>
      </c>
      <c r="H1204" s="74" t="str">
        <f>Table1[[#This Row],[Tabela]]&amp;Table1[[#This Row],[Campo]]</f>
        <v>lt003_entityisin</v>
      </c>
      <c r="I1204" s="3" t="s">
        <v>30</v>
      </c>
      <c r="J1204" s="49">
        <f>VLOOKUP(Table1[[#This Row],[Status]],Auxiliar!$B$16:$C$23,2,0)</f>
        <v>7</v>
      </c>
      <c r="K1204" s="49" t="s">
        <v>1158</v>
      </c>
      <c r="L1204" s="50" t="s">
        <v>1161</v>
      </c>
      <c r="M1204" s="22" t="s">
        <v>1162</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hidden="1">
      <c r="B1205" s="42" t="s">
        <v>28</v>
      </c>
      <c r="C1205" s="42" t="s">
        <v>28</v>
      </c>
      <c r="D1205" s="37" t="s">
        <v>1264</v>
      </c>
      <c r="E1205" s="127" t="s">
        <v>1265</v>
      </c>
      <c r="F1205" s="41" t="s">
        <v>323</v>
      </c>
      <c r="G1205" s="39" t="s">
        <v>350</v>
      </c>
      <c r="H1205" s="75" t="str">
        <f>Table1[[#This Row],[Tabela]]&amp;Table1[[#This Row],[Campo]]</f>
        <v>lt003_entitygrp_annl_trnvr_le</v>
      </c>
      <c r="I1205" s="3" t="s">
        <v>30</v>
      </c>
      <c r="J1205" s="49">
        <f>VLOOKUP(Table1[[#This Row],[Status]],Auxiliar!$B$16:$C$23,2,0)</f>
        <v>7</v>
      </c>
      <c r="K1205" s="49" t="s">
        <v>1154</v>
      </c>
      <c r="L1205" s="50" t="s">
        <v>1161</v>
      </c>
      <c r="M1205" s="22" t="s">
        <v>1162</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c r="B1206" s="40" t="s">
        <v>28</v>
      </c>
      <c r="C1206" s="40" t="s">
        <v>28</v>
      </c>
      <c r="D1206" s="40" t="s">
        <v>1264</v>
      </c>
      <c r="E1206" s="40" t="s">
        <v>1265</v>
      </c>
      <c r="F1206" s="40" t="s">
        <v>323</v>
      </c>
      <c r="G1206" s="40" t="s">
        <v>350</v>
      </c>
      <c r="H1206" s="74" t="str">
        <f>Table1[[#This Row],[Tabela]]&amp;Table1[[#This Row],[Campo]]</f>
        <v>lt003_entitygrp_annl_trnvr_le</v>
      </c>
      <c r="I1206" s="3" t="s">
        <v>30</v>
      </c>
      <c r="J1206" s="49">
        <f>VLOOKUP(Table1[[#This Row],[Status]],Auxiliar!$B$16:$C$23,2,0)</f>
        <v>7</v>
      </c>
      <c r="K1206" s="49" t="s">
        <v>1155</v>
      </c>
      <c r="L1206" s="50" t="s">
        <v>1161</v>
      </c>
      <c r="M1206" s="22" t="s">
        <v>1162</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hidden="1">
      <c r="B1207" s="40" t="s">
        <v>28</v>
      </c>
      <c r="C1207" s="40" t="s">
        <v>28</v>
      </c>
      <c r="D1207" s="40" t="s">
        <v>1264</v>
      </c>
      <c r="E1207" s="40" t="s">
        <v>1265</v>
      </c>
      <c r="F1207" s="40" t="s">
        <v>323</v>
      </c>
      <c r="G1207" s="40" t="s">
        <v>350</v>
      </c>
      <c r="H1207" s="74" t="str">
        <f>Table1[[#This Row],[Tabela]]&amp;Table1[[#This Row],[Campo]]</f>
        <v>lt003_entitygrp_annl_trnvr_le</v>
      </c>
      <c r="I1207" s="3" t="s">
        <v>30</v>
      </c>
      <c r="J1207" s="49">
        <f>VLOOKUP(Table1[[#This Row],[Status]],Auxiliar!$B$16:$C$23,2,0)</f>
        <v>7</v>
      </c>
      <c r="K1207" s="49" t="s">
        <v>1158</v>
      </c>
      <c r="L1207" s="50" t="s">
        <v>1161</v>
      </c>
      <c r="M1207" s="22" t="s">
        <v>1162</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hidden="1">
      <c r="B1208" s="42" t="s">
        <v>28</v>
      </c>
      <c r="C1208" s="42" t="s">
        <v>28</v>
      </c>
      <c r="D1208" s="37" t="s">
        <v>1266</v>
      </c>
      <c r="E1208" s="127" t="s">
        <v>1261</v>
      </c>
      <c r="F1208" s="41" t="s">
        <v>323</v>
      </c>
      <c r="G1208" s="39" t="s">
        <v>351</v>
      </c>
      <c r="H1208" s="75" t="str">
        <f>Table1[[#This Row],[Tabela]]&amp;Table1[[#This Row],[Campo]]</f>
        <v>lt003_entitygrp_ttl_lblty</v>
      </c>
      <c r="I1208" s="3" t="s">
        <v>30</v>
      </c>
      <c r="J1208" s="49">
        <f>VLOOKUP(Table1[[#This Row],[Status]],Auxiliar!$B$16:$C$23,2,0)</f>
        <v>7</v>
      </c>
      <c r="K1208" s="49" t="s">
        <v>1154</v>
      </c>
      <c r="L1208" s="50" t="s">
        <v>1161</v>
      </c>
      <c r="M1208" s="22" t="s">
        <v>1162</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c r="B1209" s="40" t="s">
        <v>28</v>
      </c>
      <c r="C1209" s="40" t="s">
        <v>28</v>
      </c>
      <c r="D1209" s="40" t="s">
        <v>1266</v>
      </c>
      <c r="E1209" s="40" t="s">
        <v>1261</v>
      </c>
      <c r="F1209" s="40" t="s">
        <v>323</v>
      </c>
      <c r="G1209" s="40" t="s">
        <v>351</v>
      </c>
      <c r="H1209" s="74" t="str">
        <f>Table1[[#This Row],[Tabela]]&amp;Table1[[#This Row],[Campo]]</f>
        <v>lt003_entitygrp_ttl_lblty</v>
      </c>
      <c r="I1209" s="3" t="s">
        <v>30</v>
      </c>
      <c r="J1209" s="49">
        <f>VLOOKUP(Table1[[#This Row],[Status]],Auxiliar!$B$16:$C$23,2,0)</f>
        <v>7</v>
      </c>
      <c r="K1209" s="49" t="s">
        <v>1155</v>
      </c>
      <c r="L1209" s="50" t="s">
        <v>1161</v>
      </c>
      <c r="M1209" s="22" t="s">
        <v>1162</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hidden="1">
      <c r="B1210" s="40" t="s">
        <v>28</v>
      </c>
      <c r="C1210" s="40" t="s">
        <v>28</v>
      </c>
      <c r="D1210" s="40" t="s">
        <v>1266</v>
      </c>
      <c r="E1210" s="40" t="s">
        <v>1261</v>
      </c>
      <c r="F1210" s="40" t="s">
        <v>323</v>
      </c>
      <c r="G1210" s="40" t="s">
        <v>351</v>
      </c>
      <c r="H1210" s="74" t="str">
        <f>Table1[[#This Row],[Tabela]]&amp;Table1[[#This Row],[Campo]]</f>
        <v>lt003_entitygrp_ttl_lblty</v>
      </c>
      <c r="I1210" s="3" t="s">
        <v>30</v>
      </c>
      <c r="J1210" s="49">
        <f>VLOOKUP(Table1[[#This Row],[Status]],Auxiliar!$B$16:$C$23,2,0)</f>
        <v>7</v>
      </c>
      <c r="K1210" s="49" t="s">
        <v>1158</v>
      </c>
      <c r="L1210" s="50" t="s">
        <v>1161</v>
      </c>
      <c r="M1210" s="22" t="s">
        <v>1162</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hidden="1">
      <c r="B1211" s="42" t="s">
        <v>28</v>
      </c>
      <c r="C1211" s="42" t="s">
        <v>28</v>
      </c>
      <c r="D1211" s="37" t="s">
        <v>312</v>
      </c>
      <c r="E1211" s="127" t="s">
        <v>1267</v>
      </c>
      <c r="F1211" s="41" t="s">
        <v>323</v>
      </c>
      <c r="G1211" s="39" t="s">
        <v>352</v>
      </c>
      <c r="H1211" s="75" t="str">
        <f>Table1[[#This Row],[Tabela]]&amp;Table1[[#This Row],[Campo]]</f>
        <v>lt003_entityflg_grp_nfrd_applcblty</v>
      </c>
      <c r="I1211" s="3" t="s">
        <v>30</v>
      </c>
      <c r="J1211" s="49">
        <f>VLOOKUP(Table1[[#This Row],[Status]],Auxiliar!$B$16:$C$23,2,0)</f>
        <v>7</v>
      </c>
      <c r="K1211" s="49" t="s">
        <v>1154</v>
      </c>
      <c r="L1211" s="50" t="s">
        <v>1161</v>
      </c>
      <c r="M1211" s="22" t="s">
        <v>1162</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c r="B1212" s="40" t="s">
        <v>28</v>
      </c>
      <c r="C1212" s="40" t="s">
        <v>28</v>
      </c>
      <c r="D1212" s="40" t="s">
        <v>312</v>
      </c>
      <c r="E1212" s="40" t="s">
        <v>1267</v>
      </c>
      <c r="F1212" s="40" t="s">
        <v>323</v>
      </c>
      <c r="G1212" s="40" t="s">
        <v>352</v>
      </c>
      <c r="H1212" s="74" t="str">
        <f>Table1[[#This Row],[Tabela]]&amp;Table1[[#This Row],[Campo]]</f>
        <v>lt003_entityflg_grp_nfrd_applcblty</v>
      </c>
      <c r="I1212" s="3" t="s">
        <v>30</v>
      </c>
      <c r="J1212" s="49">
        <f>VLOOKUP(Table1[[#This Row],[Status]],Auxiliar!$B$16:$C$23,2,0)</f>
        <v>7</v>
      </c>
      <c r="K1212" s="49" t="s">
        <v>1155</v>
      </c>
      <c r="L1212" s="50" t="s">
        <v>1161</v>
      </c>
      <c r="M1212" s="22" t="s">
        <v>1162</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hidden="1">
      <c r="B1213" s="40" t="s">
        <v>28</v>
      </c>
      <c r="C1213" s="40" t="s">
        <v>28</v>
      </c>
      <c r="D1213" s="40" t="s">
        <v>312</v>
      </c>
      <c r="E1213" s="40" t="s">
        <v>1267</v>
      </c>
      <c r="F1213" s="40" t="s">
        <v>323</v>
      </c>
      <c r="G1213" s="40" t="s">
        <v>352</v>
      </c>
      <c r="H1213" s="74" t="str">
        <f>Table1[[#This Row],[Tabela]]&amp;Table1[[#This Row],[Campo]]</f>
        <v>lt003_entityflg_grp_nfrd_applcblty</v>
      </c>
      <c r="I1213" s="3" t="s">
        <v>30</v>
      </c>
      <c r="J1213" s="49">
        <f>VLOOKUP(Table1[[#This Row],[Status]],Auxiliar!$B$16:$C$23,2,0)</f>
        <v>7</v>
      </c>
      <c r="K1213" s="49" t="s">
        <v>1158</v>
      </c>
      <c r="L1213" s="50" t="s">
        <v>1161</v>
      </c>
      <c r="M1213" s="22" t="s">
        <v>1162</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hidden="1">
      <c r="B1214" s="42" t="s">
        <v>28</v>
      </c>
      <c r="C1214" s="42" t="s">
        <v>28</v>
      </c>
      <c r="D1214" s="37" t="s">
        <v>312</v>
      </c>
      <c r="E1214" s="127" t="s">
        <v>1268</v>
      </c>
      <c r="F1214" s="41" t="s">
        <v>323</v>
      </c>
      <c r="G1214" s="39" t="s">
        <v>353</v>
      </c>
      <c r="H1214" s="75" t="str">
        <f>Table1[[#This Row],[Tabela]]&amp;Table1[[#This Row],[Campo]]</f>
        <v>lt003_entitygrp_emssns_scp1</v>
      </c>
      <c r="I1214" s="3" t="s">
        <v>30</v>
      </c>
      <c r="J1214" s="49">
        <f>VLOOKUP(Table1[[#This Row],[Status]],Auxiliar!$B$16:$C$23,2,0)</f>
        <v>7</v>
      </c>
      <c r="K1214" s="49" t="s">
        <v>1154</v>
      </c>
      <c r="L1214" s="50" t="s">
        <v>1161</v>
      </c>
      <c r="M1214" s="22" t="s">
        <v>1162</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c r="B1215" s="40" t="s">
        <v>28</v>
      </c>
      <c r="C1215" s="40" t="s">
        <v>28</v>
      </c>
      <c r="D1215" s="40" t="s">
        <v>312</v>
      </c>
      <c r="E1215" s="40" t="s">
        <v>1268</v>
      </c>
      <c r="F1215" s="40" t="s">
        <v>323</v>
      </c>
      <c r="G1215" s="40" t="s">
        <v>353</v>
      </c>
      <c r="H1215" s="74" t="str">
        <f>Table1[[#This Row],[Tabela]]&amp;Table1[[#This Row],[Campo]]</f>
        <v>lt003_entitygrp_emssns_scp1</v>
      </c>
      <c r="I1215" s="3" t="s">
        <v>30</v>
      </c>
      <c r="J1215" s="49">
        <f>VLOOKUP(Table1[[#This Row],[Status]],Auxiliar!$B$16:$C$23,2,0)</f>
        <v>7</v>
      </c>
      <c r="K1215" s="49" t="s">
        <v>1155</v>
      </c>
      <c r="L1215" s="50" t="s">
        <v>1161</v>
      </c>
      <c r="M1215" s="22" t="s">
        <v>1162</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hidden="1">
      <c r="B1216" s="40" t="s">
        <v>28</v>
      </c>
      <c r="C1216" s="40" t="s">
        <v>28</v>
      </c>
      <c r="D1216" s="40" t="s">
        <v>312</v>
      </c>
      <c r="E1216" s="40" t="s">
        <v>1268</v>
      </c>
      <c r="F1216" s="40" t="s">
        <v>323</v>
      </c>
      <c r="G1216" s="40" t="s">
        <v>353</v>
      </c>
      <c r="H1216" s="74" t="str">
        <f>Table1[[#This Row],[Tabela]]&amp;Table1[[#This Row],[Campo]]</f>
        <v>lt003_entitygrp_emssns_scp1</v>
      </c>
      <c r="I1216" s="3" t="s">
        <v>30</v>
      </c>
      <c r="J1216" s="49">
        <f>VLOOKUP(Table1[[#This Row],[Status]],Auxiliar!$B$16:$C$23,2,0)</f>
        <v>7</v>
      </c>
      <c r="K1216" s="49" t="s">
        <v>1158</v>
      </c>
      <c r="L1216" s="50" t="s">
        <v>1161</v>
      </c>
      <c r="M1216" s="22" t="s">
        <v>1162</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hidden="1">
      <c r="B1217" s="42" t="s">
        <v>28</v>
      </c>
      <c r="C1217" s="42" t="s">
        <v>28</v>
      </c>
      <c r="D1217" s="37" t="s">
        <v>312</v>
      </c>
      <c r="E1217" s="127" t="s">
        <v>1269</v>
      </c>
      <c r="F1217" s="41" t="s">
        <v>323</v>
      </c>
      <c r="G1217" s="39" t="s">
        <v>354</v>
      </c>
      <c r="H1217" s="75" t="str">
        <f>Table1[[#This Row],[Tabela]]&amp;Table1[[#This Row],[Campo]]</f>
        <v>lt003_entitygrp_emssns_scp2</v>
      </c>
      <c r="I1217" s="3" t="s">
        <v>30</v>
      </c>
      <c r="J1217" s="49">
        <f>VLOOKUP(Table1[[#This Row],[Status]],Auxiliar!$B$16:$C$23,2,0)</f>
        <v>7</v>
      </c>
      <c r="K1217" s="49" t="s">
        <v>1154</v>
      </c>
      <c r="L1217" s="50" t="s">
        <v>1161</v>
      </c>
      <c r="M1217" s="22" t="s">
        <v>1162</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c r="B1218" s="40" t="s">
        <v>28</v>
      </c>
      <c r="C1218" s="40" t="s">
        <v>28</v>
      </c>
      <c r="D1218" s="40" t="s">
        <v>312</v>
      </c>
      <c r="E1218" s="40" t="s">
        <v>1269</v>
      </c>
      <c r="F1218" s="40" t="s">
        <v>323</v>
      </c>
      <c r="G1218" s="40" t="s">
        <v>354</v>
      </c>
      <c r="H1218" s="74" t="str">
        <f>Table1[[#This Row],[Tabela]]&amp;Table1[[#This Row],[Campo]]</f>
        <v>lt003_entitygrp_emssns_scp2</v>
      </c>
      <c r="I1218" s="3" t="s">
        <v>30</v>
      </c>
      <c r="J1218" s="49">
        <f>VLOOKUP(Table1[[#This Row],[Status]],Auxiliar!$B$16:$C$23,2,0)</f>
        <v>7</v>
      </c>
      <c r="K1218" s="49" t="s">
        <v>1155</v>
      </c>
      <c r="L1218" s="50" t="s">
        <v>1161</v>
      </c>
      <c r="M1218" s="22" t="s">
        <v>1162</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hidden="1">
      <c r="B1219" s="40" t="s">
        <v>28</v>
      </c>
      <c r="C1219" s="40" t="s">
        <v>28</v>
      </c>
      <c r="D1219" s="40" t="s">
        <v>312</v>
      </c>
      <c r="E1219" s="40" t="s">
        <v>1269</v>
      </c>
      <c r="F1219" s="40" t="s">
        <v>323</v>
      </c>
      <c r="G1219" s="40" t="s">
        <v>354</v>
      </c>
      <c r="H1219" s="74" t="str">
        <f>Table1[[#This Row],[Tabela]]&amp;Table1[[#This Row],[Campo]]</f>
        <v>lt003_entitygrp_emssns_scp2</v>
      </c>
      <c r="I1219" s="3" t="s">
        <v>30</v>
      </c>
      <c r="J1219" s="49">
        <f>VLOOKUP(Table1[[#This Row],[Status]],Auxiliar!$B$16:$C$23,2,0)</f>
        <v>7</v>
      </c>
      <c r="K1219" s="49" t="s">
        <v>1158</v>
      </c>
      <c r="L1219" s="50" t="s">
        <v>1161</v>
      </c>
      <c r="M1219" s="22" t="s">
        <v>1162</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hidden="1">
      <c r="B1220" s="42" t="s">
        <v>28</v>
      </c>
      <c r="C1220" s="42" t="s">
        <v>28</v>
      </c>
      <c r="D1220" s="37" t="s">
        <v>312</v>
      </c>
      <c r="E1220" s="127" t="s">
        <v>1270</v>
      </c>
      <c r="F1220" s="41" t="s">
        <v>323</v>
      </c>
      <c r="G1220" s="39" t="s">
        <v>355</v>
      </c>
      <c r="H1220" s="75" t="str">
        <f>Table1[[#This Row],[Tabela]]&amp;Table1[[#This Row],[Campo]]</f>
        <v>lt003_entitygrp_emssns_scp3</v>
      </c>
      <c r="I1220" s="3" t="s">
        <v>30</v>
      </c>
      <c r="J1220" s="49">
        <f>VLOOKUP(Table1[[#This Row],[Status]],Auxiliar!$B$16:$C$23,2,0)</f>
        <v>7</v>
      </c>
      <c r="K1220" s="49" t="s">
        <v>1154</v>
      </c>
      <c r="L1220" s="50" t="s">
        <v>1161</v>
      </c>
      <c r="M1220" s="22" t="s">
        <v>1162</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c r="B1221" s="40" t="s">
        <v>28</v>
      </c>
      <c r="C1221" s="40" t="s">
        <v>28</v>
      </c>
      <c r="D1221" s="40" t="s">
        <v>312</v>
      </c>
      <c r="E1221" s="40" t="s">
        <v>1270</v>
      </c>
      <c r="F1221" s="40" t="s">
        <v>323</v>
      </c>
      <c r="G1221" s="40" t="s">
        <v>355</v>
      </c>
      <c r="H1221" s="74" t="str">
        <f>Table1[[#This Row],[Tabela]]&amp;Table1[[#This Row],[Campo]]</f>
        <v>lt003_entitygrp_emssns_scp3</v>
      </c>
      <c r="I1221" s="3" t="s">
        <v>30</v>
      </c>
      <c r="J1221" s="49">
        <f>VLOOKUP(Table1[[#This Row],[Status]],Auxiliar!$B$16:$C$23,2,0)</f>
        <v>7</v>
      </c>
      <c r="K1221" s="49" t="s">
        <v>1155</v>
      </c>
      <c r="L1221" s="50" t="s">
        <v>1161</v>
      </c>
      <c r="M1221" s="22" t="s">
        <v>1162</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hidden="1">
      <c r="B1222" s="40" t="s">
        <v>28</v>
      </c>
      <c r="C1222" s="40" t="s">
        <v>28</v>
      </c>
      <c r="D1222" s="40" t="s">
        <v>312</v>
      </c>
      <c r="E1222" s="40" t="s">
        <v>1270</v>
      </c>
      <c r="F1222" s="40" t="s">
        <v>323</v>
      </c>
      <c r="G1222" s="40" t="s">
        <v>355</v>
      </c>
      <c r="H1222" s="74" t="str">
        <f>Table1[[#This Row],[Tabela]]&amp;Table1[[#This Row],[Campo]]</f>
        <v>lt003_entitygrp_emssns_scp3</v>
      </c>
      <c r="I1222" s="3" t="s">
        <v>30</v>
      </c>
      <c r="J1222" s="49">
        <f>VLOOKUP(Table1[[#This Row],[Status]],Auxiliar!$B$16:$C$23,2,0)</f>
        <v>7</v>
      </c>
      <c r="K1222" s="49" t="s">
        <v>1158</v>
      </c>
      <c r="L1222" s="50" t="s">
        <v>1161</v>
      </c>
      <c r="M1222" s="22" t="s">
        <v>1162</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hidden="1">
      <c r="B1223" s="42" t="s">
        <v>28</v>
      </c>
      <c r="C1223" s="42" t="s">
        <v>28</v>
      </c>
      <c r="D1223" s="38" t="s">
        <v>1271</v>
      </c>
      <c r="E1223" s="43" t="s">
        <v>1257</v>
      </c>
      <c r="F1223" s="41" t="s">
        <v>356</v>
      </c>
      <c r="G1223" s="39" t="s">
        <v>357</v>
      </c>
      <c r="H1223" s="75" t="str">
        <f>Table1[[#This Row],[Tabela]]&amp;Table1[[#This Row],[Campo]]</f>
        <v>lt004_protectiontyp_ep_scr</v>
      </c>
      <c r="I1223" s="3" t="s">
        <v>30</v>
      </c>
      <c r="J1223" s="49">
        <f>VLOOKUP(Table1[[#This Row],[Status]],Auxiliar!$B$16:$C$23,2,0)</f>
        <v>7</v>
      </c>
      <c r="K1223" s="49" t="s">
        <v>1154</v>
      </c>
      <c r="L1223" s="50" t="s">
        <v>1161</v>
      </c>
      <c r="M1223" s="22" t="s">
        <v>1162</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c r="B1224" s="40" t="s">
        <v>28</v>
      </c>
      <c r="C1224" s="40" t="s">
        <v>28</v>
      </c>
      <c r="D1224" s="40" t="s">
        <v>1271</v>
      </c>
      <c r="E1224" s="40" t="s">
        <v>1257</v>
      </c>
      <c r="F1224" s="40" t="s">
        <v>356</v>
      </c>
      <c r="G1224" s="40" t="s">
        <v>357</v>
      </c>
      <c r="H1224" s="74" t="str">
        <f>Table1[[#This Row],[Tabela]]&amp;Table1[[#This Row],[Campo]]</f>
        <v>lt004_protectiontyp_ep_scr</v>
      </c>
      <c r="I1224" s="3" t="s">
        <v>30</v>
      </c>
      <c r="J1224" s="49">
        <f>VLOOKUP(Table1[[#This Row],[Status]],Auxiliar!$B$16:$C$23,2,0)</f>
        <v>7</v>
      </c>
      <c r="K1224" s="49" t="s">
        <v>1155</v>
      </c>
      <c r="L1224" s="50" t="s">
        <v>1161</v>
      </c>
      <c r="M1224" s="22" t="s">
        <v>1162</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hidden="1">
      <c r="B1225" s="40" t="s">
        <v>28</v>
      </c>
      <c r="C1225" s="40" t="s">
        <v>28</v>
      </c>
      <c r="D1225" s="40" t="s">
        <v>1271</v>
      </c>
      <c r="E1225" s="40" t="s">
        <v>1257</v>
      </c>
      <c r="F1225" s="40" t="s">
        <v>356</v>
      </c>
      <c r="G1225" s="40" t="s">
        <v>357</v>
      </c>
      <c r="H1225" s="74" t="str">
        <f>Table1[[#This Row],[Tabela]]&amp;Table1[[#This Row],[Campo]]</f>
        <v>lt004_protectiontyp_ep_scr</v>
      </c>
      <c r="I1225" s="3" t="s">
        <v>30</v>
      </c>
      <c r="J1225" s="49">
        <f>VLOOKUP(Table1[[#This Row],[Status]],Auxiliar!$B$16:$C$23,2,0)</f>
        <v>7</v>
      </c>
      <c r="K1225" s="49" t="s">
        <v>1158</v>
      </c>
      <c r="L1225" s="50" t="s">
        <v>1161</v>
      </c>
      <c r="M1225" s="22" t="s">
        <v>1162</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hidden="1">
      <c r="B1226" s="42" t="s">
        <v>28</v>
      </c>
      <c r="C1226" s="42" t="s">
        <v>28</v>
      </c>
      <c r="D1226" s="38" t="s">
        <v>1271</v>
      </c>
      <c r="E1226" s="43" t="s">
        <v>1257</v>
      </c>
      <c r="F1226" s="41" t="s">
        <v>356</v>
      </c>
      <c r="G1226" s="39" t="s">
        <v>358</v>
      </c>
      <c r="H1226" s="75" t="str">
        <f>Table1[[#This Row],[Tabela]]&amp;Table1[[#This Row],[Campo]]</f>
        <v>lt004_protectionep_scr</v>
      </c>
      <c r="I1226" s="3" t="s">
        <v>30</v>
      </c>
      <c r="J1226" s="49">
        <f>VLOOKUP(Table1[[#This Row],[Status]],Auxiliar!$B$16:$C$23,2,0)</f>
        <v>7</v>
      </c>
      <c r="K1226" s="49" t="s">
        <v>1154</v>
      </c>
      <c r="L1226" s="50" t="s">
        <v>1161</v>
      </c>
      <c r="M1226" s="22" t="s">
        <v>1162</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c r="B1227" s="40" t="s">
        <v>28</v>
      </c>
      <c r="C1227" s="40" t="s">
        <v>28</v>
      </c>
      <c r="D1227" s="40" t="s">
        <v>1271</v>
      </c>
      <c r="E1227" s="40" t="s">
        <v>1257</v>
      </c>
      <c r="F1227" s="40" t="s">
        <v>356</v>
      </c>
      <c r="G1227" s="40" t="s">
        <v>358</v>
      </c>
      <c r="H1227" s="74" t="str">
        <f>Table1[[#This Row],[Tabela]]&amp;Table1[[#This Row],[Campo]]</f>
        <v>lt004_protectionep_scr</v>
      </c>
      <c r="I1227" s="3" t="s">
        <v>30</v>
      </c>
      <c r="J1227" s="49">
        <f>VLOOKUP(Table1[[#This Row],[Status]],Auxiliar!$B$16:$C$23,2,0)</f>
        <v>7</v>
      </c>
      <c r="K1227" s="49" t="s">
        <v>1155</v>
      </c>
      <c r="L1227" s="50" t="s">
        <v>1161</v>
      </c>
      <c r="M1227" s="22" t="s">
        <v>1162</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hidden="1">
      <c r="B1228" s="40" t="s">
        <v>28</v>
      </c>
      <c r="C1228" s="40" t="s">
        <v>28</v>
      </c>
      <c r="D1228" s="40" t="s">
        <v>1271</v>
      </c>
      <c r="E1228" s="40" t="s">
        <v>1257</v>
      </c>
      <c r="F1228" s="40" t="s">
        <v>356</v>
      </c>
      <c r="G1228" s="40" t="s">
        <v>358</v>
      </c>
      <c r="H1228" s="74" t="str">
        <f>Table1[[#This Row],[Tabela]]&amp;Table1[[#This Row],[Campo]]</f>
        <v>lt004_protectionep_scr</v>
      </c>
      <c r="I1228" s="3" t="s">
        <v>30</v>
      </c>
      <c r="J1228" s="49">
        <f>VLOOKUP(Table1[[#This Row],[Status]],Auxiliar!$B$16:$C$23,2,0)</f>
        <v>7</v>
      </c>
      <c r="K1228" s="49" t="s">
        <v>1158</v>
      </c>
      <c r="L1228" s="50" t="s">
        <v>1161</v>
      </c>
      <c r="M1228" s="22" t="s">
        <v>1162</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hidden="1">
      <c r="B1229" s="42" t="s">
        <v>28</v>
      </c>
      <c r="C1229" s="42" t="s">
        <v>28</v>
      </c>
      <c r="D1229" s="38" t="s">
        <v>1271</v>
      </c>
      <c r="E1229" s="43" t="s">
        <v>1257</v>
      </c>
      <c r="F1229" s="41" t="s">
        <v>356</v>
      </c>
      <c r="G1229" s="39" t="s">
        <v>359</v>
      </c>
      <c r="H1229" s="75" t="str">
        <f>Table1[[#This Row],[Tabela]]&amp;Table1[[#This Row],[Campo]]</f>
        <v>lt004_protectiontyp_epc_lbl</v>
      </c>
      <c r="I1229" s="3" t="s">
        <v>30</v>
      </c>
      <c r="J1229" s="49">
        <f>VLOOKUP(Table1[[#This Row],[Status]],Auxiliar!$B$16:$C$23,2,0)</f>
        <v>7</v>
      </c>
      <c r="K1229" s="49" t="s">
        <v>1154</v>
      </c>
      <c r="L1229" s="50" t="s">
        <v>1161</v>
      </c>
      <c r="M1229" s="22" t="s">
        <v>1162</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c r="B1230" s="40" t="s">
        <v>28</v>
      </c>
      <c r="C1230" s="40" t="s">
        <v>28</v>
      </c>
      <c r="D1230" s="40" t="s">
        <v>1271</v>
      </c>
      <c r="E1230" s="40" t="s">
        <v>1257</v>
      </c>
      <c r="F1230" s="40" t="s">
        <v>356</v>
      </c>
      <c r="G1230" s="40" t="s">
        <v>359</v>
      </c>
      <c r="H1230" s="74" t="str">
        <f>Table1[[#This Row],[Tabela]]&amp;Table1[[#This Row],[Campo]]</f>
        <v>lt004_protectiontyp_epc_lbl</v>
      </c>
      <c r="I1230" s="3" t="s">
        <v>30</v>
      </c>
      <c r="J1230" s="49">
        <f>VLOOKUP(Table1[[#This Row],[Status]],Auxiliar!$B$16:$C$23,2,0)</f>
        <v>7</v>
      </c>
      <c r="K1230" s="49" t="s">
        <v>1155</v>
      </c>
      <c r="L1230" s="50" t="s">
        <v>1161</v>
      </c>
      <c r="M1230" s="22" t="s">
        <v>1162</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hidden="1">
      <c r="B1231" s="40" t="s">
        <v>28</v>
      </c>
      <c r="C1231" s="40" t="s">
        <v>28</v>
      </c>
      <c r="D1231" s="40" t="s">
        <v>1271</v>
      </c>
      <c r="E1231" s="40" t="s">
        <v>1257</v>
      </c>
      <c r="F1231" s="40" t="s">
        <v>356</v>
      </c>
      <c r="G1231" s="40" t="s">
        <v>359</v>
      </c>
      <c r="H1231" s="74" t="str">
        <f>Table1[[#This Row],[Tabela]]&amp;Table1[[#This Row],[Campo]]</f>
        <v>lt004_protectiontyp_epc_lbl</v>
      </c>
      <c r="I1231" s="3" t="s">
        <v>30</v>
      </c>
      <c r="J1231" s="49">
        <f>VLOOKUP(Table1[[#This Row],[Status]],Auxiliar!$B$16:$C$23,2,0)</f>
        <v>7</v>
      </c>
      <c r="K1231" s="49" t="s">
        <v>1158</v>
      </c>
      <c r="L1231" s="50" t="s">
        <v>1161</v>
      </c>
      <c r="M1231" s="22" t="s">
        <v>1162</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hidden="1">
      <c r="B1232" s="42" t="s">
        <v>28</v>
      </c>
      <c r="C1232" s="42" t="s">
        <v>28</v>
      </c>
      <c r="D1232" s="38" t="s">
        <v>1271</v>
      </c>
      <c r="E1232" s="43" t="s">
        <v>1257</v>
      </c>
      <c r="F1232" s="41" t="s">
        <v>356</v>
      </c>
      <c r="G1232" s="39" t="s">
        <v>360</v>
      </c>
      <c r="H1232" s="75" t="str">
        <f>Table1[[#This Row],[Tabela]]&amp;Table1[[#This Row],[Campo]]</f>
        <v>lt004_protectionepc_lbl</v>
      </c>
      <c r="I1232" s="3" t="s">
        <v>30</v>
      </c>
      <c r="J1232" s="49">
        <f>VLOOKUP(Table1[[#This Row],[Status]],Auxiliar!$B$16:$C$23,2,0)</f>
        <v>7</v>
      </c>
      <c r="K1232" s="49" t="s">
        <v>1154</v>
      </c>
      <c r="L1232" s="50" t="s">
        <v>1161</v>
      </c>
      <c r="M1232" s="22" t="s">
        <v>1162</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c r="B1233" s="40" t="s">
        <v>28</v>
      </c>
      <c r="C1233" s="40" t="s">
        <v>28</v>
      </c>
      <c r="D1233" s="40" t="s">
        <v>1271</v>
      </c>
      <c r="E1233" s="40" t="s">
        <v>1257</v>
      </c>
      <c r="F1233" s="40" t="s">
        <v>356</v>
      </c>
      <c r="G1233" s="40" t="s">
        <v>360</v>
      </c>
      <c r="H1233" s="74" t="str">
        <f>Table1[[#This Row],[Tabela]]&amp;Table1[[#This Row],[Campo]]</f>
        <v>lt004_protectionepc_lbl</v>
      </c>
      <c r="I1233" s="3" t="s">
        <v>30</v>
      </c>
      <c r="J1233" s="49">
        <f>VLOOKUP(Table1[[#This Row],[Status]],Auxiliar!$B$16:$C$23,2,0)</f>
        <v>7</v>
      </c>
      <c r="K1233" s="49" t="s">
        <v>1155</v>
      </c>
      <c r="L1233" s="50" t="s">
        <v>1161</v>
      </c>
      <c r="M1233" s="22" t="s">
        <v>1162</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hidden="1">
      <c r="B1234" s="40" t="s">
        <v>28</v>
      </c>
      <c r="C1234" s="40" t="s">
        <v>28</v>
      </c>
      <c r="D1234" s="40" t="s">
        <v>1271</v>
      </c>
      <c r="E1234" s="40" t="s">
        <v>1257</v>
      </c>
      <c r="F1234" s="40" t="s">
        <v>356</v>
      </c>
      <c r="G1234" s="40" t="s">
        <v>360</v>
      </c>
      <c r="H1234" s="74" t="str">
        <f>Table1[[#This Row],[Tabela]]&amp;Table1[[#This Row],[Campo]]</f>
        <v>lt004_protectionepc_lbl</v>
      </c>
      <c r="I1234" s="3" t="s">
        <v>30</v>
      </c>
      <c r="J1234" s="49">
        <f>VLOOKUP(Table1[[#This Row],[Status]],Auxiliar!$B$16:$C$23,2,0)</f>
        <v>7</v>
      </c>
      <c r="K1234" s="49" t="s">
        <v>1158</v>
      </c>
      <c r="L1234" s="50" t="s">
        <v>1161</v>
      </c>
      <c r="M1234" s="22" t="s">
        <v>1162</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hidden="1">
      <c r="B1235" s="42" t="s">
        <v>28</v>
      </c>
      <c r="C1235" s="42" t="s">
        <v>28</v>
      </c>
      <c r="D1235" s="37" t="s">
        <v>1272</v>
      </c>
      <c r="E1235" s="41" t="s">
        <v>1273</v>
      </c>
      <c r="F1235" s="41" t="s">
        <v>356</v>
      </c>
      <c r="G1235" s="39" t="s">
        <v>361</v>
      </c>
      <c r="H1235" s="75" t="str">
        <f>Table1[[#This Row],[Tabela]]&amp;Table1[[#This Row],[Campo]]</f>
        <v>lt004_protectionemssns_scp1_prtctn</v>
      </c>
      <c r="I1235" s="3" t="s">
        <v>30</v>
      </c>
      <c r="J1235" s="49">
        <f>VLOOKUP(Table1[[#This Row],[Status]],Auxiliar!$B$16:$C$23,2,0)</f>
        <v>7</v>
      </c>
      <c r="K1235" s="49" t="s">
        <v>1154</v>
      </c>
      <c r="L1235" s="50" t="s">
        <v>1161</v>
      </c>
      <c r="M1235" s="22" t="s">
        <v>1162</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c r="B1236" s="40" t="s">
        <v>28</v>
      </c>
      <c r="C1236" s="40" t="s">
        <v>28</v>
      </c>
      <c r="D1236" s="40" t="s">
        <v>1272</v>
      </c>
      <c r="E1236" s="40" t="s">
        <v>1273</v>
      </c>
      <c r="F1236" s="40" t="s">
        <v>356</v>
      </c>
      <c r="G1236" s="40" t="s">
        <v>361</v>
      </c>
      <c r="H1236" s="74" t="str">
        <f>Table1[[#This Row],[Tabela]]&amp;Table1[[#This Row],[Campo]]</f>
        <v>lt004_protectionemssns_scp1_prtctn</v>
      </c>
      <c r="I1236" s="3" t="s">
        <v>30</v>
      </c>
      <c r="J1236" s="49">
        <f>VLOOKUP(Table1[[#This Row],[Status]],Auxiliar!$B$16:$C$23,2,0)</f>
        <v>7</v>
      </c>
      <c r="K1236" s="49" t="s">
        <v>1155</v>
      </c>
      <c r="L1236" s="50" t="s">
        <v>1161</v>
      </c>
      <c r="M1236" s="22" t="s">
        <v>1162</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hidden="1">
      <c r="B1237" s="40" t="s">
        <v>28</v>
      </c>
      <c r="C1237" s="40" t="s">
        <v>28</v>
      </c>
      <c r="D1237" s="40" t="s">
        <v>1272</v>
      </c>
      <c r="E1237" s="40" t="s">
        <v>1273</v>
      </c>
      <c r="F1237" s="40" t="s">
        <v>356</v>
      </c>
      <c r="G1237" s="40" t="s">
        <v>361</v>
      </c>
      <c r="H1237" s="74" t="str">
        <f>Table1[[#This Row],[Tabela]]&amp;Table1[[#This Row],[Campo]]</f>
        <v>lt004_protectionemssns_scp1_prtctn</v>
      </c>
      <c r="I1237" s="3" t="s">
        <v>30</v>
      </c>
      <c r="J1237" s="49">
        <f>VLOOKUP(Table1[[#This Row],[Status]],Auxiliar!$B$16:$C$23,2,0)</f>
        <v>7</v>
      </c>
      <c r="K1237" s="49" t="s">
        <v>1158</v>
      </c>
      <c r="L1237" s="50" t="s">
        <v>1161</v>
      </c>
      <c r="M1237" s="22" t="s">
        <v>1162</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hidden="1">
      <c r="B1238" s="42" t="s">
        <v>28</v>
      </c>
      <c r="C1238" s="42" t="s">
        <v>28</v>
      </c>
      <c r="D1238" s="37" t="s">
        <v>1272</v>
      </c>
      <c r="E1238" s="41" t="s">
        <v>1274</v>
      </c>
      <c r="F1238" s="41" t="s">
        <v>356</v>
      </c>
      <c r="G1238" s="39" t="s">
        <v>362</v>
      </c>
      <c r="H1238" s="75" t="str">
        <f>Table1[[#This Row],[Tabela]]&amp;Table1[[#This Row],[Campo]]</f>
        <v>lt004_protectionemssns_scp2_prtctn</v>
      </c>
      <c r="I1238" s="3" t="s">
        <v>30</v>
      </c>
      <c r="J1238" s="49">
        <f>VLOOKUP(Table1[[#This Row],[Status]],Auxiliar!$B$16:$C$23,2,0)</f>
        <v>7</v>
      </c>
      <c r="K1238" s="49" t="s">
        <v>1154</v>
      </c>
      <c r="L1238" s="50" t="s">
        <v>1161</v>
      </c>
      <c r="M1238" s="22" t="s">
        <v>1162</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c r="B1239" s="40" t="s">
        <v>28</v>
      </c>
      <c r="C1239" s="40" t="s">
        <v>28</v>
      </c>
      <c r="D1239" s="40" t="s">
        <v>1272</v>
      </c>
      <c r="E1239" s="40" t="s">
        <v>1274</v>
      </c>
      <c r="F1239" s="40" t="s">
        <v>356</v>
      </c>
      <c r="G1239" s="40" t="s">
        <v>362</v>
      </c>
      <c r="H1239" s="74" t="str">
        <f>Table1[[#This Row],[Tabela]]&amp;Table1[[#This Row],[Campo]]</f>
        <v>lt004_protectionemssns_scp2_prtctn</v>
      </c>
      <c r="I1239" s="3" t="s">
        <v>30</v>
      </c>
      <c r="J1239" s="49">
        <f>VLOOKUP(Table1[[#This Row],[Status]],Auxiliar!$B$16:$C$23,2,0)</f>
        <v>7</v>
      </c>
      <c r="K1239" s="49" t="s">
        <v>1155</v>
      </c>
      <c r="L1239" s="50" t="s">
        <v>1161</v>
      </c>
      <c r="M1239" s="22" t="s">
        <v>1162</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hidden="1">
      <c r="B1240" s="40" t="s">
        <v>28</v>
      </c>
      <c r="C1240" s="40" t="s">
        <v>28</v>
      </c>
      <c r="D1240" s="40" t="s">
        <v>1272</v>
      </c>
      <c r="E1240" s="40" t="s">
        <v>1274</v>
      </c>
      <c r="F1240" s="40" t="s">
        <v>356</v>
      </c>
      <c r="G1240" s="40" t="s">
        <v>362</v>
      </c>
      <c r="H1240" s="74" t="str">
        <f>Table1[[#This Row],[Tabela]]&amp;Table1[[#This Row],[Campo]]</f>
        <v>lt004_protectionemssns_scp2_prtctn</v>
      </c>
      <c r="I1240" s="3" t="s">
        <v>30</v>
      </c>
      <c r="J1240" s="49">
        <f>VLOOKUP(Table1[[#This Row],[Status]],Auxiliar!$B$16:$C$23,2,0)</f>
        <v>7</v>
      </c>
      <c r="K1240" s="49" t="s">
        <v>1158</v>
      </c>
      <c r="L1240" s="50" t="s">
        <v>1161</v>
      </c>
      <c r="M1240" s="22" t="s">
        <v>1162</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hidden="1">
      <c r="B1241" s="42" t="s">
        <v>28</v>
      </c>
      <c r="C1241" s="42" t="s">
        <v>28</v>
      </c>
      <c r="D1241" s="37" t="s">
        <v>1272</v>
      </c>
      <c r="E1241" s="41" t="s">
        <v>1275</v>
      </c>
      <c r="F1241" s="41" t="s">
        <v>356</v>
      </c>
      <c r="G1241" s="39" t="s">
        <v>363</v>
      </c>
      <c r="H1241" s="75" t="str">
        <f>Table1[[#This Row],[Tabela]]&amp;Table1[[#This Row],[Campo]]</f>
        <v>lt004_protectionemssns_scp3_prtctn</v>
      </c>
      <c r="I1241" s="3" t="s">
        <v>30</v>
      </c>
      <c r="J1241" s="49">
        <f>VLOOKUP(Table1[[#This Row],[Status]],Auxiliar!$B$16:$C$23,2,0)</f>
        <v>7</v>
      </c>
      <c r="K1241" s="49" t="s">
        <v>1154</v>
      </c>
      <c r="L1241" s="50" t="s">
        <v>1161</v>
      </c>
      <c r="M1241" s="22" t="s">
        <v>1162</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c r="B1242" s="40" t="s">
        <v>28</v>
      </c>
      <c r="C1242" s="40" t="s">
        <v>28</v>
      </c>
      <c r="D1242" s="40" t="s">
        <v>1272</v>
      </c>
      <c r="E1242" s="40" t="s">
        <v>1275</v>
      </c>
      <c r="F1242" s="40" t="s">
        <v>356</v>
      </c>
      <c r="G1242" s="40" t="s">
        <v>363</v>
      </c>
      <c r="H1242" s="74" t="str">
        <f>Table1[[#This Row],[Tabela]]&amp;Table1[[#This Row],[Campo]]</f>
        <v>lt004_protectionemssns_scp3_prtctn</v>
      </c>
      <c r="I1242" s="3" t="s">
        <v>30</v>
      </c>
      <c r="J1242" s="49">
        <f>VLOOKUP(Table1[[#This Row],[Status]],Auxiliar!$B$16:$C$23,2,0)</f>
        <v>7</v>
      </c>
      <c r="K1242" s="49" t="s">
        <v>1155</v>
      </c>
      <c r="L1242" s="50" t="s">
        <v>1161</v>
      </c>
      <c r="M1242" s="22" t="s">
        <v>1162</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hidden="1">
      <c r="B1243" s="40" t="s">
        <v>28</v>
      </c>
      <c r="C1243" s="40" t="s">
        <v>28</v>
      </c>
      <c r="D1243" s="40" t="s">
        <v>1272</v>
      </c>
      <c r="E1243" s="40" t="s">
        <v>1275</v>
      </c>
      <c r="F1243" s="40" t="s">
        <v>356</v>
      </c>
      <c r="G1243" s="40" t="s">
        <v>363</v>
      </c>
      <c r="H1243" s="74" t="str">
        <f>Table1[[#This Row],[Tabela]]&amp;Table1[[#This Row],[Campo]]</f>
        <v>lt004_protectionemssns_scp3_prtctn</v>
      </c>
      <c r="I1243" s="3" t="s">
        <v>30</v>
      </c>
      <c r="J1243" s="49">
        <f>VLOOKUP(Table1[[#This Row],[Status]],Auxiliar!$B$16:$C$23,2,0)</f>
        <v>7</v>
      </c>
      <c r="K1243" s="49" t="s">
        <v>1158</v>
      </c>
      <c r="L1243" s="50" t="s">
        <v>1161</v>
      </c>
      <c r="M1243" s="22" t="s">
        <v>1162</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hidden="1">
      <c r="B1244" s="42" t="s">
        <v>28</v>
      </c>
      <c r="C1244" s="42" t="s">
        <v>28</v>
      </c>
      <c r="D1244" s="38" t="s">
        <v>1271</v>
      </c>
      <c r="E1244" s="43" t="s">
        <v>1257</v>
      </c>
      <c r="F1244" s="41" t="s">
        <v>356</v>
      </c>
      <c r="G1244" s="39" t="s">
        <v>364</v>
      </c>
      <c r="H1244" s="75" t="str">
        <f>Table1[[#This Row],[Tabela]]&amp;Table1[[#This Row],[Campo]]</f>
        <v>lt004_protectionmthd_usd_prtctn_scp_1</v>
      </c>
      <c r="I1244" s="3" t="s">
        <v>30</v>
      </c>
      <c r="J1244" s="49">
        <f>VLOOKUP(Table1[[#This Row],[Status]],Auxiliar!$B$16:$C$23,2,0)</f>
        <v>7</v>
      </c>
      <c r="K1244" s="49" t="s">
        <v>1154</v>
      </c>
      <c r="L1244" s="50" t="s">
        <v>1161</v>
      </c>
      <c r="M1244" s="22" t="s">
        <v>1162</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c r="B1245" s="40" t="s">
        <v>28</v>
      </c>
      <c r="C1245" s="40" t="s">
        <v>28</v>
      </c>
      <c r="D1245" s="40" t="s">
        <v>1271</v>
      </c>
      <c r="E1245" s="40" t="s">
        <v>1257</v>
      </c>
      <c r="F1245" s="40" t="s">
        <v>356</v>
      </c>
      <c r="G1245" s="40" t="s">
        <v>364</v>
      </c>
      <c r="H1245" s="74" t="str">
        <f>Table1[[#This Row],[Tabela]]&amp;Table1[[#This Row],[Campo]]</f>
        <v>lt004_protectionmthd_usd_prtctn_scp_1</v>
      </c>
      <c r="I1245" s="3" t="s">
        <v>30</v>
      </c>
      <c r="J1245" s="49">
        <f>VLOOKUP(Table1[[#This Row],[Status]],Auxiliar!$B$16:$C$23,2,0)</f>
        <v>7</v>
      </c>
      <c r="K1245" s="49" t="s">
        <v>1155</v>
      </c>
      <c r="L1245" s="50" t="s">
        <v>1161</v>
      </c>
      <c r="M1245" s="22" t="s">
        <v>1162</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hidden="1">
      <c r="B1246" s="40" t="s">
        <v>28</v>
      </c>
      <c r="C1246" s="40" t="s">
        <v>28</v>
      </c>
      <c r="D1246" s="40" t="s">
        <v>1271</v>
      </c>
      <c r="E1246" s="40" t="s">
        <v>1257</v>
      </c>
      <c r="F1246" s="40" t="s">
        <v>356</v>
      </c>
      <c r="G1246" s="40" t="s">
        <v>364</v>
      </c>
      <c r="H1246" s="74" t="str">
        <f>Table1[[#This Row],[Tabela]]&amp;Table1[[#This Row],[Campo]]</f>
        <v>lt004_protectionmthd_usd_prtctn_scp_1</v>
      </c>
      <c r="I1246" s="3" t="s">
        <v>30</v>
      </c>
      <c r="J1246" s="49">
        <f>VLOOKUP(Table1[[#This Row],[Status]],Auxiliar!$B$16:$C$23,2,0)</f>
        <v>7</v>
      </c>
      <c r="K1246" s="49" t="s">
        <v>1158</v>
      </c>
      <c r="L1246" s="50" t="s">
        <v>1161</v>
      </c>
      <c r="M1246" s="22" t="s">
        <v>1162</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hidden="1">
      <c r="B1247" s="42" t="s">
        <v>28</v>
      </c>
      <c r="C1247" s="42" t="s">
        <v>28</v>
      </c>
      <c r="D1247" s="38" t="s">
        <v>1271</v>
      </c>
      <c r="E1247" s="43" t="s">
        <v>1257</v>
      </c>
      <c r="F1247" s="41" t="s">
        <v>356</v>
      </c>
      <c r="G1247" s="39" t="s">
        <v>365</v>
      </c>
      <c r="H1247" s="75" t="str">
        <f>Table1[[#This Row],[Tabela]]&amp;Table1[[#This Row],[Campo]]</f>
        <v>lt004_protectionmthd_usd_prtctn_scp_2</v>
      </c>
      <c r="I1247" s="3" t="s">
        <v>30</v>
      </c>
      <c r="J1247" s="49">
        <f>VLOOKUP(Table1[[#This Row],[Status]],Auxiliar!$B$16:$C$23,2,0)</f>
        <v>7</v>
      </c>
      <c r="K1247" s="49" t="s">
        <v>1154</v>
      </c>
      <c r="L1247" s="50" t="s">
        <v>1161</v>
      </c>
      <c r="M1247" s="22" t="s">
        <v>1162</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c r="B1248" s="40" t="s">
        <v>28</v>
      </c>
      <c r="C1248" s="40" t="s">
        <v>28</v>
      </c>
      <c r="D1248" s="40" t="s">
        <v>1271</v>
      </c>
      <c r="E1248" s="40" t="s">
        <v>1257</v>
      </c>
      <c r="F1248" s="40" t="s">
        <v>356</v>
      </c>
      <c r="G1248" s="40" t="s">
        <v>365</v>
      </c>
      <c r="H1248" s="74" t="str">
        <f>Table1[[#This Row],[Tabela]]&amp;Table1[[#This Row],[Campo]]</f>
        <v>lt004_protectionmthd_usd_prtctn_scp_2</v>
      </c>
      <c r="I1248" s="3" t="s">
        <v>30</v>
      </c>
      <c r="J1248" s="49">
        <f>VLOOKUP(Table1[[#This Row],[Status]],Auxiliar!$B$16:$C$23,2,0)</f>
        <v>7</v>
      </c>
      <c r="K1248" s="49" t="s">
        <v>1155</v>
      </c>
      <c r="L1248" s="50" t="s">
        <v>1161</v>
      </c>
      <c r="M1248" s="22" t="s">
        <v>1162</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hidden="1">
      <c r="B1249" s="40" t="s">
        <v>28</v>
      </c>
      <c r="C1249" s="40" t="s">
        <v>28</v>
      </c>
      <c r="D1249" s="40" t="s">
        <v>1271</v>
      </c>
      <c r="E1249" s="40" t="s">
        <v>1257</v>
      </c>
      <c r="F1249" s="40" t="s">
        <v>356</v>
      </c>
      <c r="G1249" s="40" t="s">
        <v>365</v>
      </c>
      <c r="H1249" s="74" t="str">
        <f>Table1[[#This Row],[Tabela]]&amp;Table1[[#This Row],[Campo]]</f>
        <v>lt004_protectionmthd_usd_prtctn_scp_2</v>
      </c>
      <c r="I1249" s="3" t="s">
        <v>30</v>
      </c>
      <c r="J1249" s="49">
        <f>VLOOKUP(Table1[[#This Row],[Status]],Auxiliar!$B$16:$C$23,2,0)</f>
        <v>7</v>
      </c>
      <c r="K1249" s="49" t="s">
        <v>1158</v>
      </c>
      <c r="L1249" s="50" t="s">
        <v>1161</v>
      </c>
      <c r="M1249" s="22" t="s">
        <v>1162</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hidden="1">
      <c r="B1250" s="42" t="s">
        <v>28</v>
      </c>
      <c r="C1250" s="42" t="s">
        <v>28</v>
      </c>
      <c r="D1250" s="38" t="s">
        <v>1271</v>
      </c>
      <c r="E1250" s="43" t="s">
        <v>1257</v>
      </c>
      <c r="F1250" s="41" t="s">
        <v>356</v>
      </c>
      <c r="G1250" s="39" t="s">
        <v>366</v>
      </c>
      <c r="H1250" s="75" t="str">
        <f>Table1[[#This Row],[Tabela]]&amp;Table1[[#This Row],[Campo]]</f>
        <v>lt004_protectionmthd_usd_prtctn_scp_3</v>
      </c>
      <c r="I1250" s="3" t="s">
        <v>30</v>
      </c>
      <c r="J1250" s="49">
        <f>VLOOKUP(Table1[[#This Row],[Status]],Auxiliar!$B$16:$C$23,2,0)</f>
        <v>7</v>
      </c>
      <c r="K1250" s="49" t="s">
        <v>1154</v>
      </c>
      <c r="L1250" s="50" t="s">
        <v>1161</v>
      </c>
      <c r="M1250" s="22" t="s">
        <v>1162</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c r="B1251" s="40" t="s">
        <v>28</v>
      </c>
      <c r="C1251" s="40" t="s">
        <v>28</v>
      </c>
      <c r="D1251" s="40" t="s">
        <v>1271</v>
      </c>
      <c r="E1251" s="40" t="s">
        <v>1257</v>
      </c>
      <c r="F1251" s="40" t="s">
        <v>356</v>
      </c>
      <c r="G1251" s="40" t="s">
        <v>366</v>
      </c>
      <c r="H1251" s="74" t="str">
        <f>Table1[[#This Row],[Tabela]]&amp;Table1[[#This Row],[Campo]]</f>
        <v>lt004_protectionmthd_usd_prtctn_scp_3</v>
      </c>
      <c r="I1251" s="3" t="s">
        <v>30</v>
      </c>
      <c r="J1251" s="49">
        <f>VLOOKUP(Table1[[#This Row],[Status]],Auxiliar!$B$16:$C$23,2,0)</f>
        <v>7</v>
      </c>
      <c r="K1251" s="49" t="s">
        <v>1155</v>
      </c>
      <c r="L1251" s="50" t="s">
        <v>1161</v>
      </c>
      <c r="M1251" s="22" t="s">
        <v>1162</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hidden="1">
      <c r="B1252" s="40" t="s">
        <v>28</v>
      </c>
      <c r="C1252" s="40" t="s">
        <v>28</v>
      </c>
      <c r="D1252" s="40" t="s">
        <v>1271</v>
      </c>
      <c r="E1252" s="40" t="s">
        <v>1257</v>
      </c>
      <c r="F1252" s="40" t="s">
        <v>356</v>
      </c>
      <c r="G1252" s="40" t="s">
        <v>366</v>
      </c>
      <c r="H1252" s="74" t="str">
        <f>Table1[[#This Row],[Tabela]]&amp;Table1[[#This Row],[Campo]]</f>
        <v>lt004_protectionmthd_usd_prtctn_scp_3</v>
      </c>
      <c r="I1252" s="3" t="s">
        <v>30</v>
      </c>
      <c r="J1252" s="49">
        <f>VLOOKUP(Table1[[#This Row],[Status]],Auxiliar!$B$16:$C$23,2,0)</f>
        <v>7</v>
      </c>
      <c r="K1252" s="49" t="s">
        <v>1158</v>
      </c>
      <c r="L1252" s="50" t="s">
        <v>1161</v>
      </c>
      <c r="M1252" s="22" t="s">
        <v>1162</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hidden="1">
      <c r="B1253" s="42" t="s">
        <v>28</v>
      </c>
      <c r="C1253" s="42" t="s">
        <v>28</v>
      </c>
      <c r="D1253" s="37" t="s">
        <v>302</v>
      </c>
      <c r="E1253" s="41" t="s">
        <v>273</v>
      </c>
      <c r="F1253" s="41" t="s">
        <v>356</v>
      </c>
      <c r="G1253" s="39" t="s">
        <v>345</v>
      </c>
      <c r="H1253" s="75" t="str">
        <f>Table1[[#This Row],[Tabela]]&amp;Table1[[#This Row],[Campo]]</f>
        <v>lt004_protectionflg_act_physcl_rsk</v>
      </c>
      <c r="I1253" s="3" t="s">
        <v>30</v>
      </c>
      <c r="J1253" s="49">
        <f>VLOOKUP(Table1[[#This Row],[Status]],Auxiliar!$B$16:$C$23,2,0)</f>
        <v>7</v>
      </c>
      <c r="K1253" s="49" t="s">
        <v>1154</v>
      </c>
      <c r="L1253" s="50" t="s">
        <v>1161</v>
      </c>
      <c r="M1253" s="22" t="s">
        <v>1162</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1155</v>
      </c>
      <c r="L1254" s="50" t="s">
        <v>1161</v>
      </c>
      <c r="M1254" s="22" t="s">
        <v>1162</v>
      </c>
      <c r="N1254" s="57">
        <v>45485</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v>
      </c>
      <c r="X1254" s="141"/>
    </row>
    <row r="1255" spans="2:24" ht="17.399999999999999" hidden="1">
      <c r="B1255" s="40" t="s">
        <v>28</v>
      </c>
      <c r="C1255" s="40" t="s">
        <v>28</v>
      </c>
      <c r="D1255" s="40" t="s">
        <v>302</v>
      </c>
      <c r="E1255" s="40" t="s">
        <v>273</v>
      </c>
      <c r="F1255" s="40" t="s">
        <v>356</v>
      </c>
      <c r="G1255" s="40" t="s">
        <v>345</v>
      </c>
      <c r="H1255" s="74" t="str">
        <f>Table1[[#This Row],[Tabela]]&amp;Table1[[#This Row],[Campo]]</f>
        <v>lt004_protectionflg_act_physcl_rsk</v>
      </c>
      <c r="I1255" s="3" t="s">
        <v>30</v>
      </c>
      <c r="J1255" s="49">
        <f>VLOOKUP(Table1[[#This Row],[Status]],Auxiliar!$B$16:$C$23,2,0)</f>
        <v>7</v>
      </c>
      <c r="K1255" s="49" t="s">
        <v>1158</v>
      </c>
      <c r="L1255" s="50" t="s">
        <v>1161</v>
      </c>
      <c r="M1255" s="22" t="s">
        <v>1162</v>
      </c>
      <c r="N1255" s="57">
        <v>45485</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0</v>
      </c>
      <c r="X1255" s="141"/>
    </row>
    <row r="1256" spans="2:24" ht="34.799999999999997" hidden="1">
      <c r="B1256" s="42" t="s">
        <v>28</v>
      </c>
      <c r="C1256" s="42" t="s">
        <v>28</v>
      </c>
      <c r="D1256" s="37" t="s">
        <v>302</v>
      </c>
      <c r="E1256" s="41" t="s">
        <v>274</v>
      </c>
      <c r="F1256" s="41" t="s">
        <v>356</v>
      </c>
      <c r="G1256" s="39" t="s">
        <v>346</v>
      </c>
      <c r="H1256" s="75" t="str">
        <f>Table1[[#This Row],[Tabela]]&amp;Table1[[#This Row],[Campo]]</f>
        <v>lt004_protectionflg_chrnc_physcl_rsk</v>
      </c>
      <c r="I1256" s="3" t="s">
        <v>30</v>
      </c>
      <c r="J1256" s="49">
        <f>VLOOKUP(Table1[[#This Row],[Status]],Auxiliar!$B$16:$C$23,2,0)</f>
        <v>7</v>
      </c>
      <c r="K1256" s="49" t="s">
        <v>1154</v>
      </c>
      <c r="L1256" s="50" t="s">
        <v>1161</v>
      </c>
      <c r="M1256" s="22" t="s">
        <v>1162</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1155</v>
      </c>
      <c r="L1257" s="50" t="s">
        <v>1161</v>
      </c>
      <c r="M1257" s="22" t="s">
        <v>1162</v>
      </c>
      <c r="N1257" s="57">
        <v>45485</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v>
      </c>
      <c r="X1257" s="141"/>
    </row>
    <row r="1258" spans="2:24" ht="17.399999999999999" hidden="1">
      <c r="B1258" s="40" t="s">
        <v>28</v>
      </c>
      <c r="C1258" s="40" t="s">
        <v>28</v>
      </c>
      <c r="D1258" s="40" t="s">
        <v>302</v>
      </c>
      <c r="E1258" s="40" t="s">
        <v>274</v>
      </c>
      <c r="F1258" s="40" t="s">
        <v>356</v>
      </c>
      <c r="G1258" s="40" t="s">
        <v>346</v>
      </c>
      <c r="H1258" s="74" t="str">
        <f>Table1[[#This Row],[Tabela]]&amp;Table1[[#This Row],[Campo]]</f>
        <v>lt004_protectionflg_chrnc_physcl_rsk</v>
      </c>
      <c r="I1258" s="3" t="s">
        <v>30</v>
      </c>
      <c r="J1258" s="49">
        <f>VLOOKUP(Table1[[#This Row],[Status]],Auxiliar!$B$16:$C$23,2,0)</f>
        <v>7</v>
      </c>
      <c r="K1258" s="49" t="s">
        <v>1158</v>
      </c>
      <c r="L1258" s="50" t="s">
        <v>1161</v>
      </c>
      <c r="M1258" s="22" t="s">
        <v>1162</v>
      </c>
      <c r="N1258" s="57">
        <v>45485</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0</v>
      </c>
      <c r="X1258" s="141"/>
    </row>
    <row r="1259" spans="2:24" ht="34.799999999999997" hidden="1">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1154</v>
      </c>
      <c r="L1259" s="50" t="s">
        <v>1161</v>
      </c>
      <c r="M1259" s="22" t="s">
        <v>1162</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1155</v>
      </c>
      <c r="L1260" s="50" t="s">
        <v>1161</v>
      </c>
      <c r="M1260" s="22" t="s">
        <v>1162</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hidden="1">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1158</v>
      </c>
      <c r="L1261" s="50" t="s">
        <v>1161</v>
      </c>
      <c r="M1261" s="22" t="s">
        <v>1162</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hidden="1">
      <c r="B1262" s="42" t="s">
        <v>28</v>
      </c>
      <c r="C1262" s="42" t="s">
        <v>28</v>
      </c>
      <c r="D1262" s="38" t="s">
        <v>86</v>
      </c>
      <c r="E1262" s="43" t="s">
        <v>88</v>
      </c>
      <c r="F1262" s="41" t="s">
        <v>356</v>
      </c>
      <c r="G1262" s="39" t="s">
        <v>1276</v>
      </c>
      <c r="H1262" s="75" t="str">
        <f>Table1[[#This Row],[Tabela]]&amp;Table1[[#This Row],[Campo]]</f>
        <v>lt004_protectionflg_exec</v>
      </c>
      <c r="I1262" s="3" t="s">
        <v>476</v>
      </c>
      <c r="J1262" s="49">
        <f>VLOOKUP(Table1[[#This Row],[Status]],Auxiliar!$B$16:$C$23,2,0)</f>
        <v>0</v>
      </c>
      <c r="K1262" s="49" t="s">
        <v>1154</v>
      </c>
      <c r="L1262" s="50" t="s">
        <v>1161</v>
      </c>
      <c r="M1262" s="22" t="s">
        <v>1162</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c r="B1263" s="40" t="s">
        <v>28</v>
      </c>
      <c r="C1263" s="40" t="s">
        <v>28</v>
      </c>
      <c r="D1263" s="40" t="s">
        <v>86</v>
      </c>
      <c r="E1263" s="40" t="s">
        <v>88</v>
      </c>
      <c r="F1263" s="40" t="s">
        <v>356</v>
      </c>
      <c r="G1263" s="40" t="s">
        <v>1276</v>
      </c>
      <c r="H1263" s="74" t="str">
        <f>Table1[[#This Row],[Tabela]]&amp;Table1[[#This Row],[Campo]]</f>
        <v>lt004_protectionflg_exec</v>
      </c>
      <c r="I1263" s="3" t="s">
        <v>476</v>
      </c>
      <c r="J1263" s="49">
        <f>VLOOKUP(Table1[[#This Row],[Status]],Auxiliar!$B$16:$C$23,2,0)</f>
        <v>0</v>
      </c>
      <c r="K1263" s="49" t="s">
        <v>1155</v>
      </c>
      <c r="L1263" s="50" t="s">
        <v>1161</v>
      </c>
      <c r="M1263" s="22" t="s">
        <v>1162</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hidden="1">
      <c r="B1264" s="40" t="s">
        <v>28</v>
      </c>
      <c r="C1264" s="40" t="s">
        <v>28</v>
      </c>
      <c r="D1264" s="40" t="s">
        <v>86</v>
      </c>
      <c r="E1264" s="40" t="s">
        <v>88</v>
      </c>
      <c r="F1264" s="40" t="s">
        <v>356</v>
      </c>
      <c r="G1264" s="40" t="s">
        <v>1276</v>
      </c>
      <c r="H1264" s="74" t="str">
        <f>Table1[[#This Row],[Tabela]]&amp;Table1[[#This Row],[Campo]]</f>
        <v>lt004_protectionflg_exec</v>
      </c>
      <c r="I1264" s="3" t="s">
        <v>476</v>
      </c>
      <c r="J1264" s="49">
        <f>VLOOKUP(Table1[[#This Row],[Status]],Auxiliar!$B$16:$C$23,2,0)</f>
        <v>0</v>
      </c>
      <c r="K1264" s="49" t="s">
        <v>1158</v>
      </c>
      <c r="L1264" s="50" t="s">
        <v>1161</v>
      </c>
      <c r="M1264" s="22" t="s">
        <v>1162</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hidden="1">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1154</v>
      </c>
      <c r="L1265" s="50" t="s">
        <v>1161</v>
      </c>
      <c r="M1265" s="22" t="s">
        <v>1162</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1155</v>
      </c>
      <c r="L1266" s="50" t="s">
        <v>1161</v>
      </c>
      <c r="M1266" s="22" t="s">
        <v>1162</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hidden="1">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1158</v>
      </c>
      <c r="L1267" s="50" t="s">
        <v>1161</v>
      </c>
      <c r="M1267" s="22" t="s">
        <v>1162</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hidden="1">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1154</v>
      </c>
      <c r="L1268" s="50" t="s">
        <v>1161</v>
      </c>
      <c r="M1268" s="22" t="s">
        <v>1162</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1155</v>
      </c>
      <c r="L1269" s="50" t="s">
        <v>1161</v>
      </c>
      <c r="M1269" s="22" t="s">
        <v>1162</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hidden="1">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1158</v>
      </c>
      <c r="L1270" s="50" t="s">
        <v>1161</v>
      </c>
      <c r="M1270" s="22" t="s">
        <v>1162</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hidden="1">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1154</v>
      </c>
      <c r="L1271" s="50" t="s">
        <v>1161</v>
      </c>
      <c r="M1271" s="22" t="s">
        <v>1162</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1155</v>
      </c>
      <c r="L1272" s="50" t="s">
        <v>1161</v>
      </c>
      <c r="M1272" s="22" t="s">
        <v>1162</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hidden="1">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1158</v>
      </c>
      <c r="L1273" s="50" t="s">
        <v>1161</v>
      </c>
      <c r="M1273" s="22" t="s">
        <v>1162</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hidden="1">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1154</v>
      </c>
      <c r="L1274" s="50" t="s">
        <v>1161</v>
      </c>
      <c r="M1274" s="22" t="s">
        <v>1162</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1155</v>
      </c>
      <c r="L1275" s="50" t="s">
        <v>1161</v>
      </c>
      <c r="M1275" s="22" t="s">
        <v>1162</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hidden="1">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1158</v>
      </c>
      <c r="L1276" s="50" t="s">
        <v>1161</v>
      </c>
      <c r="M1276" s="22" t="s">
        <v>1162</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hidden="1">
      <c r="B1277" s="42" t="s">
        <v>28</v>
      </c>
      <c r="C1277" s="42" t="s">
        <v>28</v>
      </c>
      <c r="D1277" s="38" t="s">
        <v>1271</v>
      </c>
      <c r="E1277" s="43" t="s">
        <v>1257</v>
      </c>
      <c r="F1277" s="41" t="s">
        <v>367</v>
      </c>
      <c r="G1277" s="39" t="s">
        <v>370</v>
      </c>
      <c r="H1277" s="75" t="str">
        <f>Table1[[#This Row],[Tabela]]&amp;Table1[[#This Row],[Campo]]</f>
        <v>lt002_instrumentenvrnmntl_objctv</v>
      </c>
      <c r="I1277" s="3" t="s">
        <v>30</v>
      </c>
      <c r="J1277" s="49">
        <f>VLOOKUP(Table1[[#This Row],[Status]],Auxiliar!$B$16:$C$23,2,0)</f>
        <v>7</v>
      </c>
      <c r="K1277" s="49" t="s">
        <v>1154</v>
      </c>
      <c r="L1277" s="50" t="s">
        <v>1161</v>
      </c>
      <c r="M1277" s="22" t="s">
        <v>1162</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c r="B1278" s="40" t="s">
        <v>28</v>
      </c>
      <c r="C1278" s="40" t="s">
        <v>28</v>
      </c>
      <c r="D1278" s="40" t="s">
        <v>1271</v>
      </c>
      <c r="E1278" s="40" t="s">
        <v>1257</v>
      </c>
      <c r="F1278" s="40" t="s">
        <v>367</v>
      </c>
      <c r="G1278" s="40" t="s">
        <v>370</v>
      </c>
      <c r="H1278" s="74" t="str">
        <f>Table1[[#This Row],[Tabela]]&amp;Table1[[#This Row],[Campo]]</f>
        <v>lt002_instrumentenvrnmntl_objctv</v>
      </c>
      <c r="I1278" s="3" t="s">
        <v>30</v>
      </c>
      <c r="J1278" s="49">
        <f>VLOOKUP(Table1[[#This Row],[Status]],Auxiliar!$B$16:$C$23,2,0)</f>
        <v>7</v>
      </c>
      <c r="K1278" s="49" t="s">
        <v>1155</v>
      </c>
      <c r="L1278" s="50" t="s">
        <v>1161</v>
      </c>
      <c r="M1278" s="22" t="s">
        <v>1162</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hidden="1">
      <c r="B1279" s="40" t="s">
        <v>28</v>
      </c>
      <c r="C1279" s="40" t="s">
        <v>28</v>
      </c>
      <c r="D1279" s="40" t="s">
        <v>1271</v>
      </c>
      <c r="E1279" s="40" t="s">
        <v>1257</v>
      </c>
      <c r="F1279" s="40" t="s">
        <v>367</v>
      </c>
      <c r="G1279" s="40" t="s">
        <v>370</v>
      </c>
      <c r="H1279" s="74" t="str">
        <f>Table1[[#This Row],[Tabela]]&amp;Table1[[#This Row],[Campo]]</f>
        <v>lt002_instrumentenvrnmntl_objctv</v>
      </c>
      <c r="I1279" s="3" t="s">
        <v>30</v>
      </c>
      <c r="J1279" s="49">
        <f>VLOOKUP(Table1[[#This Row],[Status]],Auxiliar!$B$16:$C$23,2,0)</f>
        <v>7</v>
      </c>
      <c r="K1279" s="49" t="s">
        <v>1158</v>
      </c>
      <c r="L1279" s="50" t="s">
        <v>1161</v>
      </c>
      <c r="M1279" s="22" t="s">
        <v>1162</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hidden="1">
      <c r="B1280" s="42" t="s">
        <v>28</v>
      </c>
      <c r="C1280" s="42" t="s">
        <v>28</v>
      </c>
      <c r="D1280" s="38" t="s">
        <v>1271</v>
      </c>
      <c r="E1280" s="43" t="s">
        <v>1257</v>
      </c>
      <c r="F1280" s="41" t="s">
        <v>367</v>
      </c>
      <c r="G1280" s="39" t="s">
        <v>371</v>
      </c>
      <c r="H1280" s="75" t="str">
        <f>Table1[[#This Row],[Tabela]]&amp;Table1[[#This Row],[Campo]]</f>
        <v>lt002_instrumenttyp_actvty</v>
      </c>
      <c r="I1280" s="3" t="s">
        <v>30</v>
      </c>
      <c r="J1280" s="49">
        <f>VLOOKUP(Table1[[#This Row],[Status]],Auxiliar!$B$16:$C$23,2,0)</f>
        <v>7</v>
      </c>
      <c r="K1280" s="49" t="s">
        <v>1154</v>
      </c>
      <c r="L1280" s="50" t="s">
        <v>1161</v>
      </c>
      <c r="M1280" s="22" t="s">
        <v>1162</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c r="B1281" s="40" t="s">
        <v>28</v>
      </c>
      <c r="C1281" s="40" t="s">
        <v>28</v>
      </c>
      <c r="D1281" s="40" t="s">
        <v>1271</v>
      </c>
      <c r="E1281" s="40" t="s">
        <v>1257</v>
      </c>
      <c r="F1281" s="40" t="s">
        <v>367</v>
      </c>
      <c r="G1281" s="40" t="s">
        <v>371</v>
      </c>
      <c r="H1281" s="74" t="str">
        <f>Table1[[#This Row],[Tabela]]&amp;Table1[[#This Row],[Campo]]</f>
        <v>lt002_instrumenttyp_actvty</v>
      </c>
      <c r="I1281" s="3" t="s">
        <v>30</v>
      </c>
      <c r="J1281" s="49">
        <f>VLOOKUP(Table1[[#This Row],[Status]],Auxiliar!$B$16:$C$23,2,0)</f>
        <v>7</v>
      </c>
      <c r="K1281" s="49" t="s">
        <v>1155</v>
      </c>
      <c r="L1281" s="50" t="s">
        <v>1161</v>
      </c>
      <c r="M1281" s="22" t="s">
        <v>1162</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hidden="1">
      <c r="B1282" s="40" t="s">
        <v>28</v>
      </c>
      <c r="C1282" s="40" t="s">
        <v>28</v>
      </c>
      <c r="D1282" s="40" t="s">
        <v>1271</v>
      </c>
      <c r="E1282" s="40" t="s">
        <v>1257</v>
      </c>
      <c r="F1282" s="40" t="s">
        <v>367</v>
      </c>
      <c r="G1282" s="40" t="s">
        <v>371</v>
      </c>
      <c r="H1282" s="74" t="str">
        <f>Table1[[#This Row],[Tabela]]&amp;Table1[[#This Row],[Campo]]</f>
        <v>lt002_instrumenttyp_actvty</v>
      </c>
      <c r="I1282" s="3" t="s">
        <v>30</v>
      </c>
      <c r="J1282" s="49">
        <f>VLOOKUP(Table1[[#This Row],[Status]],Auxiliar!$B$16:$C$23,2,0)</f>
        <v>7</v>
      </c>
      <c r="K1282" s="49" t="s">
        <v>1158</v>
      </c>
      <c r="L1282" s="50" t="s">
        <v>1161</v>
      </c>
      <c r="M1282" s="22" t="s">
        <v>1162</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hidden="1">
      <c r="B1283" s="42" t="s">
        <v>28</v>
      </c>
      <c r="C1283" s="42" t="s">
        <v>28</v>
      </c>
      <c r="D1283" s="39" t="s">
        <v>1271</v>
      </c>
      <c r="E1283" s="43" t="s">
        <v>1257</v>
      </c>
      <c r="F1283" s="41" t="s">
        <v>367</v>
      </c>
      <c r="G1283" s="39" t="s">
        <v>372</v>
      </c>
      <c r="H1283" s="75" t="str">
        <f>Table1[[#This Row],[Tabela]]&amp;Table1[[#This Row],[Campo]]</f>
        <v>lt002_instrumentlns_clltrlzd_clssfctn</v>
      </c>
      <c r="I1283" s="3" t="s">
        <v>30</v>
      </c>
      <c r="J1283" s="49">
        <f>VLOOKUP(Table1[[#This Row],[Status]],Auxiliar!$B$16:$C$23,2,0)</f>
        <v>7</v>
      </c>
      <c r="K1283" s="49" t="s">
        <v>1154</v>
      </c>
      <c r="L1283" s="50" t="s">
        <v>1161</v>
      </c>
      <c r="M1283" s="22" t="s">
        <v>1162</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c r="B1284" s="40" t="s">
        <v>28</v>
      </c>
      <c r="C1284" s="40" t="s">
        <v>28</v>
      </c>
      <c r="D1284" s="40" t="s">
        <v>1271</v>
      </c>
      <c r="E1284" s="40" t="s">
        <v>1257</v>
      </c>
      <c r="F1284" s="40" t="s">
        <v>367</v>
      </c>
      <c r="G1284" s="40" t="s">
        <v>372</v>
      </c>
      <c r="H1284" s="74" t="str">
        <f>Table1[[#This Row],[Tabela]]&amp;Table1[[#This Row],[Campo]]</f>
        <v>lt002_instrumentlns_clltrlzd_clssfctn</v>
      </c>
      <c r="I1284" s="3" t="s">
        <v>30</v>
      </c>
      <c r="J1284" s="49">
        <f>VLOOKUP(Table1[[#This Row],[Status]],Auxiliar!$B$16:$C$23,2,0)</f>
        <v>7</v>
      </c>
      <c r="K1284" s="49" t="s">
        <v>1155</v>
      </c>
      <c r="L1284" s="50" t="s">
        <v>1161</v>
      </c>
      <c r="M1284" s="22" t="s">
        <v>1162</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hidden="1">
      <c r="B1285" s="40" t="s">
        <v>28</v>
      </c>
      <c r="C1285" s="40" t="s">
        <v>28</v>
      </c>
      <c r="D1285" s="40" t="s">
        <v>1271</v>
      </c>
      <c r="E1285" s="40" t="s">
        <v>1257</v>
      </c>
      <c r="F1285" s="40" t="s">
        <v>367</v>
      </c>
      <c r="G1285" s="40" t="s">
        <v>372</v>
      </c>
      <c r="H1285" s="74" t="str">
        <f>Table1[[#This Row],[Tabela]]&amp;Table1[[#This Row],[Campo]]</f>
        <v>lt002_instrumentlns_clltrlzd_clssfctn</v>
      </c>
      <c r="I1285" s="3" t="s">
        <v>30</v>
      </c>
      <c r="J1285" s="49">
        <f>VLOOKUP(Table1[[#This Row],[Status]],Auxiliar!$B$16:$C$23,2,0)</f>
        <v>7</v>
      </c>
      <c r="K1285" s="49" t="s">
        <v>1158</v>
      </c>
      <c r="L1285" s="50" t="s">
        <v>1161</v>
      </c>
      <c r="M1285" s="22" t="s">
        <v>1162</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hidden="1">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1154</v>
      </c>
      <c r="L1286" s="50" t="s">
        <v>1161</v>
      </c>
      <c r="M1286" s="22" t="s">
        <v>1162</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1155</v>
      </c>
      <c r="L1287" s="50" t="s">
        <v>1161</v>
      </c>
      <c r="M1287" s="22" t="s">
        <v>1162</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hidden="1">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1158</v>
      </c>
      <c r="L1288" s="50" t="s">
        <v>1161</v>
      </c>
      <c r="M1288" s="22" t="s">
        <v>1162</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hidden="1">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1154</v>
      </c>
      <c r="L1289" s="50" t="s">
        <v>1161</v>
      </c>
      <c r="M1289" s="22" t="s">
        <v>1162</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1155</v>
      </c>
      <c r="L1290" s="50" t="s">
        <v>1161</v>
      </c>
      <c r="M1290" s="22" t="s">
        <v>1162</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hidden="1">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1158</v>
      </c>
      <c r="L1291" s="50" t="s">
        <v>1161</v>
      </c>
      <c r="M1291" s="22" t="s">
        <v>1162</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hidden="1">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1154</v>
      </c>
      <c r="L1292" s="50" t="s">
        <v>1161</v>
      </c>
      <c r="M1292" s="22" t="s">
        <v>1162</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1155</v>
      </c>
      <c r="L1293" s="50" t="s">
        <v>1161</v>
      </c>
      <c r="M1293" s="22" t="s">
        <v>1162</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hidden="1">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1158</v>
      </c>
      <c r="L1294" s="50" t="s">
        <v>1161</v>
      </c>
      <c r="M1294" s="22" t="s">
        <v>1162</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hidden="1">
      <c r="B1295" s="40" t="s">
        <v>28</v>
      </c>
      <c r="C1295" s="40" t="s">
        <v>28</v>
      </c>
      <c r="D1295" s="41" t="s">
        <v>1277</v>
      </c>
      <c r="E1295" s="43" t="s">
        <v>1278</v>
      </c>
      <c r="F1295" s="41" t="s">
        <v>367</v>
      </c>
      <c r="G1295" s="39" t="s">
        <v>376</v>
      </c>
      <c r="H1295" s="75" t="str">
        <f>Table1[[#This Row],[Tabela]]&amp;Table1[[#This Row],[Campo]]</f>
        <v>lt002_instrumentsstnbl_ctgry_txnmy</v>
      </c>
      <c r="I1295" s="3" t="s">
        <v>30</v>
      </c>
      <c r="J1295" s="49">
        <f>VLOOKUP(Table1[[#This Row],[Status]],Auxiliar!$B$16:$C$23,2,0)</f>
        <v>7</v>
      </c>
      <c r="K1295" s="49" t="s">
        <v>1154</v>
      </c>
      <c r="L1295" s="50" t="s">
        <v>1161</v>
      </c>
      <c r="M1295" s="22" t="s">
        <v>1162</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c r="B1296" s="40" t="s">
        <v>28</v>
      </c>
      <c r="C1296" s="40" t="s">
        <v>28</v>
      </c>
      <c r="D1296" s="40" t="s">
        <v>1277</v>
      </c>
      <c r="E1296" s="40" t="s">
        <v>1278</v>
      </c>
      <c r="F1296" s="40" t="s">
        <v>367</v>
      </c>
      <c r="G1296" s="40" t="s">
        <v>376</v>
      </c>
      <c r="H1296" s="74" t="str">
        <f>Table1[[#This Row],[Tabela]]&amp;Table1[[#This Row],[Campo]]</f>
        <v>lt002_instrumentsstnbl_ctgry_txnmy</v>
      </c>
      <c r="I1296" s="3" t="s">
        <v>30</v>
      </c>
      <c r="J1296" s="49">
        <f>VLOOKUP(Table1[[#This Row],[Status]],Auxiliar!$B$16:$C$23,2,0)</f>
        <v>7</v>
      </c>
      <c r="K1296" s="49" t="s">
        <v>1155</v>
      </c>
      <c r="L1296" s="50" t="s">
        <v>1161</v>
      </c>
      <c r="M1296" s="22" t="s">
        <v>1162</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hidden="1">
      <c r="B1297" s="40" t="s">
        <v>28</v>
      </c>
      <c r="C1297" s="40" t="s">
        <v>28</v>
      </c>
      <c r="D1297" s="40" t="s">
        <v>1277</v>
      </c>
      <c r="E1297" s="40" t="s">
        <v>1278</v>
      </c>
      <c r="F1297" s="40" t="s">
        <v>367</v>
      </c>
      <c r="G1297" s="40" t="s">
        <v>376</v>
      </c>
      <c r="H1297" s="74" t="str">
        <f>Table1[[#This Row],[Tabela]]&amp;Table1[[#This Row],[Campo]]</f>
        <v>lt002_instrumentsstnbl_ctgry_txnmy</v>
      </c>
      <c r="I1297" s="3" t="s">
        <v>30</v>
      </c>
      <c r="J1297" s="49">
        <f>VLOOKUP(Table1[[#This Row],[Status]],Auxiliar!$B$16:$C$23,2,0)</f>
        <v>7</v>
      </c>
      <c r="K1297" s="49" t="s">
        <v>1158</v>
      </c>
      <c r="L1297" s="50" t="s">
        <v>1161</v>
      </c>
      <c r="M1297" s="22" t="s">
        <v>1162</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hidden="1">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1154</v>
      </c>
      <c r="L1298" s="50" t="s">
        <v>1161</v>
      </c>
      <c r="M1298" s="22" t="s">
        <v>1162</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1155</v>
      </c>
      <c r="L1299" s="50" t="s">
        <v>1161</v>
      </c>
      <c r="M1299" s="22" t="s">
        <v>1162</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hidden="1">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1158</v>
      </c>
      <c r="L1300" s="50" t="s">
        <v>1161</v>
      </c>
      <c r="M1300" s="22" t="s">
        <v>1162</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hidden="1">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1154</v>
      </c>
      <c r="L1301" s="50" t="s">
        <v>1161</v>
      </c>
      <c r="M1301" s="22" t="s">
        <v>1162</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1155</v>
      </c>
      <c r="L1302" s="50" t="s">
        <v>1161</v>
      </c>
      <c r="M1302" s="22" t="s">
        <v>1162</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hidden="1">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1158</v>
      </c>
      <c r="L1303" s="50" t="s">
        <v>1161</v>
      </c>
      <c r="M1303" s="22" t="s">
        <v>1162</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hidden="1">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1154</v>
      </c>
      <c r="L1304" s="50" t="s">
        <v>1161</v>
      </c>
      <c r="M1304" s="22" t="s">
        <v>1162</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1155</v>
      </c>
      <c r="L1305" s="50" t="s">
        <v>1161</v>
      </c>
      <c r="M1305" s="22" t="s">
        <v>1162</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hidden="1">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1158</v>
      </c>
      <c r="L1306" s="50" t="s">
        <v>1161</v>
      </c>
      <c r="M1306" s="22" t="s">
        <v>1162</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hidden="1">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1154</v>
      </c>
      <c r="L1307" s="50" t="s">
        <v>1161</v>
      </c>
      <c r="M1307" s="22" t="s">
        <v>1162</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1155</v>
      </c>
      <c r="L1308" s="50" t="s">
        <v>1161</v>
      </c>
      <c r="M1308" s="22" t="s">
        <v>1162</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hidden="1">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1158</v>
      </c>
      <c r="L1309" s="50" t="s">
        <v>1161</v>
      </c>
      <c r="M1309" s="22" t="s">
        <v>1162</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hidden="1">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1154</v>
      </c>
      <c r="L1310" s="50" t="s">
        <v>1161</v>
      </c>
      <c r="M1310" s="22" t="s">
        <v>1162</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1155</v>
      </c>
      <c r="L1311" s="50" t="s">
        <v>1161</v>
      </c>
      <c r="M1311" s="22" t="s">
        <v>1162</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hidden="1">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1158</v>
      </c>
      <c r="L1312" s="50" t="s">
        <v>1161</v>
      </c>
      <c r="M1312" s="22" t="s">
        <v>1162</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hidden="1">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1154</v>
      </c>
      <c r="L1313" s="50" t="s">
        <v>1161</v>
      </c>
      <c r="M1313" s="22" t="s">
        <v>1162</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1155</v>
      </c>
      <c r="L1314" s="50" t="s">
        <v>1161</v>
      </c>
      <c r="M1314" s="22" t="s">
        <v>1162</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hidden="1">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1158</v>
      </c>
      <c r="L1315" s="50" t="s">
        <v>1161</v>
      </c>
      <c r="M1315" s="22" t="s">
        <v>1162</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hidden="1">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1154</v>
      </c>
      <c r="L1316" s="50" t="s">
        <v>1161</v>
      </c>
      <c r="M1316" s="22" t="s">
        <v>1162</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1155</v>
      </c>
      <c r="L1317" s="50" t="s">
        <v>1161</v>
      </c>
      <c r="M1317" s="22" t="s">
        <v>1162</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hidden="1">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1158</v>
      </c>
      <c r="L1318" s="50" t="s">
        <v>1161</v>
      </c>
      <c r="M1318" s="22" t="s">
        <v>1162</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hidden="1">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1154</v>
      </c>
      <c r="L1319" s="50" t="s">
        <v>1161</v>
      </c>
      <c r="M1319" s="22" t="s">
        <v>1162</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1155</v>
      </c>
      <c r="L1320" s="50" t="s">
        <v>1161</v>
      </c>
      <c r="M1320" s="22" t="s">
        <v>1162</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hidden="1">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1158</v>
      </c>
      <c r="L1321" s="50" t="s">
        <v>1161</v>
      </c>
      <c r="M1321" s="22" t="s">
        <v>1162</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hidden="1">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1154</v>
      </c>
      <c r="L1322" s="50" t="s">
        <v>1161</v>
      </c>
      <c r="M1322" s="22" t="s">
        <v>1162</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1155</v>
      </c>
      <c r="L1323" s="50" t="s">
        <v>1161</v>
      </c>
      <c r="M1323" s="22" t="s">
        <v>1162</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hidden="1">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1158</v>
      </c>
      <c r="L1324" s="50" t="s">
        <v>1161</v>
      </c>
      <c r="M1324" s="22" t="s">
        <v>1162</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hidden="1">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1154</v>
      </c>
      <c r="L1325" s="50" t="s">
        <v>1161</v>
      </c>
      <c r="M1325" s="22" t="s">
        <v>1162</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1155</v>
      </c>
      <c r="L1326" s="50" t="s">
        <v>1161</v>
      </c>
      <c r="M1326" s="22" t="s">
        <v>1162</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hidden="1">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1158</v>
      </c>
      <c r="L1327" s="50" t="s">
        <v>1161</v>
      </c>
      <c r="M1327" s="22" t="s">
        <v>1162</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hidden="1">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1154</v>
      </c>
      <c r="L1328" s="50" t="s">
        <v>1161</v>
      </c>
      <c r="M1328" s="22" t="s">
        <v>1162</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1155</v>
      </c>
      <c r="L1329" s="50" t="s">
        <v>1161</v>
      </c>
      <c r="M1329" s="22" t="s">
        <v>1162</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hidden="1">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1158</v>
      </c>
      <c r="L1330" s="50" t="s">
        <v>1161</v>
      </c>
      <c r="M1330" s="22" t="s">
        <v>1162</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hidden="1">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1154</v>
      </c>
      <c r="L1331" s="50" t="s">
        <v>1161</v>
      </c>
      <c r="M1331" s="22" t="s">
        <v>1162</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1155</v>
      </c>
      <c r="L1332" s="50" t="s">
        <v>1161</v>
      </c>
      <c r="M1332" s="22" t="s">
        <v>1162</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hidden="1">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1158</v>
      </c>
      <c r="L1333" s="50" t="s">
        <v>1161</v>
      </c>
      <c r="M1333" s="22" t="s">
        <v>1162</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hidden="1">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1154</v>
      </c>
      <c r="L1334" s="50" t="s">
        <v>1161</v>
      </c>
      <c r="M1334" s="22" t="s">
        <v>1162</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1155</v>
      </c>
      <c r="L1335" s="50" t="s">
        <v>1161</v>
      </c>
      <c r="M1335" s="22" t="s">
        <v>1162</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hidden="1">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1158</v>
      </c>
      <c r="L1336" s="50" t="s">
        <v>1161</v>
      </c>
      <c r="M1336" s="22" t="s">
        <v>1162</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hidden="1">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1154</v>
      </c>
      <c r="L1337" s="50" t="s">
        <v>1161</v>
      </c>
      <c r="M1337" s="22" t="s">
        <v>1162</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1155</v>
      </c>
      <c r="L1338" s="50" t="s">
        <v>1161</v>
      </c>
      <c r="M1338" s="22" t="s">
        <v>1162</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hidden="1">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1158</v>
      </c>
      <c r="L1339" s="50" t="s">
        <v>1161</v>
      </c>
      <c r="M1339" s="22" t="s">
        <v>1162</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hidden="1">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1154</v>
      </c>
      <c r="L1340" s="50" t="s">
        <v>1161</v>
      </c>
      <c r="M1340" s="22" t="s">
        <v>1162</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1155</v>
      </c>
      <c r="L1341" s="50" t="s">
        <v>1161</v>
      </c>
      <c r="M1341" s="22" t="s">
        <v>1162</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hidden="1">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1158</v>
      </c>
      <c r="L1342" s="50" t="s">
        <v>1161</v>
      </c>
      <c r="M1342" s="22" t="s">
        <v>1162</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hidden="1">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1154</v>
      </c>
      <c r="L1343" s="50" t="s">
        <v>1161</v>
      </c>
      <c r="M1343" s="22" t="s">
        <v>1162</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1155</v>
      </c>
      <c r="L1344" s="50" t="s">
        <v>1161</v>
      </c>
      <c r="M1344" s="22" t="s">
        <v>1162</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hidden="1">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1158</v>
      </c>
      <c r="L1345" s="50" t="s">
        <v>1161</v>
      </c>
      <c r="M1345" s="22" t="s">
        <v>1162</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hidden="1">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1154</v>
      </c>
      <c r="L1346" s="50" t="s">
        <v>1161</v>
      </c>
      <c r="M1346" s="22" t="s">
        <v>1162</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1155</v>
      </c>
      <c r="L1347" s="50" t="s">
        <v>1161</v>
      </c>
      <c r="M1347" s="22" t="s">
        <v>1162</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hidden="1">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1158</v>
      </c>
      <c r="L1348" s="50" t="s">
        <v>1161</v>
      </c>
      <c r="M1348" s="22" t="s">
        <v>1162</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hidden="1">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1154</v>
      </c>
      <c r="L1349" s="50" t="s">
        <v>1161</v>
      </c>
      <c r="M1349" s="22" t="s">
        <v>1162</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1155</v>
      </c>
      <c r="L1350" s="50" t="s">
        <v>1161</v>
      </c>
      <c r="M1350" s="22" t="s">
        <v>1162</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hidden="1">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1158</v>
      </c>
      <c r="L1351" s="50" t="s">
        <v>1161</v>
      </c>
      <c r="M1351" s="22" t="s">
        <v>1162</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hidden="1">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1154</v>
      </c>
      <c r="L1352" s="50" t="s">
        <v>1161</v>
      </c>
      <c r="M1352" s="22" t="s">
        <v>1162</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1155</v>
      </c>
      <c r="L1353" s="50" t="s">
        <v>1161</v>
      </c>
      <c r="M1353" s="22" t="s">
        <v>1162</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hidden="1">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1158</v>
      </c>
      <c r="L1354" s="50" t="s">
        <v>1161</v>
      </c>
      <c r="M1354" s="22" t="s">
        <v>1162</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hidden="1">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1160</v>
      </c>
      <c r="L1355" s="50" t="s">
        <v>1161</v>
      </c>
      <c r="M1355" s="22" t="s">
        <v>1162</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hidden="1">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1160</v>
      </c>
      <c r="L1356" s="50" t="s">
        <v>1161</v>
      </c>
      <c r="M1356" s="22" t="s">
        <v>1162</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hidden="1">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1160</v>
      </c>
      <c r="L1357" s="50" t="s">
        <v>1161</v>
      </c>
      <c r="M1357" s="22" t="s">
        <v>1162</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hidden="1">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1160</v>
      </c>
      <c r="L1358" s="50" t="s">
        <v>1161</v>
      </c>
      <c r="M1358" s="22" t="s">
        <v>1162</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hidden="1">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1160</v>
      </c>
      <c r="L1359" s="50" t="s">
        <v>1161</v>
      </c>
      <c r="M1359" s="22" t="s">
        <v>1162</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hidden="1">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1160</v>
      </c>
      <c r="L1360" s="50" t="s">
        <v>1161</v>
      </c>
      <c r="M1360" s="22" t="s">
        <v>1162</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hidden="1">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1160</v>
      </c>
      <c r="L1361" s="50" t="s">
        <v>1161</v>
      </c>
      <c r="M1361" s="22" t="s">
        <v>1162</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hidden="1">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1160</v>
      </c>
      <c r="L1362" s="50" t="s">
        <v>1161</v>
      </c>
      <c r="M1362" s="22" t="s">
        <v>1162</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hidden="1">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1160</v>
      </c>
      <c r="L1363" s="50" t="s">
        <v>1161</v>
      </c>
      <c r="M1363" s="22" t="s">
        <v>1162</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hidden="1">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1160</v>
      </c>
      <c r="L1364" s="50" t="s">
        <v>1161</v>
      </c>
      <c r="M1364" s="22" t="s">
        <v>1162</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hidden="1">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1160</v>
      </c>
      <c r="L1365" s="50" t="s">
        <v>1161</v>
      </c>
      <c r="M1365" s="22" t="s">
        <v>1162</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hidden="1">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1160</v>
      </c>
      <c r="L1366" s="50" t="s">
        <v>1161</v>
      </c>
      <c r="M1366" s="22" t="s">
        <v>1162</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hidden="1">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1160</v>
      </c>
      <c r="L1367" s="50" t="s">
        <v>1161</v>
      </c>
      <c r="M1367" s="22" t="s">
        <v>1162</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hidden="1">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1160</v>
      </c>
      <c r="L1368" s="50" t="s">
        <v>1161</v>
      </c>
      <c r="M1368" s="22" t="s">
        <v>1162</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hidden="1">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1160</v>
      </c>
      <c r="L1369" s="50" t="s">
        <v>1161</v>
      </c>
      <c r="M1369" s="22" t="s">
        <v>1162</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hidden="1">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1160</v>
      </c>
      <c r="L1370" s="50" t="s">
        <v>1161</v>
      </c>
      <c r="M1370" s="22" t="s">
        <v>1162</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hidden="1">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1160</v>
      </c>
      <c r="L1371" s="50" t="s">
        <v>1161</v>
      </c>
      <c r="M1371" s="22" t="s">
        <v>1162</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hidden="1">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1160</v>
      </c>
      <c r="L1372" s="50" t="s">
        <v>1161</v>
      </c>
      <c r="M1372" s="22" t="s">
        <v>1162</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hidden="1">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1160</v>
      </c>
      <c r="L1373" s="50" t="s">
        <v>1161</v>
      </c>
      <c r="M1373" s="22" t="s">
        <v>1162</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hidden="1">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1160</v>
      </c>
      <c r="L1374" s="50" t="s">
        <v>1161</v>
      </c>
      <c r="M1374" s="22" t="s">
        <v>1162</v>
      </c>
      <c r="N1374" s="57">
        <v>45491</v>
      </c>
      <c r="O1374" s="139">
        <v>0.1</v>
      </c>
      <c r="P1374" s="3" t="s">
        <v>1279</v>
      </c>
      <c r="Q1374" s="135"/>
      <c r="R1374" s="136"/>
      <c r="S1374" s="135"/>
      <c r="T1374" s="135"/>
      <c r="U1374" s="48"/>
      <c r="V1374" s="48"/>
      <c r="W1374" s="3">
        <f>VLOOKUP(Table1[[#This Row],[Status]],Auxiliar!$B$16:$D$23,3,0)*Table1[[#This Row],[Estimação (horas)]]</f>
        <v>0</v>
      </c>
      <c r="X1374" s="135"/>
    </row>
    <row r="1375" spans="2:24" ht="17.399999999999999" hidden="1">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1160</v>
      </c>
      <c r="L1375" s="50" t="s">
        <v>1161</v>
      </c>
      <c r="M1375" s="22" t="s">
        <v>1162</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1160</v>
      </c>
      <c r="L1376" s="50" t="s">
        <v>1161</v>
      </c>
      <c r="M1376" s="22" t="s">
        <v>1162</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1160</v>
      </c>
      <c r="L1377" s="50" t="s">
        <v>1161</v>
      </c>
      <c r="M1377" s="22" t="s">
        <v>1162</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1160</v>
      </c>
      <c r="L1378" s="50" t="s">
        <v>1161</v>
      </c>
      <c r="M1378" s="22" t="s">
        <v>1162</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c r="B1379" s="40" t="s">
        <v>28</v>
      </c>
      <c r="C1379" s="40" t="s">
        <v>28</v>
      </c>
      <c r="D1379" s="129" t="s">
        <v>387</v>
      </c>
      <c r="E1379" s="128" t="s">
        <v>38</v>
      </c>
      <c r="F1379" s="130" t="s">
        <v>367</v>
      </c>
      <c r="G1379" s="129" t="s">
        <v>411</v>
      </c>
      <c r="H1379" s="131" t="str">
        <f>Table1[[#This Row],[Tabela]]&amp;Table1[[#This Row],[Campo]]</f>
        <v>lt002_instrumentidcmb</v>
      </c>
      <c r="I1379" s="3" t="s">
        <v>480</v>
      </c>
      <c r="J1379" s="132">
        <f>VLOOKUP(Table1[[#This Row],[Status]],Auxiliar!$B$16:$C$23,2,0)</f>
        <v>5</v>
      </c>
      <c r="K1379" s="133" t="s">
        <v>1160</v>
      </c>
      <c r="L1379" s="50" t="s">
        <v>1161</v>
      </c>
      <c r="M1379" s="22" t="s">
        <v>1162</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hidden="1">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1160</v>
      </c>
      <c r="L1380" s="50" t="s">
        <v>1161</v>
      </c>
      <c r="M1380" s="22" t="s">
        <v>1162</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hidden="1">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1160</v>
      </c>
      <c r="L1381" s="50" t="s">
        <v>1161</v>
      </c>
      <c r="M1381" s="22" t="s">
        <v>1162</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hidden="1">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1160</v>
      </c>
      <c r="L1382" s="50" t="s">
        <v>1161</v>
      </c>
      <c r="M1382" s="22" t="s">
        <v>1162</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hidden="1">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1160</v>
      </c>
      <c r="L1383" s="50" t="s">
        <v>1161</v>
      </c>
      <c r="M1383" s="22" t="s">
        <v>1162</v>
      </c>
      <c r="N1383" s="134">
        <v>45509</v>
      </c>
      <c r="O1383" s="139">
        <v>0.1</v>
      </c>
      <c r="P1383" s="3" t="s">
        <v>1844</v>
      </c>
      <c r="Q1383" s="135"/>
      <c r="R1383" s="136"/>
      <c r="S1383" s="135"/>
      <c r="T1383" s="135"/>
      <c r="U1383" s="135"/>
      <c r="V1383" s="135"/>
      <c r="W1383" s="3">
        <f>VLOOKUP(Table1[[#This Row],[Status]],Auxiliar!$B$16:$D$23,3,0)*Table1[[#This Row],[Estimação (horas)]]</f>
        <v>0.1</v>
      </c>
      <c r="X1383" s="135"/>
    </row>
    <row r="1384" spans="2:24" ht="17.399999999999999" hidden="1">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1160</v>
      </c>
      <c r="L1384" s="50" t="s">
        <v>1161</v>
      </c>
      <c r="M1384" s="22" t="s">
        <v>1162</v>
      </c>
      <c r="N1384" s="134">
        <v>45509</v>
      </c>
      <c r="O1384" s="139">
        <v>0.1</v>
      </c>
      <c r="P1384" s="3" t="s">
        <v>1844</v>
      </c>
      <c r="Q1384" s="135"/>
      <c r="R1384" s="136"/>
      <c r="S1384" s="135"/>
      <c r="T1384" s="135"/>
      <c r="U1384" s="135"/>
      <c r="V1384" s="135"/>
      <c r="W1384" s="3">
        <f>VLOOKUP(Table1[[#This Row],[Status]],Auxiliar!$B$16:$D$23,3,0)*Table1[[#This Row],[Estimação (horas)]]</f>
        <v>0.1</v>
      </c>
      <c r="X1384" s="135"/>
    </row>
    <row r="1385" spans="2:24" ht="17.399999999999999" hidden="1">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1160</v>
      </c>
      <c r="L1385" s="50" t="s">
        <v>1161</v>
      </c>
      <c r="M1385" s="22" t="s">
        <v>1162</v>
      </c>
      <c r="N1385" s="134">
        <v>45509</v>
      </c>
      <c r="O1385" s="139">
        <v>0.1</v>
      </c>
      <c r="P1385" s="3" t="s">
        <v>1844</v>
      </c>
      <c r="Q1385" s="135"/>
      <c r="R1385" s="136"/>
      <c r="S1385" s="135"/>
      <c r="T1385" s="135"/>
      <c r="U1385" s="135"/>
      <c r="V1385" s="135"/>
      <c r="W1385" s="3">
        <f>VLOOKUP(Table1[[#This Row],[Status]],Auxiliar!$B$16:$D$23,3,0)*Table1[[#This Row],[Estimação (horas)]]</f>
        <v>0.1</v>
      </c>
      <c r="X1385" s="135"/>
    </row>
    <row r="1386" spans="2:24" ht="17.399999999999999" hidden="1">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1160</v>
      </c>
      <c r="L1386" s="50" t="s">
        <v>1161</v>
      </c>
      <c r="M1386" s="22" t="s">
        <v>1162</v>
      </c>
      <c r="N1386" s="134">
        <v>45509</v>
      </c>
      <c r="O1386" s="139">
        <v>0.1</v>
      </c>
      <c r="P1386" s="3" t="s">
        <v>1844</v>
      </c>
      <c r="Q1386" s="135"/>
      <c r="R1386" s="136"/>
      <c r="S1386" s="135"/>
      <c r="T1386" s="135"/>
      <c r="U1386" s="135"/>
      <c r="V1386" s="135"/>
      <c r="W1386" s="3">
        <f>VLOOKUP(Table1[[#This Row],[Status]],Auxiliar!$B$16:$D$23,3,0)*Table1[[#This Row],[Estimação (horas)]]</f>
        <v>0.1</v>
      </c>
      <c r="X1386" s="135"/>
    </row>
    <row r="1387" spans="2:24" ht="17.399999999999999" hidden="1">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1160</v>
      </c>
      <c r="L1387" s="50" t="s">
        <v>1161</v>
      </c>
      <c r="M1387" s="22" t="s">
        <v>1162</v>
      </c>
      <c r="N1387" s="134">
        <v>45509</v>
      </c>
      <c r="O1387" s="139">
        <v>0.1</v>
      </c>
      <c r="P1387" s="3" t="s">
        <v>1844</v>
      </c>
      <c r="Q1387" s="135"/>
      <c r="R1387" s="136"/>
      <c r="S1387" s="135"/>
      <c r="T1387" s="135"/>
      <c r="U1387" s="135"/>
      <c r="V1387" s="135"/>
      <c r="W1387" s="3">
        <f>VLOOKUP(Table1[[#This Row],[Status]],Auxiliar!$B$16:$D$23,3,0)*Table1[[#This Row],[Estimação (horas)]]</f>
        <v>0.1</v>
      </c>
      <c r="X1387" s="135"/>
    </row>
    <row r="1388" spans="2:24" ht="17.399999999999999" hidden="1">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1160</v>
      </c>
      <c r="L1388" s="50" t="s">
        <v>1161</v>
      </c>
      <c r="M1388" s="22" t="s">
        <v>1162</v>
      </c>
      <c r="N1388" s="134">
        <v>45509</v>
      </c>
      <c r="O1388" s="139">
        <v>0.1</v>
      </c>
      <c r="P1388" s="3" t="s">
        <v>1844</v>
      </c>
      <c r="Q1388" s="135"/>
      <c r="R1388" s="136"/>
      <c r="S1388" s="135"/>
      <c r="T1388" s="135"/>
      <c r="U1388" s="135"/>
      <c r="V1388" s="135"/>
      <c r="W1388" s="3">
        <f>VLOOKUP(Table1[[#This Row],[Status]],Auxiliar!$B$16:$D$23,3,0)*Table1[[#This Row],[Estimação (horas)]]</f>
        <v>0.1</v>
      </c>
      <c r="X1388" s="135"/>
    </row>
    <row r="1389" spans="2:24" ht="17.399999999999999" hidden="1">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1160</v>
      </c>
      <c r="L1389" s="50" t="s">
        <v>1161</v>
      </c>
      <c r="M1389" s="22" t="s">
        <v>1162</v>
      </c>
      <c r="N1389" s="134">
        <v>45509</v>
      </c>
      <c r="O1389" s="139">
        <v>0.1</v>
      </c>
      <c r="P1389" s="3" t="s">
        <v>1844</v>
      </c>
      <c r="Q1389" s="135"/>
      <c r="R1389" s="136"/>
      <c r="S1389" s="135"/>
      <c r="T1389" s="135"/>
      <c r="U1389" s="135"/>
      <c r="V1389" s="135"/>
      <c r="W1389" s="3">
        <f>VLOOKUP(Table1[[#This Row],[Status]],Auxiliar!$B$16:$D$23,3,0)*Table1[[#This Row],[Estimação (horas)]]</f>
        <v>0.1</v>
      </c>
      <c r="X1389" s="135"/>
    </row>
    <row r="1390" spans="2:24" ht="17.399999999999999" hidden="1">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1160</v>
      </c>
      <c r="L1390" s="50" t="s">
        <v>1161</v>
      </c>
      <c r="M1390" s="22" t="s">
        <v>1162</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hidden="1">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1160</v>
      </c>
      <c r="L1391" s="50" t="s">
        <v>1161</v>
      </c>
      <c r="M1391" s="22" t="s">
        <v>1162</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hidden="1">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1160</v>
      </c>
      <c r="L1392" s="50" t="s">
        <v>1161</v>
      </c>
      <c r="M1392" s="22" t="s">
        <v>1162</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hidden="1">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1160</v>
      </c>
      <c r="L1393" s="50" t="s">
        <v>1161</v>
      </c>
      <c r="M1393" s="22" t="s">
        <v>1162</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hidden="1">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1160</v>
      </c>
      <c r="L1394" s="50" t="s">
        <v>1161</v>
      </c>
      <c r="M1394" s="22" t="s">
        <v>1162</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hidden="1">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1160</v>
      </c>
      <c r="L1395" s="50" t="s">
        <v>1161</v>
      </c>
      <c r="M1395" s="22" t="s">
        <v>1162</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hidden="1">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1160</v>
      </c>
      <c r="L1396" s="50" t="s">
        <v>1161</v>
      </c>
      <c r="M1396" s="22" t="s">
        <v>1162</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hidden="1">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1160</v>
      </c>
      <c r="L1397" s="50" t="s">
        <v>1161</v>
      </c>
      <c r="M1397" s="22" t="s">
        <v>1162</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hidden="1">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1160</v>
      </c>
      <c r="L1398" s="50" t="s">
        <v>1161</v>
      </c>
      <c r="M1398" s="22" t="s">
        <v>1162</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hidden="1">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1160</v>
      </c>
      <c r="L1399" s="50" t="s">
        <v>1161</v>
      </c>
      <c r="M1399" s="22" t="s">
        <v>1162</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hidden="1">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1160</v>
      </c>
      <c r="L1400" s="50" t="s">
        <v>1161</v>
      </c>
      <c r="M1400" s="22" t="s">
        <v>1162</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hidden="1">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1160</v>
      </c>
      <c r="L1401" s="50" t="s">
        <v>1161</v>
      </c>
      <c r="M1401" s="22" t="s">
        <v>1162</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hidden="1">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1160</v>
      </c>
      <c r="L1402" s="50" t="s">
        <v>1161</v>
      </c>
      <c r="M1402" s="22" t="s">
        <v>1162</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hidden="1">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1160</v>
      </c>
      <c r="L1403" s="50" t="s">
        <v>1161</v>
      </c>
      <c r="M1403" s="22" t="s">
        <v>1162</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hidden="1">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1160</v>
      </c>
      <c r="L1404" s="50" t="s">
        <v>1161</v>
      </c>
      <c r="M1404" s="22" t="s">
        <v>1162</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hidden="1">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1160</v>
      </c>
      <c r="L1405" s="50" t="s">
        <v>1161</v>
      </c>
      <c r="M1405" s="22" t="s">
        <v>1162</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hidden="1">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1160</v>
      </c>
      <c r="L1406" s="50" t="s">
        <v>1161</v>
      </c>
      <c r="M1406" s="22" t="s">
        <v>1162</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hidden="1">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1160</v>
      </c>
      <c r="L1407" s="50" t="s">
        <v>1161</v>
      </c>
      <c r="M1407" s="22" t="s">
        <v>1162</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hidden="1">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1160</v>
      </c>
      <c r="L1408" s="50" t="s">
        <v>1161</v>
      </c>
      <c r="M1408" s="22" t="s">
        <v>1162</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hidden="1">
      <c r="B1409" s="129" t="s">
        <v>28</v>
      </c>
      <c r="C1409" s="129" t="s">
        <v>178</v>
      </c>
      <c r="D1409" s="14" t="s">
        <v>1225</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1181</v>
      </c>
      <c r="L1409" s="133" t="s">
        <v>1188</v>
      </c>
      <c r="M1409" s="22" t="s">
        <v>1162</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c r="B1410" s="129" t="s">
        <v>28</v>
      </c>
      <c r="C1410" s="129" t="s">
        <v>178</v>
      </c>
      <c r="D1410" s="14" t="s">
        <v>1225</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1181</v>
      </c>
      <c r="L1410" s="133" t="s">
        <v>1188</v>
      </c>
      <c r="M1410" s="22" t="s">
        <v>1162</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c r="B1411" s="129" t="s">
        <v>28</v>
      </c>
      <c r="C1411" s="129" t="s">
        <v>178</v>
      </c>
      <c r="D1411" s="14" t="s">
        <v>1225</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1181</v>
      </c>
      <c r="L1411" s="133" t="s">
        <v>1188</v>
      </c>
      <c r="M1411" s="22" t="s">
        <v>1162</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c r="B1412" s="129" t="s">
        <v>28</v>
      </c>
      <c r="C1412" s="129" t="s">
        <v>178</v>
      </c>
      <c r="D1412" s="14" t="s">
        <v>1225</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1181</v>
      </c>
      <c r="L1412" s="133" t="s">
        <v>1188</v>
      </c>
      <c r="M1412" s="22" t="s">
        <v>1162</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c r="B1413" s="129" t="s">
        <v>28</v>
      </c>
      <c r="C1413" s="129" t="s">
        <v>178</v>
      </c>
      <c r="D1413" s="14" t="s">
        <v>1225</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1181</v>
      </c>
      <c r="L1413" s="133" t="s">
        <v>1188</v>
      </c>
      <c r="M1413" s="22" t="s">
        <v>1162</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c r="B1414" s="129" t="s">
        <v>28</v>
      </c>
      <c r="C1414" s="129" t="s">
        <v>178</v>
      </c>
      <c r="D1414" s="14" t="s">
        <v>1225</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1181</v>
      </c>
      <c r="L1414" s="133" t="s">
        <v>1188</v>
      </c>
      <c r="M1414" s="22" t="s">
        <v>1162</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c r="B1415" s="129" t="s">
        <v>28</v>
      </c>
      <c r="C1415" s="129" t="s">
        <v>178</v>
      </c>
      <c r="D1415" s="14" t="s">
        <v>1225</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1181</v>
      </c>
      <c r="L1415" s="133" t="s">
        <v>1188</v>
      </c>
      <c r="M1415" s="22" t="s">
        <v>1162</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c r="B1416" s="129" t="s">
        <v>28</v>
      </c>
      <c r="C1416" s="129" t="s">
        <v>178</v>
      </c>
      <c r="D1416" s="14" t="s">
        <v>1225</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1181</v>
      </c>
      <c r="L1416" s="133" t="s">
        <v>1188</v>
      </c>
      <c r="M1416" s="22" t="s">
        <v>1162</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c r="B1417" s="129" t="s">
        <v>28</v>
      </c>
      <c r="C1417" s="129" t="s">
        <v>178</v>
      </c>
      <c r="D1417" s="14" t="s">
        <v>1225</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1181</v>
      </c>
      <c r="L1417" s="133" t="s">
        <v>1188</v>
      </c>
      <c r="M1417" s="22" t="s">
        <v>1162</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hidden="1">
      <c r="B1418" s="137" t="s">
        <v>28</v>
      </c>
      <c r="C1418" s="137" t="s">
        <v>178</v>
      </c>
      <c r="D1418" s="14" t="s">
        <v>1225</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1181</v>
      </c>
      <c r="L1418" s="133" t="s">
        <v>1188</v>
      </c>
      <c r="M1418" s="22" t="s">
        <v>1162</v>
      </c>
      <c r="N1418" s="134">
        <v>45491</v>
      </c>
      <c r="O1418" s="22">
        <f>INDEX(Auxiliar!$D$5:$F$13,MATCH(Table1[[#This Row],[Tipologia_Testes]],Auxiliar!$B$5:$B$13,0),MATCH(Table1[[#This Row],[Complexidade]],Auxiliar!$D$4:$F$4,0))</f>
        <v>0.5</v>
      </c>
      <c r="P1418" s="3" t="s">
        <v>1194</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1280</v>
      </c>
      <c r="B1" s="15" t="s">
        <v>1281</v>
      </c>
      <c r="C1" s="15" t="s">
        <v>1282</v>
      </c>
      <c r="D1" s="15" t="s">
        <v>1283</v>
      </c>
      <c r="E1" s="15" t="s">
        <v>1284</v>
      </c>
      <c r="F1" s="15" t="s">
        <v>1285</v>
      </c>
      <c r="G1" s="15" t="s">
        <v>1286</v>
      </c>
      <c r="H1" s="15" t="s">
        <v>1287</v>
      </c>
      <c r="I1" s="15" t="s">
        <v>1288</v>
      </c>
      <c r="J1" s="15" t="s">
        <v>1289</v>
      </c>
      <c r="K1" s="15" t="s">
        <v>1290</v>
      </c>
    </row>
    <row r="2" spans="1:11">
      <c r="A2" s="17" t="str">
        <f>VLOOKUP(E2,Table1[[#All],[Campo]],1,0)</f>
        <v>cod_soc</v>
      </c>
      <c r="B2" s="15" t="s">
        <v>1291</v>
      </c>
      <c r="C2" s="15" t="s">
        <v>1292</v>
      </c>
      <c r="D2" s="15" t="s">
        <v>1293</v>
      </c>
      <c r="E2" s="15" t="s">
        <v>1294</v>
      </c>
      <c r="F2" s="15" t="s">
        <v>1295</v>
      </c>
      <c r="G2" s="15" t="s">
        <v>1296</v>
      </c>
      <c r="H2" s="15" t="s">
        <v>485</v>
      </c>
      <c r="I2" s="15">
        <v>1096295</v>
      </c>
      <c r="J2" s="15">
        <v>0</v>
      </c>
      <c r="K2" s="15">
        <v>0</v>
      </c>
    </row>
    <row r="3" spans="1:11">
      <c r="A3" s="17" t="str">
        <f>VLOOKUP(E3,Table1[[#All],[Campo]],1,0)</f>
        <v>dt_rfrnc</v>
      </c>
      <c r="B3" s="15" t="s">
        <v>1297</v>
      </c>
      <c r="C3" s="15" t="s">
        <v>1298</v>
      </c>
      <c r="D3" s="15" t="s">
        <v>1293</v>
      </c>
      <c r="E3" s="15" t="s">
        <v>1299</v>
      </c>
      <c r="F3" s="15" t="s">
        <v>1300</v>
      </c>
      <c r="G3" s="15" t="s">
        <v>1296</v>
      </c>
      <c r="H3" s="15" t="s">
        <v>485</v>
      </c>
      <c r="I3" s="15">
        <v>1096295</v>
      </c>
      <c r="J3" s="15">
        <v>0</v>
      </c>
      <c r="K3" s="15">
        <v>0</v>
      </c>
    </row>
    <row r="4" spans="1:11">
      <c r="A4" s="17" t="str">
        <f>VLOOKUP(E4,Table1[[#All],[Campo]],1,0)</f>
        <v>cod_soc</v>
      </c>
      <c r="B4" s="15" t="s">
        <v>1301</v>
      </c>
      <c r="C4" s="15" t="s">
        <v>1292</v>
      </c>
      <c r="D4" s="15" t="s">
        <v>1302</v>
      </c>
      <c r="E4" s="15" t="s">
        <v>1294</v>
      </c>
      <c r="F4" s="15" t="s">
        <v>1295</v>
      </c>
      <c r="G4" s="15" t="s">
        <v>1303</v>
      </c>
      <c r="H4" s="15" t="s">
        <v>485</v>
      </c>
      <c r="I4" s="15">
        <v>2490665</v>
      </c>
      <c r="J4" s="15">
        <v>0</v>
      </c>
      <c r="K4" s="15">
        <v>0</v>
      </c>
    </row>
    <row r="5" spans="1:11">
      <c r="A5" s="17" t="str">
        <f>VLOOKUP(E5,Table1[[#All],[Campo]],1,0)</f>
        <v>dt_rfrnc</v>
      </c>
      <c r="B5" s="15" t="s">
        <v>1304</v>
      </c>
      <c r="C5" s="15" t="s">
        <v>1305</v>
      </c>
      <c r="D5" s="15" t="s">
        <v>1302</v>
      </c>
      <c r="E5" s="15" t="s">
        <v>1299</v>
      </c>
      <c r="F5" s="15" t="s">
        <v>1300</v>
      </c>
      <c r="G5" s="15" t="s">
        <v>1303</v>
      </c>
      <c r="H5" s="15" t="s">
        <v>485</v>
      </c>
      <c r="I5" s="15">
        <v>2490665</v>
      </c>
      <c r="J5" s="15">
        <v>0</v>
      </c>
      <c r="K5" s="15">
        <v>0</v>
      </c>
    </row>
    <row r="6" spans="1:11">
      <c r="A6" s="17" t="str">
        <f>VLOOKUP(E6,Table1[[#All],[Campo]],1,0)</f>
        <v>instrmnt_id</v>
      </c>
      <c r="B6" s="15" t="s">
        <v>1306</v>
      </c>
      <c r="C6" s="15" t="s">
        <v>1307</v>
      </c>
      <c r="D6" s="15" t="s">
        <v>1302</v>
      </c>
      <c r="E6" s="15" t="s">
        <v>1308</v>
      </c>
      <c r="F6" s="15" t="s">
        <v>1295</v>
      </c>
      <c r="G6" s="15" t="s">
        <v>1303</v>
      </c>
      <c r="H6" s="15" t="s">
        <v>485</v>
      </c>
      <c r="I6" s="15">
        <v>2490665</v>
      </c>
      <c r="J6" s="15">
        <v>0</v>
      </c>
      <c r="K6" s="15">
        <v>0</v>
      </c>
    </row>
    <row r="7" spans="1:11">
      <c r="A7" s="17" t="str">
        <f>VLOOKUP(E7,Table1[[#All],[Campo]],1,0)</f>
        <v>cod_soc</v>
      </c>
      <c r="B7" s="15" t="s">
        <v>1309</v>
      </c>
      <c r="C7" s="15" t="s">
        <v>1292</v>
      </c>
      <c r="D7" s="15" t="s">
        <v>1310</v>
      </c>
      <c r="E7" s="15" t="s">
        <v>1294</v>
      </c>
      <c r="F7" s="15" t="s">
        <v>1295</v>
      </c>
      <c r="G7" s="15" t="s">
        <v>1311</v>
      </c>
      <c r="H7" s="15" t="s">
        <v>485</v>
      </c>
      <c r="I7" s="15">
        <v>2002411</v>
      </c>
      <c r="J7" s="15">
        <v>0</v>
      </c>
      <c r="K7" s="15">
        <v>0</v>
      </c>
    </row>
    <row r="8" spans="1:11">
      <c r="A8" s="17" t="str">
        <f>VLOOKUP(E8,Table1[[#All],[Campo]],1,0)</f>
        <v>dt_rfrnc</v>
      </c>
      <c r="B8" s="15" t="s">
        <v>1312</v>
      </c>
      <c r="C8" s="15" t="s">
        <v>1305</v>
      </c>
      <c r="D8" s="15" t="s">
        <v>1310</v>
      </c>
      <c r="E8" s="15" t="s">
        <v>1299</v>
      </c>
      <c r="F8" s="15" t="s">
        <v>1300</v>
      </c>
      <c r="G8" s="15" t="s">
        <v>1311</v>
      </c>
      <c r="H8" s="15" t="s">
        <v>485</v>
      </c>
      <c r="I8" s="15">
        <v>2002411</v>
      </c>
      <c r="J8" s="15">
        <v>0</v>
      </c>
      <c r="K8" s="15">
        <v>0</v>
      </c>
    </row>
    <row r="9" spans="1:11">
      <c r="A9" s="17" t="str">
        <f>VLOOKUP(E9,Table1[[#All],[Campo]],1,0)</f>
        <v>instrmnt_id</v>
      </c>
      <c r="B9" s="15" t="s">
        <v>1313</v>
      </c>
      <c r="C9" s="15" t="s">
        <v>1307</v>
      </c>
      <c r="D9" s="15" t="s">
        <v>1310</v>
      </c>
      <c r="E9" s="15" t="s">
        <v>1308</v>
      </c>
      <c r="F9" s="15" t="s">
        <v>1295</v>
      </c>
      <c r="G9" s="15" t="s">
        <v>1311</v>
      </c>
      <c r="H9" s="15" t="s">
        <v>485</v>
      </c>
      <c r="I9" s="15">
        <v>2002411</v>
      </c>
      <c r="J9" s="15">
        <v>0</v>
      </c>
      <c r="K9" s="15">
        <v>0</v>
      </c>
    </row>
    <row r="10" spans="1:11">
      <c r="A10" s="17" t="str">
        <f>VLOOKUP(E10,Table1[[#All],[Campo]],1,0)</f>
        <v>dflt_stts_instrmnt</v>
      </c>
      <c r="B10" s="15" t="s">
        <v>1314</v>
      </c>
      <c r="C10" s="15" t="s">
        <v>1315</v>
      </c>
      <c r="D10" s="15" t="s">
        <v>1316</v>
      </c>
      <c r="E10" s="15" t="s">
        <v>1317</v>
      </c>
      <c r="F10" s="15" t="s">
        <v>1318</v>
      </c>
      <c r="G10" s="15" t="s">
        <v>1311</v>
      </c>
      <c r="H10" s="15" t="s">
        <v>1319</v>
      </c>
      <c r="I10" s="15">
        <v>2002411</v>
      </c>
      <c r="J10" s="15">
        <v>96182</v>
      </c>
      <c r="K10" s="15">
        <v>4.8033000000000001</v>
      </c>
    </row>
    <row r="11" spans="1:11">
      <c r="A11" s="17" t="str">
        <f>VLOOKUP(E11,Table1[[#All],[Campo]],1,0)</f>
        <v>prfrmng_stts</v>
      </c>
      <c r="B11" s="15" t="s">
        <v>1320</v>
      </c>
      <c r="C11" s="15" t="s">
        <v>1321</v>
      </c>
      <c r="D11" s="15" t="s">
        <v>1316</v>
      </c>
      <c r="E11" s="15" t="s">
        <v>1322</v>
      </c>
      <c r="F11" s="15" t="s">
        <v>1318</v>
      </c>
      <c r="G11" s="15" t="s">
        <v>1311</v>
      </c>
      <c r="H11" s="15" t="s">
        <v>485</v>
      </c>
      <c r="I11" s="15">
        <v>2002411</v>
      </c>
      <c r="J11" s="15">
        <v>0</v>
      </c>
      <c r="K11" s="15">
        <v>0</v>
      </c>
    </row>
    <row r="12" spans="1:11">
      <c r="A12" s="17" t="str">
        <f>VLOOKUP(E12,Table1[[#All],[Campo]],1,0)</f>
        <v>lcl_instmrnt_id</v>
      </c>
      <c r="B12" s="15" t="s">
        <v>1323</v>
      </c>
      <c r="C12" s="15" t="s">
        <v>1324</v>
      </c>
      <c r="D12" s="15" t="s">
        <v>1310</v>
      </c>
      <c r="E12" s="15" t="s">
        <v>1325</v>
      </c>
      <c r="F12" s="15" t="s">
        <v>1295</v>
      </c>
      <c r="G12" s="15" t="s">
        <v>1311</v>
      </c>
      <c r="H12" s="15" t="s">
        <v>1319</v>
      </c>
      <c r="I12" s="15">
        <v>2002411</v>
      </c>
      <c r="J12" s="15">
        <v>2002411</v>
      </c>
      <c r="K12" s="15">
        <v>100</v>
      </c>
    </row>
    <row r="13" spans="1:11">
      <c r="A13" s="17" t="str">
        <f>VLOOKUP(E13,Table1[[#All],[Campo]],1,0)</f>
        <v>sstnbl_indctr</v>
      </c>
      <c r="B13" s="15" t="s">
        <v>1326</v>
      </c>
      <c r="C13" s="15" t="s">
        <v>1327</v>
      </c>
      <c r="D13" s="15" t="s">
        <v>1316</v>
      </c>
      <c r="E13" s="15" t="s">
        <v>1328</v>
      </c>
      <c r="F13" s="15" t="s">
        <v>1329</v>
      </c>
      <c r="G13" s="15" t="s">
        <v>1311</v>
      </c>
      <c r="H13" s="15" t="s">
        <v>1319</v>
      </c>
      <c r="I13" s="15">
        <v>2002318</v>
      </c>
      <c r="J13" s="15">
        <v>2002318</v>
      </c>
      <c r="K13" s="15">
        <v>100</v>
      </c>
    </row>
    <row r="14" spans="1:11">
      <c r="A14" s="17" t="str">
        <f>VLOOKUP(E14,Table1[[#All],[Campo]],1,0)</f>
        <v>sstnbl_ctgry</v>
      </c>
      <c r="B14" s="15" t="s">
        <v>1330</v>
      </c>
      <c r="C14" s="15" t="s">
        <v>1331</v>
      </c>
      <c r="D14" s="15" t="s">
        <v>1316</v>
      </c>
      <c r="E14" s="15" t="s">
        <v>1332</v>
      </c>
      <c r="F14" s="15" t="s">
        <v>1329</v>
      </c>
      <c r="G14" s="15" t="s">
        <v>1311</v>
      </c>
      <c r="H14" s="15" t="s">
        <v>1319</v>
      </c>
      <c r="I14" s="15">
        <v>2002318</v>
      </c>
      <c r="J14" s="15">
        <v>2002318</v>
      </c>
      <c r="K14" s="15">
        <v>100</v>
      </c>
    </row>
    <row r="15" spans="1:11">
      <c r="A15" s="17" t="str">
        <f>VLOOKUP(E15,Table1[[#All],[Campo]],1,0)</f>
        <v>nw_bsnss</v>
      </c>
      <c r="B15" s="15" t="s">
        <v>1333</v>
      </c>
      <c r="C15" s="15" t="s">
        <v>1334</v>
      </c>
      <c r="D15" s="15" t="s">
        <v>1316</v>
      </c>
      <c r="E15" s="15" t="s">
        <v>1335</v>
      </c>
      <c r="F15" s="15" t="s">
        <v>1329</v>
      </c>
      <c r="G15" s="15" t="s">
        <v>1311</v>
      </c>
      <c r="H15" s="15" t="s">
        <v>1319</v>
      </c>
      <c r="I15" s="15">
        <v>2002411</v>
      </c>
      <c r="J15" s="15">
        <v>2002411</v>
      </c>
      <c r="K15" s="15">
        <v>100</v>
      </c>
    </row>
    <row r="16" spans="1:11">
      <c r="A16" s="17" t="str">
        <f>VLOOKUP(E16,Table1[[#All],[Campo]],1,0)</f>
        <v>bsnss_area</v>
      </c>
      <c r="B16" s="15" t="s">
        <v>1336</v>
      </c>
      <c r="C16" s="15" t="s">
        <v>1337</v>
      </c>
      <c r="D16" s="15" t="s">
        <v>1316</v>
      </c>
      <c r="E16" s="15" t="s">
        <v>1338</v>
      </c>
      <c r="F16" s="15" t="s">
        <v>1329</v>
      </c>
      <c r="G16" s="15" t="s">
        <v>1311</v>
      </c>
      <c r="H16" s="15" t="s">
        <v>1319</v>
      </c>
      <c r="I16" s="15">
        <v>2002411</v>
      </c>
      <c r="J16" s="15">
        <v>2002411</v>
      </c>
      <c r="K16" s="15">
        <v>100</v>
      </c>
    </row>
    <row r="17" spans="1:11">
      <c r="A17" s="17" t="str">
        <f>VLOOKUP(E17,Table1[[#All],[Campo]],1,0)</f>
        <v>flg_intrbsnss</v>
      </c>
      <c r="B17" s="15" t="s">
        <v>1339</v>
      </c>
      <c r="C17" s="15" t="s">
        <v>1340</v>
      </c>
      <c r="D17" s="15" t="s">
        <v>1316</v>
      </c>
      <c r="E17" s="15" t="s">
        <v>1341</v>
      </c>
      <c r="F17" s="15" t="s">
        <v>1329</v>
      </c>
      <c r="G17" s="15" t="s">
        <v>1311</v>
      </c>
      <c r="H17" s="15" t="s">
        <v>1319</v>
      </c>
      <c r="I17" s="15">
        <v>2002411</v>
      </c>
      <c r="J17" s="15">
        <v>2002411</v>
      </c>
      <c r="K17" s="15">
        <v>100</v>
      </c>
    </row>
    <row r="18" spans="1:11">
      <c r="A18" s="17" t="str">
        <f>VLOOKUP(E18,Table1[[#All],[Campo]],1,0)</f>
        <v>bsnss_area_ccrr</v>
      </c>
      <c r="B18" s="15" t="s">
        <v>1342</v>
      </c>
      <c r="C18" s="15" t="s">
        <v>1343</v>
      </c>
      <c r="D18" s="15" t="s">
        <v>1316</v>
      </c>
      <c r="E18" s="15" t="s">
        <v>1344</v>
      </c>
      <c r="F18" s="15" t="s">
        <v>1329</v>
      </c>
      <c r="G18" s="15" t="s">
        <v>1311</v>
      </c>
      <c r="H18" s="15" t="s">
        <v>1319</v>
      </c>
      <c r="I18" s="15">
        <v>2002411</v>
      </c>
      <c r="J18" s="15">
        <v>2002411</v>
      </c>
      <c r="K18" s="15">
        <v>100</v>
      </c>
    </row>
    <row r="19" spans="1:11">
      <c r="A19" s="17" t="s">
        <v>1345</v>
      </c>
      <c r="B19" s="15" t="s">
        <v>1346</v>
      </c>
      <c r="C19" s="15" t="s">
        <v>1347</v>
      </c>
      <c r="D19" s="15" t="s">
        <v>1316</v>
      </c>
      <c r="E19" s="15" t="s">
        <v>1348</v>
      </c>
      <c r="F19" s="15" t="s">
        <v>1329</v>
      </c>
      <c r="G19" s="15" t="s">
        <v>1311</v>
      </c>
      <c r="H19" s="15" t="s">
        <v>1319</v>
      </c>
      <c r="I19" s="15">
        <v>2002411</v>
      </c>
      <c r="J19" s="15">
        <v>2002411</v>
      </c>
      <c r="K19" s="15">
        <v>100</v>
      </c>
    </row>
    <row r="20" spans="1:11">
      <c r="A20" s="17" t="str">
        <f>VLOOKUP(E20,Table1[[#All],[Campo]],1,0)</f>
        <v>idcmb</v>
      </c>
      <c r="B20" s="15" t="s">
        <v>1349</v>
      </c>
      <c r="C20" s="15" t="s">
        <v>1350</v>
      </c>
      <c r="D20" s="15" t="s">
        <v>1310</v>
      </c>
      <c r="E20" s="15" t="s">
        <v>1351</v>
      </c>
      <c r="F20" s="15" t="s">
        <v>1295</v>
      </c>
      <c r="G20" s="15" t="s">
        <v>1311</v>
      </c>
      <c r="H20" s="15" t="s">
        <v>1319</v>
      </c>
      <c r="I20" s="15">
        <v>2002411</v>
      </c>
      <c r="J20" s="15">
        <v>1</v>
      </c>
      <c r="K20" s="15">
        <v>0</v>
      </c>
    </row>
    <row r="21" spans="1:11">
      <c r="A21" s="17" t="str">
        <f>VLOOKUP(E21,Table1[[#All],[Campo]],1,0)</f>
        <v>cod_soc</v>
      </c>
      <c r="B21" s="15" t="s">
        <v>1352</v>
      </c>
      <c r="C21" s="15" t="s">
        <v>1292</v>
      </c>
      <c r="D21" s="15" t="s">
        <v>1353</v>
      </c>
      <c r="E21" s="15" t="s">
        <v>1294</v>
      </c>
      <c r="F21" s="15" t="s">
        <v>1295</v>
      </c>
      <c r="G21" s="15" t="s">
        <v>1354</v>
      </c>
      <c r="H21" s="15" t="s">
        <v>485</v>
      </c>
      <c r="I21" s="15">
        <v>731165</v>
      </c>
      <c r="J21" s="15">
        <v>0</v>
      </c>
      <c r="K21" s="15">
        <v>0</v>
      </c>
    </row>
    <row r="22" spans="1:11">
      <c r="A22" s="17" t="str">
        <f>VLOOKUP(E22,Table1[[#All],[Campo]],1,0)</f>
        <v>dt_rfrnc</v>
      </c>
      <c r="B22" s="15" t="s">
        <v>1355</v>
      </c>
      <c r="C22" s="15" t="s">
        <v>1305</v>
      </c>
      <c r="D22" s="15" t="s">
        <v>1353</v>
      </c>
      <c r="E22" s="15" t="s">
        <v>1299</v>
      </c>
      <c r="F22" s="15" t="s">
        <v>1300</v>
      </c>
      <c r="G22" s="15" t="s">
        <v>1354</v>
      </c>
      <c r="H22" s="15" t="s">
        <v>485</v>
      </c>
      <c r="I22" s="15">
        <v>731165</v>
      </c>
      <c r="J22" s="15">
        <v>0</v>
      </c>
      <c r="K22" s="15">
        <v>0</v>
      </c>
    </row>
    <row r="23" spans="1:11">
      <c r="A23" s="17" t="str">
        <f>VLOOKUP(E23,Table1[[#All],[Campo]],1,0)</f>
        <v>instrmnt_id</v>
      </c>
      <c r="B23" s="15" t="s">
        <v>1356</v>
      </c>
      <c r="C23" s="15" t="s">
        <v>1307</v>
      </c>
      <c r="D23" s="15" t="s">
        <v>1353</v>
      </c>
      <c r="E23" s="15" t="s">
        <v>1308</v>
      </c>
      <c r="F23" s="15" t="s">
        <v>1295</v>
      </c>
      <c r="G23" s="15" t="s">
        <v>1354</v>
      </c>
      <c r="H23" s="15" t="s">
        <v>485</v>
      </c>
      <c r="I23" s="15">
        <v>731165</v>
      </c>
      <c r="J23" s="15">
        <v>0</v>
      </c>
      <c r="K23" s="15">
        <v>0</v>
      </c>
    </row>
    <row r="24" spans="1:11">
      <c r="A24" s="17" t="str">
        <f>VLOOKUP(E24,Table1[[#All],[Campo]],1,0)</f>
        <v>cod_soc</v>
      </c>
      <c r="B24" s="15" t="s">
        <v>1357</v>
      </c>
      <c r="C24" s="15" t="s">
        <v>1292</v>
      </c>
      <c r="D24" s="15" t="s">
        <v>1358</v>
      </c>
      <c r="E24" s="15" t="s">
        <v>1294</v>
      </c>
      <c r="F24" s="15" t="s">
        <v>1295</v>
      </c>
      <c r="G24" s="15" t="s">
        <v>1359</v>
      </c>
      <c r="H24" s="15" t="s">
        <v>485</v>
      </c>
      <c r="I24" s="15">
        <v>456960</v>
      </c>
      <c r="J24" s="15">
        <v>0</v>
      </c>
      <c r="K24" s="15">
        <v>0</v>
      </c>
    </row>
    <row r="25" spans="1:11">
      <c r="A25" s="17" t="str">
        <f>VLOOKUP(E25,Table1[[#All],[Campo]],1,0)</f>
        <v>dt_rfrnc</v>
      </c>
      <c r="B25" s="15" t="s">
        <v>1360</v>
      </c>
      <c r="C25" s="15" t="s">
        <v>1305</v>
      </c>
      <c r="D25" s="15" t="s">
        <v>1358</v>
      </c>
      <c r="E25" s="15" t="s">
        <v>1299</v>
      </c>
      <c r="F25" s="15" t="s">
        <v>1300</v>
      </c>
      <c r="G25" s="15" t="s">
        <v>1359</v>
      </c>
      <c r="H25" s="15" t="s">
        <v>485</v>
      </c>
      <c r="I25" s="15">
        <v>456960</v>
      </c>
      <c r="J25" s="15">
        <v>0</v>
      </c>
      <c r="K25" s="15">
        <v>0</v>
      </c>
    </row>
    <row r="26" spans="1:11">
      <c r="A26" s="17" t="str">
        <f>VLOOKUP(E26,Table1[[#All],[Campo]],1,0)</f>
        <v>instrmnt_id</v>
      </c>
      <c r="B26" s="15" t="s">
        <v>1361</v>
      </c>
      <c r="C26" s="15" t="s">
        <v>1362</v>
      </c>
      <c r="D26" s="15" t="s">
        <v>1316</v>
      </c>
      <c r="E26" s="15" t="s">
        <v>1308</v>
      </c>
      <c r="F26" s="15" t="s">
        <v>1363</v>
      </c>
      <c r="G26" s="15" t="s">
        <v>1364</v>
      </c>
      <c r="H26" s="15" t="s">
        <v>485</v>
      </c>
      <c r="I26" s="15">
        <v>2003033</v>
      </c>
      <c r="J26" s="15">
        <v>0</v>
      </c>
      <c r="K26" s="15">
        <v>0</v>
      </c>
    </row>
    <row r="27" spans="1:11">
      <c r="A27" s="17" t="str">
        <f>VLOOKUP(E27,Table1[[#All],[Campo]],1,0)</f>
        <v>instrmnt_id</v>
      </c>
      <c r="B27" s="15" t="s">
        <v>1365</v>
      </c>
      <c r="C27" s="15" t="s">
        <v>1366</v>
      </c>
      <c r="D27" s="15" t="s">
        <v>1367</v>
      </c>
      <c r="E27" s="15" t="s">
        <v>1308</v>
      </c>
      <c r="F27" s="15" t="s">
        <v>1363</v>
      </c>
      <c r="G27" s="15" t="s">
        <v>1364</v>
      </c>
      <c r="H27" s="15" t="s">
        <v>485</v>
      </c>
      <c r="I27" s="15">
        <v>731165</v>
      </c>
      <c r="J27" s="15">
        <v>0</v>
      </c>
      <c r="K27" s="15">
        <v>0</v>
      </c>
    </row>
    <row r="28" spans="1:11">
      <c r="A28" s="17" t="str">
        <f>VLOOKUP(E28,Table1[[#All],[Campo]],1,0)</f>
        <v>cod_soc</v>
      </c>
      <c r="B28" s="15" t="s">
        <v>1368</v>
      </c>
      <c r="C28" s="15" t="s">
        <v>1369</v>
      </c>
      <c r="D28" s="15" t="s">
        <v>1370</v>
      </c>
      <c r="E28" s="15" t="s">
        <v>1294</v>
      </c>
      <c r="F28" s="15" t="s">
        <v>1371</v>
      </c>
      <c r="G28" s="15" t="s">
        <v>1372</v>
      </c>
      <c r="H28" s="15" t="s">
        <v>485</v>
      </c>
      <c r="I28" s="15">
        <v>1096295</v>
      </c>
      <c r="J28" s="15">
        <v>0</v>
      </c>
      <c r="K28" s="15">
        <v>0</v>
      </c>
    </row>
    <row r="29" spans="1:11">
      <c r="A29" s="17" t="str">
        <f>VLOOKUP(E29,Table1[[#All],[Campo]],1,0)</f>
        <v>dt_rfrnc</v>
      </c>
      <c r="B29" s="15" t="s">
        <v>1373</v>
      </c>
      <c r="C29" s="15" t="s">
        <v>1374</v>
      </c>
      <c r="D29" s="15" t="s">
        <v>1370</v>
      </c>
      <c r="E29" s="15" t="s">
        <v>1299</v>
      </c>
      <c r="F29" s="15" t="s">
        <v>1375</v>
      </c>
      <c r="G29" s="15" t="s">
        <v>1372</v>
      </c>
      <c r="H29" s="15" t="s">
        <v>485</v>
      </c>
      <c r="I29" s="15">
        <v>1096295</v>
      </c>
      <c r="J29" s="15">
        <v>0</v>
      </c>
      <c r="K29" s="15">
        <v>0</v>
      </c>
    </row>
    <row r="30" spans="1:11">
      <c r="A30" s="17" t="str">
        <f>VLOOKUP(E30,Table1[[#All],[Campo]],1,0)</f>
        <v>cod_soc</v>
      </c>
      <c r="B30" s="15" t="s">
        <v>1376</v>
      </c>
      <c r="C30" s="15" t="s">
        <v>1369</v>
      </c>
      <c r="D30" s="15" t="s">
        <v>1377</v>
      </c>
      <c r="E30" s="15" t="s">
        <v>1294</v>
      </c>
      <c r="F30" s="15" t="s">
        <v>1371</v>
      </c>
      <c r="G30" s="15" t="s">
        <v>1378</v>
      </c>
      <c r="H30" s="15" t="s">
        <v>485</v>
      </c>
      <c r="I30" s="15">
        <v>2490665</v>
      </c>
      <c r="J30" s="15">
        <v>0</v>
      </c>
      <c r="K30" s="15">
        <v>0</v>
      </c>
    </row>
    <row r="31" spans="1:11">
      <c r="A31" s="17" t="str">
        <f>VLOOKUP(E31,Table1[[#All],[Campo]],1,0)</f>
        <v>dt_rfrnc</v>
      </c>
      <c r="B31" s="15" t="s">
        <v>1379</v>
      </c>
      <c r="C31" s="15" t="s">
        <v>1380</v>
      </c>
      <c r="D31" s="15" t="s">
        <v>1377</v>
      </c>
      <c r="E31" s="15" t="s">
        <v>1299</v>
      </c>
      <c r="F31" s="15" t="s">
        <v>1375</v>
      </c>
      <c r="G31" s="15" t="s">
        <v>1378</v>
      </c>
      <c r="H31" s="15" t="s">
        <v>485</v>
      </c>
      <c r="I31" s="15">
        <v>2490665</v>
      </c>
      <c r="J31" s="15">
        <v>0</v>
      </c>
      <c r="K31" s="15">
        <v>0</v>
      </c>
    </row>
    <row r="32" spans="1:11">
      <c r="A32" s="17" t="str">
        <f>VLOOKUP(E32,Table1[[#All],[Campo]],1,0)</f>
        <v>instrmnt_id</v>
      </c>
      <c r="B32" s="15" t="s">
        <v>1381</v>
      </c>
      <c r="C32" s="15" t="s">
        <v>1382</v>
      </c>
      <c r="D32" s="15" t="s">
        <v>1377</v>
      </c>
      <c r="E32" s="15" t="s">
        <v>1308</v>
      </c>
      <c r="F32" s="15" t="s">
        <v>1383</v>
      </c>
      <c r="G32" s="15" t="s">
        <v>1378</v>
      </c>
      <c r="H32" s="15" t="s">
        <v>485</v>
      </c>
      <c r="I32" s="15">
        <v>2490665</v>
      </c>
      <c r="J32" s="15">
        <v>0</v>
      </c>
      <c r="K32" s="15">
        <v>0</v>
      </c>
    </row>
    <row r="33" spans="1:11">
      <c r="A33" s="17" t="str">
        <f>VLOOKUP(E33,Table1[[#All],[Campo]],1,0)</f>
        <v>cod_soc</v>
      </c>
      <c r="B33" s="15" t="s">
        <v>1384</v>
      </c>
      <c r="C33" s="15" t="s">
        <v>1369</v>
      </c>
      <c r="D33" s="15" t="s">
        <v>1316</v>
      </c>
      <c r="E33" s="15" t="s">
        <v>1294</v>
      </c>
      <c r="F33" s="15" t="s">
        <v>1371</v>
      </c>
      <c r="G33" s="15" t="s">
        <v>1385</v>
      </c>
      <c r="H33" s="15" t="s">
        <v>485</v>
      </c>
      <c r="I33" s="15">
        <v>2003033</v>
      </c>
      <c r="J33" s="15">
        <v>0</v>
      </c>
      <c r="K33" s="15">
        <v>0</v>
      </c>
    </row>
    <row r="34" spans="1:11">
      <c r="A34" s="17" t="str">
        <f>VLOOKUP(E34,Table1[[#All],[Campo]],1,0)</f>
        <v>subportfolio_id</v>
      </c>
      <c r="B34" s="15" t="s">
        <v>1386</v>
      </c>
      <c r="C34" s="15" t="s">
        <v>1387</v>
      </c>
      <c r="D34" s="15" t="s">
        <v>1316</v>
      </c>
      <c r="E34" s="15" t="s">
        <v>1388</v>
      </c>
      <c r="F34" s="15" t="s">
        <v>1371</v>
      </c>
      <c r="G34" s="15" t="s">
        <v>1385</v>
      </c>
      <c r="H34" s="15" t="s">
        <v>485</v>
      </c>
      <c r="I34" s="15">
        <v>2003033</v>
      </c>
      <c r="J34" s="15">
        <v>0</v>
      </c>
      <c r="K34" s="15">
        <v>0</v>
      </c>
    </row>
    <row r="35" spans="1:11">
      <c r="A35" s="17" t="str">
        <f>VLOOKUP(E35,Table1[[#All],[Campo]],1,0)</f>
        <v>dt_rfrnc</v>
      </c>
      <c r="B35" s="15" t="s">
        <v>1389</v>
      </c>
      <c r="C35" s="15" t="s">
        <v>1380</v>
      </c>
      <c r="D35" s="15" t="s">
        <v>1316</v>
      </c>
      <c r="E35" s="15" t="s">
        <v>1299</v>
      </c>
      <c r="F35" s="15" t="s">
        <v>1375</v>
      </c>
      <c r="G35" s="15" t="s">
        <v>1385</v>
      </c>
      <c r="H35" s="15" t="s">
        <v>485</v>
      </c>
      <c r="I35" s="15">
        <v>2003033</v>
      </c>
      <c r="J35" s="15">
        <v>0</v>
      </c>
      <c r="K35" s="15">
        <v>0</v>
      </c>
    </row>
    <row r="36" spans="1:11">
      <c r="A36" s="17" t="str">
        <f>VLOOKUP(E36,Table1[[#All],[Campo]],1,0)</f>
        <v>instrmnt_id</v>
      </c>
      <c r="B36" s="15" t="s">
        <v>1390</v>
      </c>
      <c r="C36" s="15" t="s">
        <v>1382</v>
      </c>
      <c r="D36" s="15" t="s">
        <v>1316</v>
      </c>
      <c r="E36" s="15" t="s">
        <v>1308</v>
      </c>
      <c r="F36" s="15" t="s">
        <v>1383</v>
      </c>
      <c r="G36" s="15" t="s">
        <v>1385</v>
      </c>
      <c r="H36" s="15" t="s">
        <v>485</v>
      </c>
      <c r="I36" s="15">
        <v>2003033</v>
      </c>
      <c r="J36" s="15">
        <v>0</v>
      </c>
      <c r="K36" s="15">
        <v>0</v>
      </c>
    </row>
    <row r="37" spans="1:11">
      <c r="A37" s="17" t="str">
        <f>VLOOKUP(E37,Table1[[#All],[Campo]],1,0)</f>
        <v>dflt_stts_instrmnt</v>
      </c>
      <c r="B37" s="15" t="s">
        <v>1391</v>
      </c>
      <c r="C37" s="15" t="s">
        <v>1392</v>
      </c>
      <c r="D37" s="15" t="s">
        <v>1316</v>
      </c>
      <c r="E37" s="15" t="s">
        <v>1317</v>
      </c>
      <c r="F37" s="15" t="s">
        <v>1371</v>
      </c>
      <c r="G37" s="15" t="s">
        <v>1385</v>
      </c>
      <c r="H37" s="15" t="s">
        <v>485</v>
      </c>
      <c r="I37" s="15">
        <v>2003033</v>
      </c>
      <c r="J37" s="15">
        <v>0</v>
      </c>
      <c r="K37" s="15">
        <v>0</v>
      </c>
    </row>
    <row r="38" spans="1:11">
      <c r="A38" s="17" t="str">
        <f>VLOOKUP(E38,Table1[[#All],[Campo]],1,0)</f>
        <v>imprmnt_stts</v>
      </c>
      <c r="B38" s="15" t="s">
        <v>1393</v>
      </c>
      <c r="C38" s="15" t="s">
        <v>1394</v>
      </c>
      <c r="D38" s="15" t="s">
        <v>1316</v>
      </c>
      <c r="E38" s="15" t="s">
        <v>1395</v>
      </c>
      <c r="F38" s="15" t="s">
        <v>1371</v>
      </c>
      <c r="G38" s="15" t="s">
        <v>1385</v>
      </c>
      <c r="H38" s="15" t="s">
        <v>485</v>
      </c>
      <c r="I38" s="15">
        <v>2003033</v>
      </c>
      <c r="J38" s="15">
        <v>0</v>
      </c>
      <c r="K38" s="15">
        <v>0</v>
      </c>
    </row>
    <row r="39" spans="1:11">
      <c r="A39" s="17" t="str">
        <f>VLOOKUP(E39,Table1[[#All],[Campo]],1,0)</f>
        <v>prfrmng_stts</v>
      </c>
      <c r="B39" s="15" t="s">
        <v>1396</v>
      </c>
      <c r="C39" s="15" t="s">
        <v>1397</v>
      </c>
      <c r="D39" s="15" t="s">
        <v>1316</v>
      </c>
      <c r="E39" s="15" t="s">
        <v>1322</v>
      </c>
      <c r="F39" s="15" t="s">
        <v>1371</v>
      </c>
      <c r="G39" s="15" t="s">
        <v>1385</v>
      </c>
      <c r="H39" s="15" t="s">
        <v>485</v>
      </c>
      <c r="I39" s="15">
        <v>2003033</v>
      </c>
      <c r="J39" s="15">
        <v>0</v>
      </c>
      <c r="K39" s="15">
        <v>0</v>
      </c>
    </row>
    <row r="40" spans="1:11">
      <c r="A40" s="17" t="str">
        <f>VLOOKUP(E40,Table1[[#All],[Campo]],1,0)</f>
        <v>typ_instrmnt</v>
      </c>
      <c r="B40" s="15" t="s">
        <v>1398</v>
      </c>
      <c r="C40" s="15" t="s">
        <v>1399</v>
      </c>
      <c r="D40" s="15" t="s">
        <v>1316</v>
      </c>
      <c r="E40" s="15" t="s">
        <v>1400</v>
      </c>
      <c r="F40" s="15" t="s">
        <v>1371</v>
      </c>
      <c r="G40" s="15" t="s">
        <v>1385</v>
      </c>
      <c r="H40" s="15" t="s">
        <v>485</v>
      </c>
      <c r="I40" s="15">
        <v>2003033</v>
      </c>
      <c r="J40" s="15">
        <v>0</v>
      </c>
      <c r="K40" s="15">
        <v>0</v>
      </c>
    </row>
    <row r="41" spans="1:11">
      <c r="A41" s="17" t="str">
        <f>VLOOKUP(E41,Table1[[#All],[Campo]],1,0)</f>
        <v>grss_crryng_amnt_instrmnt</v>
      </c>
      <c r="B41" s="15" t="s">
        <v>1401</v>
      </c>
      <c r="C41" s="15" t="s">
        <v>1402</v>
      </c>
      <c r="D41" s="15" t="s">
        <v>1316</v>
      </c>
      <c r="E41" s="15" t="s">
        <v>1403</v>
      </c>
      <c r="F41" s="15" t="s">
        <v>1404</v>
      </c>
      <c r="G41" s="15" t="s">
        <v>1385</v>
      </c>
      <c r="H41" s="15" t="s">
        <v>485</v>
      </c>
      <c r="I41" s="15">
        <v>2003033</v>
      </c>
      <c r="J41" s="15">
        <v>0</v>
      </c>
      <c r="K41" s="15">
        <v>0</v>
      </c>
    </row>
    <row r="42" spans="1:11">
      <c r="A42" s="17" t="str">
        <f>VLOOKUP(E42,Table1[[#All],[Campo]],1,0)</f>
        <v>accmltd_chngs_fv_cr_instrmnt</v>
      </c>
      <c r="B42" s="15" t="s">
        <v>1405</v>
      </c>
      <c r="C42" s="15" t="s">
        <v>1406</v>
      </c>
      <c r="D42" s="15" t="s">
        <v>1316</v>
      </c>
      <c r="E42" s="15" t="s">
        <v>1407</v>
      </c>
      <c r="F42" s="15" t="s">
        <v>1404</v>
      </c>
      <c r="G42" s="15" t="s">
        <v>1385</v>
      </c>
      <c r="H42" s="15" t="s">
        <v>485</v>
      </c>
      <c r="I42" s="15">
        <v>2003033</v>
      </c>
      <c r="J42" s="15">
        <v>0</v>
      </c>
      <c r="K42" s="15">
        <v>0</v>
      </c>
    </row>
    <row r="43" spans="1:11">
      <c r="A43" s="17" t="str">
        <f>VLOOKUP(E43,Table1[[#All],[Campo]],1,0)</f>
        <v>accntng_clssfctn</v>
      </c>
      <c r="B43" s="15" t="s">
        <v>1408</v>
      </c>
      <c r="C43" s="15" t="s">
        <v>1409</v>
      </c>
      <c r="D43" s="15" t="s">
        <v>1316</v>
      </c>
      <c r="E43" s="15" t="s">
        <v>1410</v>
      </c>
      <c r="F43" s="15" t="s">
        <v>1371</v>
      </c>
      <c r="G43" s="15" t="s">
        <v>1385</v>
      </c>
      <c r="H43" s="15" t="s">
        <v>485</v>
      </c>
      <c r="I43" s="15">
        <v>2003033</v>
      </c>
      <c r="J43" s="15">
        <v>0</v>
      </c>
      <c r="K43" s="15">
        <v>0</v>
      </c>
    </row>
    <row r="44" spans="1:11">
      <c r="A44" s="17" t="str">
        <f>VLOOKUP(E44,Table1[[#All],[Campo]],1,0)</f>
        <v>off_blnc_sht_amnt_instrmnt</v>
      </c>
      <c r="B44" s="15" t="s">
        <v>1411</v>
      </c>
      <c r="C44" s="15" t="s">
        <v>1412</v>
      </c>
      <c r="D44" s="15" t="s">
        <v>1316</v>
      </c>
      <c r="E44" s="15" t="s">
        <v>1413</v>
      </c>
      <c r="F44" s="15" t="s">
        <v>1404</v>
      </c>
      <c r="G44" s="15" t="s">
        <v>1385</v>
      </c>
      <c r="H44" s="15" t="s">
        <v>485</v>
      </c>
      <c r="I44" s="15">
        <v>2003033</v>
      </c>
      <c r="J44" s="15">
        <v>0</v>
      </c>
      <c r="K44" s="15">
        <v>0</v>
      </c>
    </row>
    <row r="45" spans="1:11">
      <c r="A45" s="17" t="str">
        <f>VLOOKUP(E45,Table1[[#All],[Campo]],1,0)</f>
        <v>prvsns_off_blnc_sht</v>
      </c>
      <c r="B45" s="15" t="s">
        <v>1414</v>
      </c>
      <c r="C45" s="15" t="s">
        <v>1415</v>
      </c>
      <c r="D45" s="15" t="s">
        <v>1316</v>
      </c>
      <c r="E45" s="15" t="s">
        <v>1416</v>
      </c>
      <c r="F45" s="15" t="s">
        <v>1404</v>
      </c>
      <c r="G45" s="15" t="s">
        <v>1385</v>
      </c>
      <c r="H45" s="15" t="s">
        <v>485</v>
      </c>
      <c r="I45" s="15">
        <v>2003033</v>
      </c>
      <c r="J45" s="15">
        <v>0</v>
      </c>
      <c r="K45" s="15">
        <v>0</v>
      </c>
    </row>
    <row r="46" spans="1:11">
      <c r="A46" s="17" t="str">
        <f>VLOOKUP(E46,Table1[[#All],[Campo]],1,0)</f>
        <v>rwa</v>
      </c>
      <c r="B46" s="15" t="s">
        <v>1417</v>
      </c>
      <c r="C46" s="15" t="s">
        <v>1418</v>
      </c>
      <c r="D46" s="15" t="s">
        <v>1316</v>
      </c>
      <c r="E46" s="15" t="s">
        <v>1419</v>
      </c>
      <c r="F46" s="15" t="s">
        <v>1404</v>
      </c>
      <c r="G46" s="15" t="s">
        <v>1385</v>
      </c>
      <c r="H46" s="15" t="s">
        <v>485</v>
      </c>
      <c r="I46" s="15">
        <v>2003033</v>
      </c>
      <c r="J46" s="15">
        <v>0</v>
      </c>
      <c r="K46" s="15">
        <v>0</v>
      </c>
    </row>
    <row r="47" spans="1:11">
      <c r="A47" s="17" t="str">
        <f>VLOOKUP(E47,Table1[[#All],[Campo]],1,0)</f>
        <v>accmltd_imprmnt_instrmnt</v>
      </c>
      <c r="B47" s="15" t="s">
        <v>1420</v>
      </c>
      <c r="C47" s="15" t="s">
        <v>1421</v>
      </c>
      <c r="D47" s="15" t="s">
        <v>1316</v>
      </c>
      <c r="E47" s="15" t="s">
        <v>1422</v>
      </c>
      <c r="F47" s="15" t="s">
        <v>1404</v>
      </c>
      <c r="G47" s="15" t="s">
        <v>1385</v>
      </c>
      <c r="H47" s="15" t="s">
        <v>485</v>
      </c>
      <c r="I47" s="15">
        <v>2003033</v>
      </c>
      <c r="J47" s="15">
        <v>0</v>
      </c>
      <c r="K47" s="15">
        <v>0</v>
      </c>
    </row>
    <row r="48" spans="1:11">
      <c r="A48" s="17" t="str">
        <f>VLOOKUP(E48,Table1[[#All],[Campo]],1,0)</f>
        <v>cod_soc_intrgrp</v>
      </c>
      <c r="B48" s="15" t="s">
        <v>1423</v>
      </c>
      <c r="C48" s="15" t="s">
        <v>1424</v>
      </c>
      <c r="D48" s="15" t="s">
        <v>1316</v>
      </c>
      <c r="E48" s="15" t="s">
        <v>1425</v>
      </c>
      <c r="F48" s="15" t="s">
        <v>1371</v>
      </c>
      <c r="G48" s="15" t="s">
        <v>1385</v>
      </c>
      <c r="H48" s="15" t="s">
        <v>1319</v>
      </c>
      <c r="I48" s="15">
        <v>2003033</v>
      </c>
      <c r="J48" s="15">
        <v>744</v>
      </c>
      <c r="K48" s="15">
        <v>3.7100000000000001E-2</v>
      </c>
    </row>
    <row r="49" spans="1:11">
      <c r="A49" s="17" t="str">
        <f>VLOOKUP(E49,Table1[[#All],[Campo]],1,0)</f>
        <v>lcl_instmrnt_id</v>
      </c>
      <c r="B49" s="15" t="s">
        <v>1426</v>
      </c>
      <c r="C49" s="15" t="s">
        <v>1427</v>
      </c>
      <c r="D49" s="15" t="s">
        <v>1316</v>
      </c>
      <c r="E49" s="15" t="s">
        <v>1325</v>
      </c>
      <c r="F49" s="15" t="s">
        <v>1383</v>
      </c>
      <c r="G49" s="15" t="s">
        <v>1385</v>
      </c>
      <c r="H49" s="15" t="s">
        <v>485</v>
      </c>
      <c r="I49" s="15">
        <v>2003033</v>
      </c>
      <c r="J49" s="15">
        <v>0</v>
      </c>
      <c r="K49" s="15">
        <v>0</v>
      </c>
    </row>
    <row r="50" spans="1:11">
      <c r="A50" s="17" t="str">
        <f>VLOOKUP(E50,Table1[[#All],[Campo]],1,0)</f>
        <v>sstnbl_indctr</v>
      </c>
      <c r="B50" s="15" t="s">
        <v>1428</v>
      </c>
      <c r="C50" s="15" t="s">
        <v>1429</v>
      </c>
      <c r="D50" s="15" t="s">
        <v>1316</v>
      </c>
      <c r="E50" s="15" t="s">
        <v>1328</v>
      </c>
      <c r="F50" s="15" t="s">
        <v>1371</v>
      </c>
      <c r="G50" s="15" t="s">
        <v>1385</v>
      </c>
      <c r="H50" s="15" t="s">
        <v>1319</v>
      </c>
      <c r="I50" s="15">
        <v>2003033</v>
      </c>
      <c r="J50" s="15">
        <v>2003033</v>
      </c>
      <c r="K50" s="15">
        <v>100</v>
      </c>
    </row>
    <row r="51" spans="1:11">
      <c r="A51" s="17" t="str">
        <f>VLOOKUP(E51,Table1[[#All],[Campo]],1,0)</f>
        <v>sstnbl_ctgry</v>
      </c>
      <c r="B51" s="15" t="s">
        <v>1430</v>
      </c>
      <c r="C51" s="15" t="s">
        <v>1431</v>
      </c>
      <c r="D51" s="15" t="s">
        <v>1316</v>
      </c>
      <c r="E51" s="15" t="s">
        <v>1332</v>
      </c>
      <c r="F51" s="15" t="s">
        <v>1371</v>
      </c>
      <c r="G51" s="15" t="s">
        <v>1385</v>
      </c>
      <c r="H51" s="15" t="s">
        <v>1319</v>
      </c>
      <c r="I51" s="15">
        <v>2003033</v>
      </c>
      <c r="J51" s="15">
        <v>2003033</v>
      </c>
      <c r="K51" s="15">
        <v>100</v>
      </c>
    </row>
    <row r="52" spans="1:11">
      <c r="A52" s="17" t="str">
        <f>VLOOKUP(E52,Table1[[#All],[Campo]],1,0)</f>
        <v>avrg_blnc</v>
      </c>
      <c r="B52" s="15" t="s">
        <v>1432</v>
      </c>
      <c r="C52" s="15" t="s">
        <v>1433</v>
      </c>
      <c r="D52" s="15" t="s">
        <v>1316</v>
      </c>
      <c r="E52" s="15" t="s">
        <v>1434</v>
      </c>
      <c r="F52" s="15" t="s">
        <v>1404</v>
      </c>
      <c r="G52" s="15" t="s">
        <v>1385</v>
      </c>
      <c r="H52" s="15" t="s">
        <v>485</v>
      </c>
      <c r="I52" s="15">
        <v>2003033</v>
      </c>
      <c r="J52" s="15">
        <v>0</v>
      </c>
      <c r="K52" s="15">
        <v>0</v>
      </c>
    </row>
    <row r="53" spans="1:11">
      <c r="A53" s="17" t="str">
        <f>VLOOKUP(E53,Table1[[#All],[Campo]],1,0)</f>
        <v>nw_bsnss</v>
      </c>
      <c r="B53" s="15" t="s">
        <v>1435</v>
      </c>
      <c r="C53" s="15" t="s">
        <v>1436</v>
      </c>
      <c r="D53" s="15" t="s">
        <v>1316</v>
      </c>
      <c r="E53" s="15" t="s">
        <v>1335</v>
      </c>
      <c r="F53" s="15" t="s">
        <v>1371</v>
      </c>
      <c r="G53" s="15" t="s">
        <v>1385</v>
      </c>
      <c r="H53" s="15" t="s">
        <v>1319</v>
      </c>
      <c r="I53" s="15">
        <v>2003033</v>
      </c>
      <c r="J53" s="15">
        <v>2003033</v>
      </c>
      <c r="K53" s="15">
        <v>100</v>
      </c>
    </row>
    <row r="54" spans="1:11">
      <c r="A54" s="17" t="str">
        <f>VLOOKUP(E54,Table1[[#All],[Campo]],1,0)</f>
        <v>grss_intrst_incm</v>
      </c>
      <c r="B54" s="15" t="s">
        <v>1437</v>
      </c>
      <c r="C54" s="15" t="s">
        <v>1438</v>
      </c>
      <c r="D54" s="15" t="s">
        <v>1316</v>
      </c>
      <c r="E54" s="15" t="s">
        <v>1439</v>
      </c>
      <c r="F54" s="15" t="s">
        <v>1404</v>
      </c>
      <c r="G54" s="15" t="s">
        <v>1385</v>
      </c>
      <c r="H54" s="15" t="s">
        <v>485</v>
      </c>
      <c r="I54" s="15">
        <v>2003033</v>
      </c>
      <c r="J54" s="15">
        <v>0</v>
      </c>
      <c r="K54" s="15">
        <v>0</v>
      </c>
    </row>
    <row r="55" spans="1:11">
      <c r="A55" s="17" t="s">
        <v>1440</v>
      </c>
      <c r="B55" s="15" t="s">
        <v>1441</v>
      </c>
      <c r="C55" s="15" t="s">
        <v>1442</v>
      </c>
      <c r="D55" s="15" t="s">
        <v>1316</v>
      </c>
      <c r="E55" s="15" t="s">
        <v>1443</v>
      </c>
      <c r="F55" s="15" t="s">
        <v>1404</v>
      </c>
      <c r="G55" s="15" t="s">
        <v>1385</v>
      </c>
      <c r="H55" s="15" t="s">
        <v>485</v>
      </c>
      <c r="I55" s="15">
        <v>2003033</v>
      </c>
      <c r="J55" s="15">
        <v>0</v>
      </c>
      <c r="K55" s="15">
        <v>0</v>
      </c>
    </row>
    <row r="56" spans="1:11">
      <c r="A56" s="17" t="str">
        <f>VLOOKUP(E56,Table1[[#All],[Campo]],1,0)</f>
        <v>intrnl_trnsfr_rt</v>
      </c>
      <c r="B56" s="15" t="s">
        <v>1444</v>
      </c>
      <c r="C56" s="15" t="s">
        <v>1445</v>
      </c>
      <c r="D56" s="15" t="s">
        <v>1316</v>
      </c>
      <c r="E56" s="15" t="s">
        <v>1446</v>
      </c>
      <c r="F56" s="15" t="s">
        <v>1404</v>
      </c>
      <c r="G56" s="15" t="s">
        <v>1385</v>
      </c>
      <c r="H56" s="15" t="s">
        <v>485</v>
      </c>
      <c r="I56" s="15">
        <v>2003033</v>
      </c>
      <c r="J56" s="15">
        <v>0</v>
      </c>
      <c r="K56" s="15">
        <v>0</v>
      </c>
    </row>
    <row r="57" spans="1:11">
      <c r="A57" s="17" t="str">
        <f>VLOOKUP(E57,Table1[[#All],[Campo]],1,0)</f>
        <v>nt_ln_lss_prvsn</v>
      </c>
      <c r="B57" s="15" t="s">
        <v>1447</v>
      </c>
      <c r="C57" s="15" t="s">
        <v>1448</v>
      </c>
      <c r="D57" s="15" t="s">
        <v>1316</v>
      </c>
      <c r="E57" s="15" t="s">
        <v>1449</v>
      </c>
      <c r="F57" s="15" t="s">
        <v>1404</v>
      </c>
      <c r="G57" s="15" t="s">
        <v>1385</v>
      </c>
      <c r="H57" s="15" t="s">
        <v>485</v>
      </c>
      <c r="I57" s="15">
        <v>2003033</v>
      </c>
      <c r="J57" s="15">
        <v>0</v>
      </c>
      <c r="K57" s="15">
        <v>0</v>
      </c>
    </row>
    <row r="58" spans="1:11">
      <c r="A58" s="17" t="str">
        <f>VLOOKUP(E58,Table1[[#All],[Campo]],1,0)</f>
        <v>bsnss_area</v>
      </c>
      <c r="B58" s="15" t="s">
        <v>1450</v>
      </c>
      <c r="C58" s="15" t="s">
        <v>1451</v>
      </c>
      <c r="D58" s="15" t="s">
        <v>1316</v>
      </c>
      <c r="E58" s="15" t="s">
        <v>1338</v>
      </c>
      <c r="F58" s="15" t="s">
        <v>1371</v>
      </c>
      <c r="G58" s="15" t="s">
        <v>1385</v>
      </c>
      <c r="H58" s="15" t="s">
        <v>1319</v>
      </c>
      <c r="I58" s="15">
        <v>2003033</v>
      </c>
      <c r="J58" s="15">
        <v>2003033</v>
      </c>
      <c r="K58" s="15">
        <v>100</v>
      </c>
    </row>
    <row r="59" spans="1:11">
      <c r="A59" s="17" t="str">
        <f>VLOOKUP(E59,Table1[[#All],[Campo]],1,0)</f>
        <v>mngmnt_prdct</v>
      </c>
      <c r="B59" s="15" t="s">
        <v>1452</v>
      </c>
      <c r="C59" s="15" t="s">
        <v>1453</v>
      </c>
      <c r="D59" s="15" t="s">
        <v>1316</v>
      </c>
      <c r="E59" s="15" t="s">
        <v>1454</v>
      </c>
      <c r="F59" s="15" t="s">
        <v>1371</v>
      </c>
      <c r="G59" s="15" t="s">
        <v>1385</v>
      </c>
      <c r="H59" s="15" t="s">
        <v>1319</v>
      </c>
      <c r="I59" s="15">
        <v>2003033</v>
      </c>
      <c r="J59" s="15">
        <v>2003033</v>
      </c>
      <c r="K59" s="15">
        <v>100</v>
      </c>
    </row>
    <row r="60" spans="1:11">
      <c r="A60" s="17" t="s">
        <v>1455</v>
      </c>
      <c r="B60" s="15" t="s">
        <v>1456</v>
      </c>
      <c r="C60" s="15" t="s">
        <v>1457</v>
      </c>
      <c r="D60" s="15" t="s">
        <v>1316</v>
      </c>
      <c r="E60" s="15" t="s">
        <v>1458</v>
      </c>
      <c r="F60" s="15" t="s">
        <v>1404</v>
      </c>
      <c r="G60" s="15" t="s">
        <v>1385</v>
      </c>
      <c r="H60" s="15" t="s">
        <v>485</v>
      </c>
      <c r="I60" s="15">
        <v>2003033</v>
      </c>
      <c r="J60" s="15">
        <v>0</v>
      </c>
      <c r="K60" s="15">
        <v>0</v>
      </c>
    </row>
    <row r="61" spans="1:11">
      <c r="A61" s="17" t="str">
        <f>VLOOKUP(E61,Table1[[#All],[Campo]],1,0)</f>
        <v>gns_fnncl_trnsctn_exchng_dffrncs</v>
      </c>
      <c r="B61" s="15" t="s">
        <v>1459</v>
      </c>
      <c r="C61" s="15" t="s">
        <v>1460</v>
      </c>
      <c r="D61" s="15" t="s">
        <v>1316</v>
      </c>
      <c r="E61" s="15" t="s">
        <v>1461</v>
      </c>
      <c r="F61" s="15" t="s">
        <v>1404</v>
      </c>
      <c r="G61" s="15" t="s">
        <v>1385</v>
      </c>
      <c r="H61" s="15" t="s">
        <v>485</v>
      </c>
      <c r="I61" s="15">
        <v>2003033</v>
      </c>
      <c r="J61" s="15">
        <v>0</v>
      </c>
      <c r="K61" s="15">
        <v>0</v>
      </c>
    </row>
    <row r="62" spans="1:11">
      <c r="A62" s="17" t="str">
        <f>VLOOKUP(E62,Table1[[#All],[Campo]],1,0)</f>
        <v>flg_intrbsnss</v>
      </c>
      <c r="B62" s="15" t="s">
        <v>1462</v>
      </c>
      <c r="C62" s="15" t="s">
        <v>1463</v>
      </c>
      <c r="D62" s="15" t="s">
        <v>1316</v>
      </c>
      <c r="E62" s="15" t="s">
        <v>1341</v>
      </c>
      <c r="F62" s="15" t="s">
        <v>1371</v>
      </c>
      <c r="G62" s="15" t="s">
        <v>1385</v>
      </c>
      <c r="H62" s="15" t="s">
        <v>1319</v>
      </c>
      <c r="I62" s="15">
        <v>2003033</v>
      </c>
      <c r="J62" s="15">
        <v>2003033</v>
      </c>
      <c r="K62" s="15">
        <v>100</v>
      </c>
    </row>
    <row r="63" spans="1:11">
      <c r="A63" s="17" t="str">
        <f>VLOOKUP(E63,Table1[[#All],[Campo]],1,0)</f>
        <v>intrbsnss_adj_cod</v>
      </c>
      <c r="B63" s="15" t="s">
        <v>1464</v>
      </c>
      <c r="C63" s="15" t="s">
        <v>1465</v>
      </c>
      <c r="D63" s="15" t="s">
        <v>1316</v>
      </c>
      <c r="E63" s="15" t="s">
        <v>1466</v>
      </c>
      <c r="F63" s="15" t="s">
        <v>1371</v>
      </c>
      <c r="G63" s="15" t="s">
        <v>1385</v>
      </c>
      <c r="H63" s="15" t="s">
        <v>1319</v>
      </c>
      <c r="I63" s="15">
        <v>2003033</v>
      </c>
      <c r="J63" s="15">
        <v>2003033</v>
      </c>
      <c r="K63" s="15">
        <v>100</v>
      </c>
    </row>
    <row r="64" spans="1:11">
      <c r="A64" s="17" t="str">
        <f>VLOOKUP(E64,Table1[[#All],[Campo]],1,0)</f>
        <v>cod_soc_dstntn</v>
      </c>
      <c r="B64" s="15" t="s">
        <v>1467</v>
      </c>
      <c r="C64" s="15" t="s">
        <v>1468</v>
      </c>
      <c r="D64" s="15" t="s">
        <v>1316</v>
      </c>
      <c r="E64" s="15" t="s">
        <v>1469</v>
      </c>
      <c r="F64" s="15" t="s">
        <v>1371</v>
      </c>
      <c r="G64" s="15" t="s">
        <v>1385</v>
      </c>
      <c r="H64" s="15" t="s">
        <v>1319</v>
      </c>
      <c r="I64" s="15">
        <v>2003033</v>
      </c>
      <c r="J64" s="15">
        <v>2003033</v>
      </c>
      <c r="K64" s="15">
        <v>100</v>
      </c>
    </row>
    <row r="65" spans="1:11">
      <c r="A65" s="17" t="str">
        <f>VLOOKUP(E65,Table1[[#All],[Campo]],1,0)</f>
        <v>bsnss_area_dstntn</v>
      </c>
      <c r="B65" s="15" t="s">
        <v>1470</v>
      </c>
      <c r="C65" s="15" t="s">
        <v>1471</v>
      </c>
      <c r="D65" s="15" t="s">
        <v>1316</v>
      </c>
      <c r="E65" s="15" t="s">
        <v>1472</v>
      </c>
      <c r="F65" s="15" t="s">
        <v>1371</v>
      </c>
      <c r="G65" s="15" t="s">
        <v>1385</v>
      </c>
      <c r="H65" s="15" t="s">
        <v>1319</v>
      </c>
      <c r="I65" s="15">
        <v>2003033</v>
      </c>
      <c r="J65" s="15">
        <v>2003033</v>
      </c>
      <c r="K65" s="15">
        <v>100</v>
      </c>
    </row>
    <row r="66" spans="1:11">
      <c r="A66" s="17" t="str">
        <f>VLOOKUP(E66,Table1[[#All],[Campo]],1,0)</f>
        <v>avrg_blnc_off_blnc</v>
      </c>
      <c r="B66" s="15" t="s">
        <v>1473</v>
      </c>
      <c r="C66" s="15" t="s">
        <v>1474</v>
      </c>
      <c r="D66" s="15" t="s">
        <v>1316</v>
      </c>
      <c r="E66" s="15" t="s">
        <v>1475</v>
      </c>
      <c r="F66" s="15" t="s">
        <v>1404</v>
      </c>
      <c r="G66" s="15" t="s">
        <v>1385</v>
      </c>
      <c r="H66" s="15" t="s">
        <v>485</v>
      </c>
      <c r="I66" s="15">
        <v>2003033</v>
      </c>
      <c r="J66" s="15">
        <v>0</v>
      </c>
      <c r="K66" s="15">
        <v>0</v>
      </c>
    </row>
    <row r="67" spans="1:11">
      <c r="A67" s="17" t="str">
        <f>VLOOKUP(E67,Table1[[#All],[Campo]],1,0)</f>
        <v>intrnl_trnsfr_rt_off_blnc</v>
      </c>
      <c r="B67" s="15" t="s">
        <v>1476</v>
      </c>
      <c r="C67" s="15" t="s">
        <v>1477</v>
      </c>
      <c r="D67" s="15" t="s">
        <v>1316</v>
      </c>
      <c r="E67" s="15" t="s">
        <v>1478</v>
      </c>
      <c r="F67" s="15" t="s">
        <v>1404</v>
      </c>
      <c r="G67" s="15" t="s">
        <v>1385</v>
      </c>
      <c r="H67" s="15" t="s">
        <v>485</v>
      </c>
      <c r="I67" s="15">
        <v>2003033</v>
      </c>
      <c r="J67" s="15">
        <v>0</v>
      </c>
      <c r="K67" s="15">
        <v>0</v>
      </c>
    </row>
    <row r="68" spans="1:11">
      <c r="A68" s="17" t="s">
        <v>1479</v>
      </c>
      <c r="B68" s="15" t="s">
        <v>1480</v>
      </c>
      <c r="C68" s="15" t="s">
        <v>1481</v>
      </c>
      <c r="D68" s="15" t="s">
        <v>1316</v>
      </c>
      <c r="E68" s="15" t="s">
        <v>1482</v>
      </c>
      <c r="F68" s="15" t="s">
        <v>1404</v>
      </c>
      <c r="G68" s="15" t="s">
        <v>1385</v>
      </c>
      <c r="H68" s="15" t="s">
        <v>485</v>
      </c>
      <c r="I68" s="15">
        <v>2003033</v>
      </c>
      <c r="J68" s="15">
        <v>0</v>
      </c>
      <c r="K68" s="15">
        <v>0</v>
      </c>
    </row>
    <row r="69" spans="1:11">
      <c r="A69" s="17" t="s">
        <v>1483</v>
      </c>
      <c r="B69" s="15" t="s">
        <v>1484</v>
      </c>
      <c r="C69" s="15" t="s">
        <v>1485</v>
      </c>
      <c r="D69" s="15" t="s">
        <v>1316</v>
      </c>
      <c r="E69" s="15" t="s">
        <v>1486</v>
      </c>
      <c r="F69" s="15" t="s">
        <v>1404</v>
      </c>
      <c r="G69" s="15" t="s">
        <v>1385</v>
      </c>
      <c r="H69" s="15" t="s">
        <v>485</v>
      </c>
      <c r="I69" s="15">
        <v>2003033</v>
      </c>
      <c r="J69" s="15">
        <v>0</v>
      </c>
      <c r="K69" s="15">
        <v>0</v>
      </c>
    </row>
    <row r="70" spans="1:11">
      <c r="A70" s="17" t="str">
        <f>VLOOKUP(E70,Table1[[#All],[Campo]],1,0)</f>
        <v>rwa_off_blnc</v>
      </c>
      <c r="B70" s="15" t="s">
        <v>1487</v>
      </c>
      <c r="C70" s="15" t="s">
        <v>1488</v>
      </c>
      <c r="D70" s="15" t="s">
        <v>1316</v>
      </c>
      <c r="E70" s="15" t="s">
        <v>1489</v>
      </c>
      <c r="F70" s="15" t="s">
        <v>1404</v>
      </c>
      <c r="G70" s="15" t="s">
        <v>1385</v>
      </c>
      <c r="H70" s="15" t="s">
        <v>485</v>
      </c>
      <c r="I70" s="15">
        <v>2003033</v>
      </c>
      <c r="J70" s="15">
        <v>0</v>
      </c>
      <c r="K70" s="15">
        <v>0</v>
      </c>
    </row>
    <row r="71" spans="1:11">
      <c r="A71" s="17" t="str">
        <f>VLOOKUP(E71,Table1[[#All],[Campo]],1,0)</f>
        <v>grss_intrst_expns</v>
      </c>
      <c r="B71" s="15" t="s">
        <v>1490</v>
      </c>
      <c r="C71" s="15" t="s">
        <v>1491</v>
      </c>
      <c r="D71" s="15" t="s">
        <v>1316</v>
      </c>
      <c r="E71" s="15" t="s">
        <v>1492</v>
      </c>
      <c r="F71" s="15" t="s">
        <v>1404</v>
      </c>
      <c r="G71" s="15" t="s">
        <v>1385</v>
      </c>
      <c r="H71" s="15" t="s">
        <v>485</v>
      </c>
      <c r="I71" s="15">
        <v>2003033</v>
      </c>
      <c r="J71" s="15">
        <v>0</v>
      </c>
      <c r="K71" s="15">
        <v>0</v>
      </c>
    </row>
    <row r="72" spans="1:11">
      <c r="A72" s="17" t="str">
        <f>VLOOKUP(E72,Table1[[#All],[Campo]],1,0)</f>
        <v>nt_ln_lss_prvsn_off_blnc</v>
      </c>
      <c r="B72" s="15" t="s">
        <v>1493</v>
      </c>
      <c r="C72" s="15" t="s">
        <v>1494</v>
      </c>
      <c r="D72" s="15" t="s">
        <v>1316</v>
      </c>
      <c r="E72" s="15" t="s">
        <v>1495</v>
      </c>
      <c r="F72" s="15" t="s">
        <v>1404</v>
      </c>
      <c r="G72" s="15" t="s">
        <v>1385</v>
      </c>
      <c r="H72" s="15" t="s">
        <v>485</v>
      </c>
      <c r="I72" s="15">
        <v>2003033</v>
      </c>
      <c r="J72" s="15">
        <v>0</v>
      </c>
      <c r="K72" s="15">
        <v>0</v>
      </c>
    </row>
    <row r="73" spans="1:11">
      <c r="A73" s="17" t="str">
        <f>VLOOKUP(E73,Table1[[#All],[Campo]],1,0)</f>
        <v>grss_intrst_incm_ccrr</v>
      </c>
      <c r="B73" s="15" t="s">
        <v>1496</v>
      </c>
      <c r="C73" s="15" t="s">
        <v>1497</v>
      </c>
      <c r="D73" s="15" t="s">
        <v>1316</v>
      </c>
      <c r="E73" s="15" t="s">
        <v>1498</v>
      </c>
      <c r="F73" s="15" t="s">
        <v>1404</v>
      </c>
      <c r="G73" s="15" t="s">
        <v>1385</v>
      </c>
      <c r="H73" s="15" t="s">
        <v>485</v>
      </c>
      <c r="I73" s="15">
        <v>2003033</v>
      </c>
      <c r="J73" s="15">
        <v>0</v>
      </c>
      <c r="K73" s="15">
        <v>0</v>
      </c>
    </row>
    <row r="74" spans="1:11">
      <c r="A74" s="17" t="str">
        <f>VLOOKUP(E74,Table1[[#All],[Campo]],1,0)</f>
        <v>grss_intrst_expns_ccrr</v>
      </c>
      <c r="B74" s="15" t="s">
        <v>1499</v>
      </c>
      <c r="C74" s="15" t="s">
        <v>1500</v>
      </c>
      <c r="D74" s="15" t="s">
        <v>1316</v>
      </c>
      <c r="E74" s="15" t="s">
        <v>1501</v>
      </c>
      <c r="F74" s="15" t="s">
        <v>1404</v>
      </c>
      <c r="G74" s="15" t="s">
        <v>1385</v>
      </c>
      <c r="H74" s="15" t="s">
        <v>485</v>
      </c>
      <c r="I74" s="15">
        <v>2003033</v>
      </c>
      <c r="J74" s="15">
        <v>0</v>
      </c>
      <c r="K74" s="15">
        <v>0</v>
      </c>
    </row>
    <row r="75" spans="1:11">
      <c r="A75" s="17" t="s">
        <v>1502</v>
      </c>
      <c r="B75" s="15" t="s">
        <v>1503</v>
      </c>
      <c r="C75" s="15" t="s">
        <v>1504</v>
      </c>
      <c r="D75" s="15" t="s">
        <v>1316</v>
      </c>
      <c r="E75" s="15" t="s">
        <v>1505</v>
      </c>
      <c r="F75" s="15" t="s">
        <v>1404</v>
      </c>
      <c r="G75" s="15" t="s">
        <v>1385</v>
      </c>
      <c r="H75" s="15" t="s">
        <v>485</v>
      </c>
      <c r="I75" s="15">
        <v>2003033</v>
      </c>
      <c r="J75" s="15">
        <v>0</v>
      </c>
      <c r="K75" s="15">
        <v>0</v>
      </c>
    </row>
    <row r="76" spans="1:11">
      <c r="A76" s="17" t="s">
        <v>1506</v>
      </c>
      <c r="B76" s="15" t="s">
        <v>1507</v>
      </c>
      <c r="C76" s="15" t="s">
        <v>1508</v>
      </c>
      <c r="D76" s="15" t="s">
        <v>1316</v>
      </c>
      <c r="E76" s="15" t="s">
        <v>1509</v>
      </c>
      <c r="F76" s="15" t="s">
        <v>1404</v>
      </c>
      <c r="G76" s="15" t="s">
        <v>1385</v>
      </c>
      <c r="H76" s="15" t="s">
        <v>485</v>
      </c>
      <c r="I76" s="15">
        <v>2003033</v>
      </c>
      <c r="J76" s="15">
        <v>0</v>
      </c>
      <c r="K76" s="15">
        <v>0</v>
      </c>
    </row>
    <row r="77" spans="1:11">
      <c r="A77" s="17" t="str">
        <f>VLOOKUP(E77,Table1[[#All],[Campo]],1,0)</f>
        <v>gns_fnncl_trnsctn_exchng_ccrr</v>
      </c>
      <c r="B77" s="15" t="s">
        <v>1510</v>
      </c>
      <c r="C77" s="15" t="s">
        <v>1511</v>
      </c>
      <c r="D77" s="15" t="s">
        <v>1316</v>
      </c>
      <c r="E77" s="15" t="s">
        <v>1512</v>
      </c>
      <c r="F77" s="15" t="s">
        <v>1404</v>
      </c>
      <c r="G77" s="15" t="s">
        <v>1385</v>
      </c>
      <c r="H77" s="15" t="s">
        <v>485</v>
      </c>
      <c r="I77" s="15">
        <v>2003033</v>
      </c>
      <c r="J77" s="15">
        <v>0</v>
      </c>
      <c r="K77" s="15">
        <v>0</v>
      </c>
    </row>
    <row r="78" spans="1:11">
      <c r="A78" s="17" t="str">
        <f>VLOOKUP(E78,Table1[[#All],[Campo]],1,0)</f>
        <v>bsnss_area_ccrr</v>
      </c>
      <c r="B78" s="15" t="s">
        <v>1513</v>
      </c>
      <c r="C78" s="15" t="s">
        <v>1514</v>
      </c>
      <c r="D78" s="15" t="s">
        <v>1316</v>
      </c>
      <c r="E78" s="15" t="s">
        <v>1344</v>
      </c>
      <c r="F78" s="15" t="s">
        <v>1371</v>
      </c>
      <c r="G78" s="15" t="s">
        <v>1385</v>
      </c>
      <c r="H78" s="15" t="s">
        <v>1319</v>
      </c>
      <c r="I78" s="15">
        <v>2003033</v>
      </c>
      <c r="J78" s="15">
        <v>2003033</v>
      </c>
      <c r="K78" s="15">
        <v>100</v>
      </c>
    </row>
    <row r="79" spans="1:11">
      <c r="A79" s="17" t="s">
        <v>1515</v>
      </c>
      <c r="B79" s="15" t="s">
        <v>1516</v>
      </c>
      <c r="C79" s="15" t="s">
        <v>1517</v>
      </c>
      <c r="D79" s="15" t="s">
        <v>1316</v>
      </c>
      <c r="E79" s="15" t="s">
        <v>1518</v>
      </c>
      <c r="F79" s="15" t="s">
        <v>1404</v>
      </c>
      <c r="G79" s="15" t="s">
        <v>1385</v>
      </c>
      <c r="H79" s="15" t="s">
        <v>485</v>
      </c>
      <c r="I79" s="15">
        <v>2003033</v>
      </c>
      <c r="J79" s="15">
        <v>0</v>
      </c>
      <c r="K79" s="15">
        <v>0</v>
      </c>
    </row>
    <row r="80" spans="1:11">
      <c r="A80" s="17" t="s">
        <v>1519</v>
      </c>
      <c r="B80" s="15" t="s">
        <v>1520</v>
      </c>
      <c r="C80" s="15" t="s">
        <v>1521</v>
      </c>
      <c r="D80" s="15" t="s">
        <v>1316</v>
      </c>
      <c r="E80" s="15" t="s">
        <v>1522</v>
      </c>
      <c r="F80" s="15" t="s">
        <v>1404</v>
      </c>
      <c r="G80" s="15" t="s">
        <v>1385</v>
      </c>
      <c r="H80" s="15" t="s">
        <v>485</v>
      </c>
      <c r="I80" s="15">
        <v>2003033</v>
      </c>
      <c r="J80" s="15">
        <v>0</v>
      </c>
      <c r="K80" s="15">
        <v>0</v>
      </c>
    </row>
    <row r="81" spans="1:11">
      <c r="A81" s="17" t="s">
        <v>1345</v>
      </c>
      <c r="B81" s="15" t="s">
        <v>1523</v>
      </c>
      <c r="C81" s="15" t="s">
        <v>1524</v>
      </c>
      <c r="D81" s="15" t="s">
        <v>1316</v>
      </c>
      <c r="E81" s="15" t="s">
        <v>1348</v>
      </c>
      <c r="F81" s="15" t="s">
        <v>1371</v>
      </c>
      <c r="G81" s="15" t="s">
        <v>1385</v>
      </c>
      <c r="H81" s="15" t="s">
        <v>1319</v>
      </c>
      <c r="I81" s="15">
        <v>2003033</v>
      </c>
      <c r="J81" s="15">
        <v>2003033</v>
      </c>
      <c r="K81" s="15">
        <v>100</v>
      </c>
    </row>
    <row r="82" spans="1:11">
      <c r="A82" s="17" t="str">
        <f>VLOOKUP(E82,Table1[[#All],[Campo]],1,0)</f>
        <v>idcmb</v>
      </c>
      <c r="B82" s="15" t="s">
        <v>1525</v>
      </c>
      <c r="C82" s="15" t="s">
        <v>1526</v>
      </c>
      <c r="D82" s="15" t="s">
        <v>1316</v>
      </c>
      <c r="E82" s="15" t="s">
        <v>1351</v>
      </c>
      <c r="F82" s="15" t="s">
        <v>1371</v>
      </c>
      <c r="G82" s="15" t="s">
        <v>1385</v>
      </c>
      <c r="H82" s="15" t="s">
        <v>1319</v>
      </c>
      <c r="I82" s="15">
        <v>2003033</v>
      </c>
      <c r="J82" s="15">
        <v>2003033</v>
      </c>
      <c r="K82" s="15">
        <v>100</v>
      </c>
    </row>
    <row r="83" spans="1:11">
      <c r="A83" s="17" t="str">
        <f>VLOOKUP(E83,Table1[[#All],[Campo]],1,0)</f>
        <v>cod_soc</v>
      </c>
      <c r="B83" s="15" t="s">
        <v>1527</v>
      </c>
      <c r="C83" s="15" t="s">
        <v>1369</v>
      </c>
      <c r="D83" s="15" t="s">
        <v>1367</v>
      </c>
      <c r="E83" s="15" t="s">
        <v>1294</v>
      </c>
      <c r="F83" s="15" t="s">
        <v>1371</v>
      </c>
      <c r="G83" s="15" t="s">
        <v>1528</v>
      </c>
      <c r="H83" s="15" t="s">
        <v>485</v>
      </c>
      <c r="I83" s="15">
        <v>731165</v>
      </c>
      <c r="J83" s="15">
        <v>0</v>
      </c>
      <c r="K83" s="15">
        <v>0</v>
      </c>
    </row>
    <row r="84" spans="1:11">
      <c r="A84" s="17" t="str">
        <f>VLOOKUP(E84,Table1[[#All],[Campo]],1,0)</f>
        <v>dt_rfrnc</v>
      </c>
      <c r="B84" s="15" t="s">
        <v>1529</v>
      </c>
      <c r="C84" s="15" t="s">
        <v>1380</v>
      </c>
      <c r="D84" s="15" t="s">
        <v>1367</v>
      </c>
      <c r="E84" s="15" t="s">
        <v>1299</v>
      </c>
      <c r="F84" s="15" t="s">
        <v>1375</v>
      </c>
      <c r="G84" s="15" t="s">
        <v>1528</v>
      </c>
      <c r="H84" s="15" t="s">
        <v>485</v>
      </c>
      <c r="I84" s="15">
        <v>731165</v>
      </c>
      <c r="J84" s="15">
        <v>0</v>
      </c>
      <c r="K84" s="15">
        <v>0</v>
      </c>
    </row>
    <row r="85" spans="1:11">
      <c r="A85" s="17" t="str">
        <f>VLOOKUP(E85,Table1[[#All],[Campo]],1,0)</f>
        <v>instrmnt_id</v>
      </c>
      <c r="B85" s="15" t="s">
        <v>1530</v>
      </c>
      <c r="C85" s="15" t="s">
        <v>1382</v>
      </c>
      <c r="D85" s="15" t="s">
        <v>1367</v>
      </c>
      <c r="E85" s="15" t="s">
        <v>1308</v>
      </c>
      <c r="F85" s="15" t="s">
        <v>1383</v>
      </c>
      <c r="G85" s="15" t="s">
        <v>1528</v>
      </c>
      <c r="H85" s="15" t="s">
        <v>485</v>
      </c>
      <c r="I85" s="15">
        <v>731165</v>
      </c>
      <c r="J85" s="15">
        <v>0</v>
      </c>
      <c r="K85" s="15">
        <v>0</v>
      </c>
    </row>
    <row r="86" spans="1:11">
      <c r="A86" s="17" t="str">
        <f>VLOOKUP(E86,Table1[[#All],[Campo]],1,0)</f>
        <v>cod_soc</v>
      </c>
      <c r="B86" s="15" t="s">
        <v>1531</v>
      </c>
      <c r="C86" s="15" t="s">
        <v>1369</v>
      </c>
      <c r="D86" s="15" t="s">
        <v>1532</v>
      </c>
      <c r="E86" s="15" t="s">
        <v>1294</v>
      </c>
      <c r="F86" s="15" t="s">
        <v>1371</v>
      </c>
      <c r="G86" s="15" t="s">
        <v>1533</v>
      </c>
      <c r="H86" s="15" t="s">
        <v>485</v>
      </c>
      <c r="I86" s="15">
        <v>456960</v>
      </c>
      <c r="J86" s="15">
        <v>0</v>
      </c>
      <c r="K86" s="15">
        <v>0</v>
      </c>
    </row>
    <row r="87" spans="1:11">
      <c r="A87" s="17" t="str">
        <f>VLOOKUP(E87,Table1[[#All],[Campo]],1,0)</f>
        <v>dt_rfrnc</v>
      </c>
      <c r="B87" s="15" t="s">
        <v>1534</v>
      </c>
      <c r="C87" s="15" t="s">
        <v>1380</v>
      </c>
      <c r="D87" s="15" t="s">
        <v>1532</v>
      </c>
      <c r="E87" s="15" t="s">
        <v>1299</v>
      </c>
      <c r="F87" s="15" t="s">
        <v>1375</v>
      </c>
      <c r="G87" s="15" t="s">
        <v>1533</v>
      </c>
      <c r="H87" s="15" t="s">
        <v>485</v>
      </c>
      <c r="I87" s="15">
        <v>456960</v>
      </c>
      <c r="J87" s="15">
        <v>0</v>
      </c>
      <c r="K87" s="15">
        <v>0</v>
      </c>
    </row>
    <row r="88" spans="1:11">
      <c r="A88" s="17" t="str">
        <f>VLOOKUP(E88,Table1[[#All],[Campo]],1,0)</f>
        <v>instrmnt_id</v>
      </c>
      <c r="B88" s="15" t="s">
        <v>1535</v>
      </c>
      <c r="C88" s="15" t="s">
        <v>1536</v>
      </c>
      <c r="D88" s="15" t="s">
        <v>1377</v>
      </c>
      <c r="E88" s="15" t="s">
        <v>1308</v>
      </c>
      <c r="F88" s="15" t="s">
        <v>1537</v>
      </c>
      <c r="G88" s="15" t="s">
        <v>1538</v>
      </c>
      <c r="H88" s="15" t="s">
        <v>485</v>
      </c>
      <c r="I88" s="15">
        <v>2490665</v>
      </c>
      <c r="J88" s="15">
        <v>0</v>
      </c>
      <c r="K88" s="15">
        <v>0</v>
      </c>
    </row>
    <row r="89" spans="1:11">
      <c r="A89" s="17" t="str">
        <f>VLOOKUP(E89,Table1[[#All],[Campo]],1,0)</f>
        <v>typ_instrmnt</v>
      </c>
      <c r="B89" s="15" t="s">
        <v>1539</v>
      </c>
      <c r="C89" s="15" t="s">
        <v>1540</v>
      </c>
      <c r="D89" s="15" t="s">
        <v>1316</v>
      </c>
      <c r="E89" s="15" t="s">
        <v>1400</v>
      </c>
      <c r="F89" s="15" t="s">
        <v>1537</v>
      </c>
      <c r="G89" s="15" t="s">
        <v>1538</v>
      </c>
      <c r="H89" s="15" t="s">
        <v>485</v>
      </c>
      <c r="I89" s="15">
        <v>2001306</v>
      </c>
      <c r="J89" s="15">
        <v>0</v>
      </c>
      <c r="K89" s="15">
        <v>0</v>
      </c>
    </row>
    <row r="90" spans="1:11">
      <c r="A90" s="17" t="str">
        <f>VLOOKUP(E90,Table1[[#All],[Campo]],1,0)</f>
        <v>instrmnt_id</v>
      </c>
      <c r="B90" s="15" t="s">
        <v>1541</v>
      </c>
      <c r="C90" s="15" t="s">
        <v>1542</v>
      </c>
      <c r="D90" s="15" t="s">
        <v>1367</v>
      </c>
      <c r="E90" s="15" t="s">
        <v>1308</v>
      </c>
      <c r="F90" s="15" t="s">
        <v>1537</v>
      </c>
      <c r="G90" s="15" t="s">
        <v>1538</v>
      </c>
      <c r="H90" s="15" t="s">
        <v>485</v>
      </c>
      <c r="I90" s="15">
        <v>731165</v>
      </c>
      <c r="J90" s="15">
        <v>0</v>
      </c>
      <c r="K90" s="15">
        <v>0</v>
      </c>
    </row>
    <row r="91" spans="1:11">
      <c r="A91" s="17" t="str">
        <f>VLOOKUP(E91,Table1[[#All],[Campo]],1,0)</f>
        <v>dt_rfrnc</v>
      </c>
      <c r="B91" s="15" t="s">
        <v>1543</v>
      </c>
      <c r="C91" s="15" t="s">
        <v>1544</v>
      </c>
      <c r="D91" s="15" t="s">
        <v>1293</v>
      </c>
      <c r="E91" s="15" t="s">
        <v>1299</v>
      </c>
      <c r="F91" s="15" t="s">
        <v>1545</v>
      </c>
      <c r="G91" s="15" t="s">
        <v>1546</v>
      </c>
      <c r="H91" s="15" t="s">
        <v>485</v>
      </c>
      <c r="I91" s="15">
        <v>1096295</v>
      </c>
      <c r="J91" s="15">
        <v>0</v>
      </c>
      <c r="K91" s="15">
        <v>0</v>
      </c>
    </row>
    <row r="92" spans="1:11">
      <c r="A92" s="17" t="str">
        <f>VLOOKUP(E92,Table1[[#All],[Campo]],1,0)</f>
        <v>dt_rfrnc</v>
      </c>
      <c r="B92" s="15" t="s">
        <v>1547</v>
      </c>
      <c r="C92" s="15" t="s">
        <v>1548</v>
      </c>
      <c r="D92" s="15" t="s">
        <v>1302</v>
      </c>
      <c r="E92" s="15" t="s">
        <v>1299</v>
      </c>
      <c r="F92" s="15" t="s">
        <v>1545</v>
      </c>
      <c r="G92" s="15" t="s">
        <v>1549</v>
      </c>
      <c r="H92" s="15" t="s">
        <v>485</v>
      </c>
      <c r="I92" s="15">
        <v>2490665</v>
      </c>
      <c r="J92" s="15">
        <v>0</v>
      </c>
      <c r="K92" s="15">
        <v>0</v>
      </c>
    </row>
    <row r="93" spans="1:11">
      <c r="A93" s="17" t="str">
        <f>VLOOKUP(E93,Table1[[#All],[Campo]],1,0)</f>
        <v>dt_rfrnc</v>
      </c>
      <c r="B93" s="15" t="s">
        <v>1550</v>
      </c>
      <c r="C93" s="15" t="s">
        <v>1548</v>
      </c>
      <c r="D93" s="15" t="s">
        <v>1310</v>
      </c>
      <c r="E93" s="15" t="s">
        <v>1299</v>
      </c>
      <c r="F93" s="15" t="s">
        <v>1545</v>
      </c>
      <c r="G93" s="15" t="s">
        <v>1551</v>
      </c>
      <c r="H93" s="15" t="s">
        <v>485</v>
      </c>
      <c r="I93" s="15">
        <v>2002411</v>
      </c>
      <c r="J93" s="15">
        <v>0</v>
      </c>
      <c r="K93" s="15">
        <v>0</v>
      </c>
    </row>
    <row r="94" spans="1:11">
      <c r="A94" s="17" t="str">
        <f>VLOOKUP(E94,Table1[[#All],[Campo]],1,0)</f>
        <v>imprmnt_stts</v>
      </c>
      <c r="B94" s="15" t="s">
        <v>1552</v>
      </c>
      <c r="C94" s="15" t="s">
        <v>1553</v>
      </c>
      <c r="D94" s="15" t="s">
        <v>1310</v>
      </c>
      <c r="E94" s="15" t="s">
        <v>1395</v>
      </c>
      <c r="F94" s="15" t="s">
        <v>1371</v>
      </c>
      <c r="G94" s="15" t="s">
        <v>1551</v>
      </c>
      <c r="H94" s="15" t="s">
        <v>485</v>
      </c>
      <c r="I94" s="15">
        <v>2002411</v>
      </c>
      <c r="J94" s="15">
        <v>0</v>
      </c>
      <c r="K94" s="15">
        <v>0</v>
      </c>
    </row>
    <row r="95" spans="1:11">
      <c r="A95" s="17" t="str">
        <f>VLOOKUP(E95,Table1[[#All],[Campo]],1,0)</f>
        <v>rwa_off_blnc</v>
      </c>
      <c r="B95" s="15" t="s">
        <v>1554</v>
      </c>
      <c r="C95" s="15" t="s">
        <v>1555</v>
      </c>
      <c r="D95" s="15" t="s">
        <v>1310</v>
      </c>
      <c r="E95" s="15" t="s">
        <v>1489</v>
      </c>
      <c r="F95" s="15" t="s">
        <v>1371</v>
      </c>
      <c r="G95" s="15" t="s">
        <v>1551</v>
      </c>
      <c r="H95" s="15" t="s">
        <v>485</v>
      </c>
      <c r="I95" s="15">
        <v>2002411</v>
      </c>
      <c r="J95" s="15">
        <v>0</v>
      </c>
      <c r="K95" s="15">
        <v>0</v>
      </c>
    </row>
    <row r="96" spans="1:11">
      <c r="A96" s="17" t="str">
        <f>VLOOKUP(E96,Table1[[#All],[Campo]],1,0)</f>
        <v>dt_rfrnc</v>
      </c>
      <c r="B96" s="15" t="s">
        <v>1556</v>
      </c>
      <c r="C96" s="15" t="s">
        <v>1548</v>
      </c>
      <c r="D96" s="15" t="s">
        <v>1353</v>
      </c>
      <c r="E96" s="15" t="s">
        <v>1299</v>
      </c>
      <c r="F96" s="15" t="s">
        <v>1545</v>
      </c>
      <c r="G96" s="15" t="s">
        <v>1557</v>
      </c>
      <c r="H96" s="15" t="s">
        <v>485</v>
      </c>
      <c r="I96" s="15">
        <v>731165</v>
      </c>
      <c r="J96" s="15">
        <v>0</v>
      </c>
      <c r="K96" s="15">
        <v>0</v>
      </c>
    </row>
    <row r="97" spans="1:11">
      <c r="A97" s="17" t="str">
        <f>VLOOKUP(E97,Table1[[#All],[Campo]],1,0)</f>
        <v>dt_rfrnc</v>
      </c>
      <c r="B97" s="15" t="s">
        <v>1558</v>
      </c>
      <c r="C97" s="15" t="s">
        <v>1548</v>
      </c>
      <c r="D97" s="15" t="s">
        <v>1358</v>
      </c>
      <c r="E97" s="15" t="s">
        <v>1299</v>
      </c>
      <c r="F97" s="15" t="s">
        <v>1545</v>
      </c>
      <c r="G97" s="15" t="s">
        <v>1559</v>
      </c>
      <c r="H97" s="15" t="s">
        <v>485</v>
      </c>
      <c r="I97" s="15">
        <v>456960</v>
      </c>
      <c r="J97" s="15">
        <v>0</v>
      </c>
      <c r="K97" s="15">
        <v>0</v>
      </c>
    </row>
    <row r="98" spans="1:11">
      <c r="A98" s="17" t="str">
        <f>VLOOKUP(E98,Table1[[#All],[Campo]],1,0)</f>
        <v>dt_rfrnc</v>
      </c>
      <c r="B98" s="15" t="s">
        <v>1560</v>
      </c>
      <c r="C98" s="15" t="s">
        <v>1561</v>
      </c>
      <c r="D98" s="15" t="s">
        <v>1370</v>
      </c>
      <c r="E98" s="15" t="s">
        <v>1299</v>
      </c>
      <c r="F98" s="15" t="s">
        <v>1545</v>
      </c>
      <c r="G98" s="15" t="s">
        <v>1562</v>
      </c>
      <c r="H98" s="15" t="s">
        <v>485</v>
      </c>
      <c r="I98" s="15">
        <v>1096295</v>
      </c>
      <c r="J98" s="15">
        <v>0</v>
      </c>
      <c r="K98" s="15">
        <v>0</v>
      </c>
    </row>
    <row r="99" spans="1:11">
      <c r="A99" s="17" t="str">
        <f>VLOOKUP(E99,Table1[[#All],[Campo]],1,0)</f>
        <v>dt_rfrnc</v>
      </c>
      <c r="B99" s="15" t="s">
        <v>1563</v>
      </c>
      <c r="C99" s="15" t="s">
        <v>1561</v>
      </c>
      <c r="D99" s="15" t="s">
        <v>1377</v>
      </c>
      <c r="E99" s="15" t="s">
        <v>1299</v>
      </c>
      <c r="F99" s="15" t="s">
        <v>1545</v>
      </c>
      <c r="G99" s="15" t="s">
        <v>1564</v>
      </c>
      <c r="H99" s="15" t="s">
        <v>485</v>
      </c>
      <c r="I99" s="15">
        <v>2490665</v>
      </c>
      <c r="J99" s="15">
        <v>0</v>
      </c>
      <c r="K99" s="15">
        <v>0</v>
      </c>
    </row>
    <row r="100" spans="1:11">
      <c r="A100" s="17" t="str">
        <f>VLOOKUP(E100,Table1[[#All],[Campo]],1,0)</f>
        <v>dt_rfrnc</v>
      </c>
      <c r="B100" s="15" t="s">
        <v>1565</v>
      </c>
      <c r="C100" s="15" t="s">
        <v>1561</v>
      </c>
      <c r="D100" s="15" t="s">
        <v>1316</v>
      </c>
      <c r="E100" s="15" t="s">
        <v>1299</v>
      </c>
      <c r="F100" s="15" t="s">
        <v>1545</v>
      </c>
      <c r="G100" s="15" t="s">
        <v>1566</v>
      </c>
      <c r="H100" s="15" t="s">
        <v>485</v>
      </c>
      <c r="I100" s="15">
        <v>2002411</v>
      </c>
      <c r="J100" s="15">
        <v>0</v>
      </c>
      <c r="K100" s="15">
        <v>0</v>
      </c>
    </row>
    <row r="101" spans="1:11">
      <c r="A101" s="17" t="str">
        <f>VLOOKUP(E101,Table1[[#All],[Campo]],1,0)</f>
        <v>grss_crryng_amnt_instrmnt</v>
      </c>
      <c r="B101" s="15" t="s">
        <v>1567</v>
      </c>
      <c r="C101" s="15" t="s">
        <v>1568</v>
      </c>
      <c r="D101" s="15" t="s">
        <v>1316</v>
      </c>
      <c r="E101" s="15" t="s">
        <v>1403</v>
      </c>
      <c r="F101" s="15" t="s">
        <v>1569</v>
      </c>
      <c r="G101" s="15" t="s">
        <v>1566</v>
      </c>
      <c r="H101" s="15" t="s">
        <v>1319</v>
      </c>
      <c r="I101" s="15">
        <v>2002411</v>
      </c>
      <c r="J101" s="15">
        <v>31379</v>
      </c>
      <c r="K101" s="15">
        <v>1.5670999999999999</v>
      </c>
    </row>
    <row r="102" spans="1:11">
      <c r="A102" s="17" t="str">
        <f>VLOOKUP(E102,Table1[[#All],[Campo]],1,0)</f>
        <v>accmltd_chngs_fv_cr_instrmnt</v>
      </c>
      <c r="B102" s="15" t="s">
        <v>1570</v>
      </c>
      <c r="C102" s="15" t="s">
        <v>1571</v>
      </c>
      <c r="D102" s="15" t="s">
        <v>1316</v>
      </c>
      <c r="E102" s="15" t="s">
        <v>1407</v>
      </c>
      <c r="F102" s="15" t="s">
        <v>1569</v>
      </c>
      <c r="G102" s="15" t="s">
        <v>1566</v>
      </c>
      <c r="H102" s="15" t="s">
        <v>485</v>
      </c>
      <c r="I102" s="15">
        <v>2002411</v>
      </c>
      <c r="J102" s="15">
        <v>0</v>
      </c>
      <c r="K102" s="15">
        <v>0</v>
      </c>
    </row>
    <row r="103" spans="1:11">
      <c r="A103" s="17" t="str">
        <f>VLOOKUP(E103,Table1[[#All],[Campo]],1,0)</f>
        <v>off_blnc_sht_amnt_instrmnt</v>
      </c>
      <c r="B103" s="15" t="s">
        <v>1572</v>
      </c>
      <c r="C103" s="15" t="s">
        <v>1573</v>
      </c>
      <c r="D103" s="15" t="s">
        <v>1316</v>
      </c>
      <c r="E103" s="15" t="s">
        <v>1413</v>
      </c>
      <c r="F103" s="15" t="s">
        <v>1569</v>
      </c>
      <c r="G103" s="15" t="s">
        <v>1566</v>
      </c>
      <c r="H103" s="15" t="s">
        <v>485</v>
      </c>
      <c r="I103" s="15">
        <v>2002411</v>
      </c>
      <c r="J103" s="15">
        <v>0</v>
      </c>
      <c r="K103" s="15">
        <v>0</v>
      </c>
    </row>
    <row r="104" spans="1:11">
      <c r="A104" s="17" t="str">
        <f>VLOOKUP(E104,Table1[[#All],[Campo]],1,0)</f>
        <v>prvsns_off_blnc_sht</v>
      </c>
      <c r="B104" s="15" t="s">
        <v>1574</v>
      </c>
      <c r="C104" s="15" t="s">
        <v>1575</v>
      </c>
      <c r="D104" s="15" t="s">
        <v>1316</v>
      </c>
      <c r="E104" s="15" t="s">
        <v>1416</v>
      </c>
      <c r="F104" s="15" t="s">
        <v>1569</v>
      </c>
      <c r="G104" s="15" t="s">
        <v>1566</v>
      </c>
      <c r="H104" s="15" t="s">
        <v>485</v>
      </c>
      <c r="I104" s="15">
        <v>2002411</v>
      </c>
      <c r="J104" s="15">
        <v>0</v>
      </c>
      <c r="K104" s="15">
        <v>0</v>
      </c>
    </row>
    <row r="105" spans="1:11">
      <c r="A105" s="17" t="str">
        <f>VLOOKUP(E105,Table1[[#All],[Campo]],1,0)</f>
        <v>rwa</v>
      </c>
      <c r="B105" s="15" t="s">
        <v>1576</v>
      </c>
      <c r="C105" s="15" t="s">
        <v>1577</v>
      </c>
      <c r="D105" s="15" t="s">
        <v>1316</v>
      </c>
      <c r="E105" s="15" t="s">
        <v>1419</v>
      </c>
      <c r="F105" s="15" t="s">
        <v>1569</v>
      </c>
      <c r="G105" s="15" t="s">
        <v>1566</v>
      </c>
      <c r="H105" s="15" t="s">
        <v>485</v>
      </c>
      <c r="I105" s="15">
        <v>2002411</v>
      </c>
      <c r="J105" s="15">
        <v>0</v>
      </c>
      <c r="K105" s="15">
        <v>0</v>
      </c>
    </row>
    <row r="106" spans="1:11">
      <c r="A106" s="17" t="str">
        <f>VLOOKUP(E106,Table1[[#All],[Campo]],1,0)</f>
        <v>accmltd_imprmnt_instrmnt</v>
      </c>
      <c r="B106" s="15" t="s">
        <v>1578</v>
      </c>
      <c r="C106" s="15" t="s">
        <v>1579</v>
      </c>
      <c r="D106" s="15" t="s">
        <v>1316</v>
      </c>
      <c r="E106" s="15" t="s">
        <v>1422</v>
      </c>
      <c r="F106" s="15" t="s">
        <v>1569</v>
      </c>
      <c r="G106" s="15" t="s">
        <v>1566</v>
      </c>
      <c r="H106" s="15" t="s">
        <v>485</v>
      </c>
      <c r="I106" s="15">
        <v>2002411</v>
      </c>
      <c r="J106" s="15">
        <v>0</v>
      </c>
      <c r="K106" s="15">
        <v>0</v>
      </c>
    </row>
    <row r="107" spans="1:11">
      <c r="A107" s="17" t="str">
        <f>VLOOKUP(E107,Table1[[#All],[Campo]],1,0)</f>
        <v>avrg_blnc</v>
      </c>
      <c r="B107" s="15" t="s">
        <v>1580</v>
      </c>
      <c r="C107" s="15" t="s">
        <v>1581</v>
      </c>
      <c r="D107" s="15" t="s">
        <v>1316</v>
      </c>
      <c r="E107" s="15" t="s">
        <v>1434</v>
      </c>
      <c r="F107" s="15" t="s">
        <v>1569</v>
      </c>
      <c r="G107" s="15" t="s">
        <v>1566</v>
      </c>
      <c r="H107" s="15" t="s">
        <v>485</v>
      </c>
      <c r="I107" s="15">
        <v>2002411</v>
      </c>
      <c r="J107" s="15">
        <v>0</v>
      </c>
      <c r="K107" s="15">
        <v>0</v>
      </c>
    </row>
    <row r="108" spans="1:11">
      <c r="A108" s="17" t="str">
        <f>VLOOKUP(E108,Table1[[#All],[Campo]],1,0)</f>
        <v>grss_intrst_incm</v>
      </c>
      <c r="B108" s="15" t="s">
        <v>1582</v>
      </c>
      <c r="C108" s="15" t="s">
        <v>1583</v>
      </c>
      <c r="D108" s="15" t="s">
        <v>1316</v>
      </c>
      <c r="E108" s="15" t="s">
        <v>1439</v>
      </c>
      <c r="F108" s="15" t="s">
        <v>1569</v>
      </c>
      <c r="G108" s="15" t="s">
        <v>1566</v>
      </c>
      <c r="H108" s="15" t="s">
        <v>485</v>
      </c>
      <c r="I108" s="15">
        <v>2002411</v>
      </c>
      <c r="J108" s="15">
        <v>0</v>
      </c>
      <c r="K108" s="15">
        <v>0</v>
      </c>
    </row>
    <row r="109" spans="1:11">
      <c r="A109" s="17" t="s">
        <v>1440</v>
      </c>
      <c r="B109" s="15" t="s">
        <v>1584</v>
      </c>
      <c r="C109" s="15" t="s">
        <v>1585</v>
      </c>
      <c r="D109" s="15" t="s">
        <v>1316</v>
      </c>
      <c r="E109" s="15" t="s">
        <v>1443</v>
      </c>
      <c r="F109" s="15" t="s">
        <v>1569</v>
      </c>
      <c r="G109" s="15" t="s">
        <v>1566</v>
      </c>
      <c r="H109" s="15" t="s">
        <v>485</v>
      </c>
      <c r="I109" s="15">
        <v>2002411</v>
      </c>
      <c r="J109" s="15">
        <v>0</v>
      </c>
      <c r="K109" s="15">
        <v>0</v>
      </c>
    </row>
    <row r="110" spans="1:11">
      <c r="A110" s="17" t="str">
        <f>VLOOKUP(E110,Table1[[#All],[Campo]],1,0)</f>
        <v>intrnl_trnsfr_rt</v>
      </c>
      <c r="B110" s="15" t="s">
        <v>1586</v>
      </c>
      <c r="C110" s="15" t="s">
        <v>1587</v>
      </c>
      <c r="D110" s="15" t="s">
        <v>1316</v>
      </c>
      <c r="E110" s="15" t="s">
        <v>1446</v>
      </c>
      <c r="F110" s="15" t="s">
        <v>1569</v>
      </c>
      <c r="G110" s="15" t="s">
        <v>1566</v>
      </c>
      <c r="H110" s="15" t="s">
        <v>485</v>
      </c>
      <c r="I110" s="15">
        <v>2002411</v>
      </c>
      <c r="J110" s="15">
        <v>0</v>
      </c>
      <c r="K110" s="15">
        <v>0</v>
      </c>
    </row>
    <row r="111" spans="1:11">
      <c r="A111" s="17" t="str">
        <f>VLOOKUP(E111,Table1[[#All],[Campo]],1,0)</f>
        <v>nt_ln_lss_prvsn</v>
      </c>
      <c r="B111" s="15" t="s">
        <v>1588</v>
      </c>
      <c r="C111" s="15" t="s">
        <v>1589</v>
      </c>
      <c r="D111" s="15" t="s">
        <v>1316</v>
      </c>
      <c r="E111" s="15" t="s">
        <v>1449</v>
      </c>
      <c r="F111" s="15" t="s">
        <v>1569</v>
      </c>
      <c r="G111" s="15" t="s">
        <v>1566</v>
      </c>
      <c r="H111" s="15" t="s">
        <v>485</v>
      </c>
      <c r="I111" s="15">
        <v>2002411</v>
      </c>
      <c r="J111" s="15">
        <v>0</v>
      </c>
      <c r="K111" s="15">
        <v>0</v>
      </c>
    </row>
    <row r="112" spans="1:11">
      <c r="A112" s="17" t="s">
        <v>1455</v>
      </c>
      <c r="B112" s="15" t="s">
        <v>1590</v>
      </c>
      <c r="C112" s="15" t="s">
        <v>1591</v>
      </c>
      <c r="D112" s="15" t="s">
        <v>1316</v>
      </c>
      <c r="E112" s="15" t="s">
        <v>1458</v>
      </c>
      <c r="F112" s="15" t="s">
        <v>1569</v>
      </c>
      <c r="G112" s="15" t="s">
        <v>1566</v>
      </c>
      <c r="H112" s="15" t="s">
        <v>485</v>
      </c>
      <c r="I112" s="15">
        <v>2002411</v>
      </c>
      <c r="J112" s="15">
        <v>0</v>
      </c>
      <c r="K112" s="15">
        <v>0</v>
      </c>
    </row>
    <row r="113" spans="1:11">
      <c r="A113" s="17" t="str">
        <f>VLOOKUP(E113,Table1[[#All],[Campo]],1,0)</f>
        <v>gns_fnncl_trnsctn_exchng_dffrncs</v>
      </c>
      <c r="B113" s="15" t="s">
        <v>1592</v>
      </c>
      <c r="C113" s="15" t="s">
        <v>1593</v>
      </c>
      <c r="D113" s="15" t="s">
        <v>1316</v>
      </c>
      <c r="E113" s="15" t="s">
        <v>1461</v>
      </c>
      <c r="F113" s="15" t="s">
        <v>1569</v>
      </c>
      <c r="G113" s="15" t="s">
        <v>1566</v>
      </c>
      <c r="H113" s="15" t="s">
        <v>485</v>
      </c>
      <c r="I113" s="15">
        <v>2002411</v>
      </c>
      <c r="J113" s="15">
        <v>0</v>
      </c>
      <c r="K113" s="15">
        <v>0</v>
      </c>
    </row>
    <row r="114" spans="1:11">
      <c r="A114" s="17" t="str">
        <f>VLOOKUP(E114,Table1[[#All],[Campo]],1,0)</f>
        <v>avrg_blnc_off_blnc</v>
      </c>
      <c r="B114" s="15" t="s">
        <v>1594</v>
      </c>
      <c r="C114" s="15" t="s">
        <v>1595</v>
      </c>
      <c r="D114" s="15" t="s">
        <v>1316</v>
      </c>
      <c r="E114" s="15" t="s">
        <v>1475</v>
      </c>
      <c r="F114" s="15" t="s">
        <v>1569</v>
      </c>
      <c r="G114" s="15" t="s">
        <v>1566</v>
      </c>
      <c r="H114" s="15" t="s">
        <v>485</v>
      </c>
      <c r="I114" s="15">
        <v>2002411</v>
      </c>
      <c r="J114" s="15">
        <v>0</v>
      </c>
      <c r="K114" s="15">
        <v>0</v>
      </c>
    </row>
    <row r="115" spans="1:11">
      <c r="A115" s="17" t="str">
        <f>VLOOKUP(E115,Table1[[#All],[Campo]],1,0)</f>
        <v>intrnl_trnsfr_rt_off_blnc</v>
      </c>
      <c r="B115" s="15" t="s">
        <v>1596</v>
      </c>
      <c r="C115" s="15" t="s">
        <v>1597</v>
      </c>
      <c r="D115" s="15" t="s">
        <v>1316</v>
      </c>
      <c r="E115" s="15" t="s">
        <v>1478</v>
      </c>
      <c r="F115" s="15" t="s">
        <v>1569</v>
      </c>
      <c r="G115" s="15" t="s">
        <v>1566</v>
      </c>
      <c r="H115" s="15" t="s">
        <v>485</v>
      </c>
      <c r="I115" s="15">
        <v>2002411</v>
      </c>
      <c r="J115" s="15">
        <v>0</v>
      </c>
      <c r="K115" s="15">
        <v>0</v>
      </c>
    </row>
    <row r="116" spans="1:11">
      <c r="A116" s="17" t="s">
        <v>1479</v>
      </c>
      <c r="B116" s="15" t="s">
        <v>1598</v>
      </c>
      <c r="C116" s="15" t="s">
        <v>1599</v>
      </c>
      <c r="D116" s="15" t="s">
        <v>1316</v>
      </c>
      <c r="E116" s="15" t="s">
        <v>1482</v>
      </c>
      <c r="F116" s="15" t="s">
        <v>1569</v>
      </c>
      <c r="G116" s="15" t="s">
        <v>1566</v>
      </c>
      <c r="H116" s="15" t="s">
        <v>485</v>
      </c>
      <c r="I116" s="15">
        <v>2002411</v>
      </c>
      <c r="J116" s="15">
        <v>0</v>
      </c>
      <c r="K116" s="15">
        <v>0</v>
      </c>
    </row>
    <row r="117" spans="1:11">
      <c r="A117" s="17" t="s">
        <v>1483</v>
      </c>
      <c r="B117" s="15" t="s">
        <v>1600</v>
      </c>
      <c r="C117" s="15" t="s">
        <v>1601</v>
      </c>
      <c r="D117" s="15" t="s">
        <v>1316</v>
      </c>
      <c r="E117" s="15" t="s">
        <v>1486</v>
      </c>
      <c r="F117" s="15" t="s">
        <v>1569</v>
      </c>
      <c r="G117" s="15" t="s">
        <v>1566</v>
      </c>
      <c r="H117" s="15" t="s">
        <v>485</v>
      </c>
      <c r="I117" s="15">
        <v>2002411</v>
      </c>
      <c r="J117" s="15">
        <v>0</v>
      </c>
      <c r="K117" s="15">
        <v>0</v>
      </c>
    </row>
    <row r="118" spans="1:11">
      <c r="A118" s="17" t="str">
        <f>VLOOKUP(E118,Table1[[#All],[Campo]],1,0)</f>
        <v>grss_intrst_expns</v>
      </c>
      <c r="B118" s="15" t="s">
        <v>1602</v>
      </c>
      <c r="C118" s="15" t="s">
        <v>1603</v>
      </c>
      <c r="D118" s="15" t="s">
        <v>1316</v>
      </c>
      <c r="E118" s="15" t="s">
        <v>1492</v>
      </c>
      <c r="F118" s="15" t="s">
        <v>1569</v>
      </c>
      <c r="G118" s="15" t="s">
        <v>1566</v>
      </c>
      <c r="H118" s="15" t="s">
        <v>485</v>
      </c>
      <c r="I118" s="15">
        <v>2002411</v>
      </c>
      <c r="J118" s="15">
        <v>0</v>
      </c>
      <c r="K118" s="15">
        <v>0</v>
      </c>
    </row>
    <row r="119" spans="1:11">
      <c r="A119" s="17" t="str">
        <f>VLOOKUP(E119,Table1[[#All],[Campo]],1,0)</f>
        <v>grss_intrst_incm_ccrr</v>
      </c>
      <c r="B119" s="15" t="s">
        <v>1604</v>
      </c>
      <c r="C119" s="15" t="s">
        <v>1605</v>
      </c>
      <c r="D119" s="15" t="s">
        <v>1316</v>
      </c>
      <c r="E119" s="15" t="s">
        <v>1498</v>
      </c>
      <c r="F119" s="15" t="s">
        <v>1569</v>
      </c>
      <c r="G119" s="15" t="s">
        <v>1566</v>
      </c>
      <c r="H119" s="15" t="s">
        <v>485</v>
      </c>
      <c r="I119" s="15">
        <v>2002411</v>
      </c>
      <c r="J119" s="15">
        <v>0</v>
      </c>
      <c r="K119" s="15">
        <v>0</v>
      </c>
    </row>
    <row r="120" spans="1:11">
      <c r="A120" s="17" t="str">
        <f>VLOOKUP(E120,Table1[[#All],[Campo]],1,0)</f>
        <v>grss_intrst_expns_ccrr</v>
      </c>
      <c r="B120" s="15" t="s">
        <v>1606</v>
      </c>
      <c r="C120" s="15" t="s">
        <v>1607</v>
      </c>
      <c r="D120" s="15" t="s">
        <v>1316</v>
      </c>
      <c r="E120" s="15" t="s">
        <v>1501</v>
      </c>
      <c r="F120" s="15" t="s">
        <v>1569</v>
      </c>
      <c r="G120" s="15" t="s">
        <v>1566</v>
      </c>
      <c r="H120" s="15" t="s">
        <v>485</v>
      </c>
      <c r="I120" s="15">
        <v>2002411</v>
      </c>
      <c r="J120" s="15">
        <v>0</v>
      </c>
      <c r="K120" s="15">
        <v>0</v>
      </c>
    </row>
    <row r="121" spans="1:11">
      <c r="A121" s="17" t="s">
        <v>1502</v>
      </c>
      <c r="B121" s="15" t="s">
        <v>1608</v>
      </c>
      <c r="C121" s="15" t="s">
        <v>1609</v>
      </c>
      <c r="D121" s="15" t="s">
        <v>1316</v>
      </c>
      <c r="E121" s="15" t="s">
        <v>1505</v>
      </c>
      <c r="F121" s="15" t="s">
        <v>1569</v>
      </c>
      <c r="G121" s="15" t="s">
        <v>1566</v>
      </c>
      <c r="H121" s="15" t="s">
        <v>485</v>
      </c>
      <c r="I121" s="15">
        <v>2002411</v>
      </c>
      <c r="J121" s="15">
        <v>0</v>
      </c>
      <c r="K121" s="15">
        <v>0</v>
      </c>
    </row>
    <row r="122" spans="1:11">
      <c r="A122" s="17" t="s">
        <v>1506</v>
      </c>
      <c r="B122" s="15" t="s">
        <v>1610</v>
      </c>
      <c r="C122" s="15" t="s">
        <v>1611</v>
      </c>
      <c r="D122" s="15" t="s">
        <v>1316</v>
      </c>
      <c r="E122" s="15" t="s">
        <v>1509</v>
      </c>
      <c r="F122" s="15" t="s">
        <v>1569</v>
      </c>
      <c r="G122" s="15" t="s">
        <v>1566</v>
      </c>
      <c r="H122" s="15" t="s">
        <v>485</v>
      </c>
      <c r="I122" s="15">
        <v>2002411</v>
      </c>
      <c r="J122" s="15">
        <v>0</v>
      </c>
      <c r="K122" s="15">
        <v>0</v>
      </c>
    </row>
    <row r="123" spans="1:11">
      <c r="A123" s="17" t="str">
        <f>VLOOKUP(E123,Table1[[#All],[Campo]],1,0)</f>
        <v>gns_fnncl_trnsctn_exchng_ccrr</v>
      </c>
      <c r="B123" s="15" t="s">
        <v>1612</v>
      </c>
      <c r="C123" s="15" t="s">
        <v>1613</v>
      </c>
      <c r="D123" s="15" t="s">
        <v>1316</v>
      </c>
      <c r="E123" s="15" t="s">
        <v>1512</v>
      </c>
      <c r="F123" s="15" t="s">
        <v>1569</v>
      </c>
      <c r="G123" s="15" t="s">
        <v>1566</v>
      </c>
      <c r="H123" s="15" t="s">
        <v>485</v>
      </c>
      <c r="I123" s="15">
        <v>2002411</v>
      </c>
      <c r="J123" s="15">
        <v>0</v>
      </c>
      <c r="K123" s="15">
        <v>0</v>
      </c>
    </row>
    <row r="124" spans="1:11">
      <c r="A124" s="17" t="s">
        <v>1515</v>
      </c>
      <c r="B124" s="15" t="s">
        <v>1614</v>
      </c>
      <c r="C124" s="15" t="s">
        <v>1615</v>
      </c>
      <c r="D124" s="15" t="s">
        <v>1316</v>
      </c>
      <c r="E124" s="15" t="s">
        <v>1518</v>
      </c>
      <c r="F124" s="15" t="s">
        <v>1569</v>
      </c>
      <c r="G124" s="15" t="s">
        <v>1566</v>
      </c>
      <c r="H124" s="15" t="s">
        <v>485</v>
      </c>
      <c r="I124" s="15">
        <v>2002411</v>
      </c>
      <c r="J124" s="15">
        <v>0</v>
      </c>
      <c r="K124" s="15">
        <v>0</v>
      </c>
    </row>
    <row r="125" spans="1:11">
      <c r="A125" s="17" t="s">
        <v>1519</v>
      </c>
      <c r="B125" s="15" t="s">
        <v>1616</v>
      </c>
      <c r="C125" s="15" t="s">
        <v>1617</v>
      </c>
      <c r="D125" s="15" t="s">
        <v>1316</v>
      </c>
      <c r="E125" s="15" t="s">
        <v>1522</v>
      </c>
      <c r="F125" s="15" t="s">
        <v>1569</v>
      </c>
      <c r="G125" s="15" t="s">
        <v>1566</v>
      </c>
      <c r="H125" s="15" t="s">
        <v>485</v>
      </c>
      <c r="I125" s="15">
        <v>2002411</v>
      </c>
      <c r="J125" s="15">
        <v>0</v>
      </c>
      <c r="K125" s="15">
        <v>0</v>
      </c>
    </row>
    <row r="126" spans="1:11">
      <c r="A126" s="17" t="str">
        <f>VLOOKUP(E126,Table1[[#All],[Campo]],1,0)</f>
        <v>dt_rfrnc</v>
      </c>
      <c r="B126" s="15" t="s">
        <v>1618</v>
      </c>
      <c r="C126" s="15" t="s">
        <v>1561</v>
      </c>
      <c r="D126" s="15" t="s">
        <v>1367</v>
      </c>
      <c r="E126" s="15" t="s">
        <v>1299</v>
      </c>
      <c r="F126" s="15" t="s">
        <v>1545</v>
      </c>
      <c r="G126" s="15" t="s">
        <v>1619</v>
      </c>
      <c r="H126" s="15" t="s">
        <v>485</v>
      </c>
      <c r="I126" s="15">
        <v>731165</v>
      </c>
      <c r="J126" s="15">
        <v>0</v>
      </c>
      <c r="K126" s="15">
        <v>0</v>
      </c>
    </row>
    <row r="127" spans="1:11">
      <c r="A127" s="17" t="str">
        <f>VLOOKUP(E127,Table1[[#All],[Campo]],1,0)</f>
        <v>dt_rfrnc</v>
      </c>
      <c r="B127" s="15" t="s">
        <v>1620</v>
      </c>
      <c r="C127" s="15" t="s">
        <v>1561</v>
      </c>
      <c r="D127" s="15" t="s">
        <v>1532</v>
      </c>
      <c r="E127" s="15" t="s">
        <v>1299</v>
      </c>
      <c r="F127" s="15" t="s">
        <v>1545</v>
      </c>
      <c r="G127" s="15" t="s">
        <v>1621</v>
      </c>
      <c r="H127" s="15" t="s">
        <v>485</v>
      </c>
      <c r="I127" s="15">
        <v>456960</v>
      </c>
      <c r="J127" s="15">
        <v>0</v>
      </c>
      <c r="K127" s="15">
        <v>0</v>
      </c>
    </row>
    <row r="128" spans="1:11">
      <c r="A128" s="17" t="str">
        <f>VLOOKUP(E128,Table1[[#All],[Campo]],1,0)</f>
        <v>subportfolio_id</v>
      </c>
      <c r="B128" s="15" t="s">
        <v>1622</v>
      </c>
      <c r="C128" s="15" t="s">
        <v>1623</v>
      </c>
      <c r="D128" s="15" t="s">
        <v>1624</v>
      </c>
      <c r="E128" s="15" t="s">
        <v>1388</v>
      </c>
      <c r="F128" s="15" t="s">
        <v>1625</v>
      </c>
      <c r="G128" s="15" t="s">
        <v>1626</v>
      </c>
      <c r="H128" s="15" t="s">
        <v>485</v>
      </c>
      <c r="I128" s="15">
        <v>0</v>
      </c>
      <c r="J128" s="15">
        <v>0</v>
      </c>
      <c r="K128" s="15">
        <v>0</v>
      </c>
    </row>
    <row r="129" spans="1:11">
      <c r="A129" s="17" t="str">
        <f>VLOOKUP(E129,Table1[[#All],[Campo]],1,0)</f>
        <v>dflt_stts_instrmnt</v>
      </c>
      <c r="B129" s="15" t="s">
        <v>1627</v>
      </c>
      <c r="C129" s="15" t="s">
        <v>1628</v>
      </c>
      <c r="D129" s="15" t="s">
        <v>1629</v>
      </c>
      <c r="E129" s="15" t="s">
        <v>1317</v>
      </c>
      <c r="F129" s="15" t="s">
        <v>1625</v>
      </c>
      <c r="G129" s="15" t="s">
        <v>1626</v>
      </c>
      <c r="H129" s="15" t="s">
        <v>485</v>
      </c>
      <c r="I129" s="15">
        <v>0</v>
      </c>
      <c r="J129" s="15">
        <v>0</v>
      </c>
      <c r="K129" s="15">
        <v>0</v>
      </c>
    </row>
    <row r="130" spans="1:11">
      <c r="A130" s="17" t="str">
        <f>VLOOKUP(E130,Table1[[#All],[Campo]],1,0)</f>
        <v>dflt_stts_instrmnt</v>
      </c>
      <c r="B130" s="15" t="s">
        <v>1630</v>
      </c>
      <c r="C130" s="15" t="s">
        <v>1631</v>
      </c>
      <c r="D130" s="15" t="s">
        <v>1632</v>
      </c>
      <c r="E130" s="15" t="s">
        <v>1317</v>
      </c>
      <c r="F130" s="15" t="s">
        <v>1625</v>
      </c>
      <c r="G130" s="15" t="s">
        <v>1626</v>
      </c>
      <c r="H130" s="15" t="s">
        <v>485</v>
      </c>
      <c r="I130" s="15">
        <v>0</v>
      </c>
      <c r="J130" s="15">
        <v>0</v>
      </c>
      <c r="K130" s="15">
        <v>0</v>
      </c>
    </row>
    <row r="131" spans="1:11">
      <c r="A131" s="17" t="str">
        <f>VLOOKUP(E131,Table1[[#All],[Campo]],1,0)</f>
        <v>dflt_stts_instrmnt</v>
      </c>
      <c r="B131" s="15" t="s">
        <v>1633</v>
      </c>
      <c r="C131" s="15" t="s">
        <v>1634</v>
      </c>
      <c r="D131" s="15" t="s">
        <v>1624</v>
      </c>
      <c r="E131" s="15" t="s">
        <v>1317</v>
      </c>
      <c r="F131" s="15" t="s">
        <v>1625</v>
      </c>
      <c r="G131" s="15" t="s">
        <v>1626</v>
      </c>
      <c r="H131" s="15" t="s">
        <v>485</v>
      </c>
      <c r="I131" s="15">
        <v>0</v>
      </c>
      <c r="J131" s="15">
        <v>0</v>
      </c>
      <c r="K131" s="15">
        <v>0</v>
      </c>
    </row>
    <row r="132" spans="1:11">
      <c r="A132" s="17" t="str">
        <f>VLOOKUP(E132,Table1[[#All],[Campo]],1,0)</f>
        <v>imprmnt_stts</v>
      </c>
      <c r="B132" s="15" t="s">
        <v>1635</v>
      </c>
      <c r="C132" s="15" t="s">
        <v>1636</v>
      </c>
      <c r="D132" s="15" t="s">
        <v>1624</v>
      </c>
      <c r="E132" s="15" t="s">
        <v>1395</v>
      </c>
      <c r="F132" s="15" t="s">
        <v>1625</v>
      </c>
      <c r="G132" s="15" t="s">
        <v>1626</v>
      </c>
      <c r="H132" s="15" t="s">
        <v>1319</v>
      </c>
      <c r="I132" s="15">
        <v>9703</v>
      </c>
      <c r="J132" s="15">
        <v>1</v>
      </c>
      <c r="K132" s="15">
        <v>1.03E-2</v>
      </c>
    </row>
    <row r="133" spans="1:11">
      <c r="A133" s="17" t="str">
        <f>VLOOKUP(E133,Table1[[#All],[Campo]],1,0)</f>
        <v>imprmnt_stts</v>
      </c>
      <c r="B133" s="15" t="s">
        <v>1637</v>
      </c>
      <c r="C133" s="15" t="s">
        <v>1638</v>
      </c>
      <c r="D133" s="15" t="s">
        <v>1624</v>
      </c>
      <c r="E133" s="15" t="s">
        <v>1395</v>
      </c>
      <c r="F133" s="15" t="s">
        <v>1625</v>
      </c>
      <c r="G133" s="15" t="s">
        <v>1626</v>
      </c>
      <c r="H133" s="15" t="s">
        <v>1319</v>
      </c>
      <c r="I133" s="15">
        <v>92666</v>
      </c>
      <c r="J133" s="15">
        <v>3283</v>
      </c>
      <c r="K133" s="15">
        <v>3.5428000000000002</v>
      </c>
    </row>
    <row r="134" spans="1:11">
      <c r="A134" s="17" t="str">
        <f>VLOOKUP(E134,Table1[[#All],[Campo]],1,0)</f>
        <v>imprmnt_stts</v>
      </c>
      <c r="B134" s="15" t="s">
        <v>1639</v>
      </c>
      <c r="C134" s="15" t="s">
        <v>1640</v>
      </c>
      <c r="D134" s="15" t="s">
        <v>1624</v>
      </c>
      <c r="E134" s="15" t="s">
        <v>1395</v>
      </c>
      <c r="F134" s="15" t="s">
        <v>1625</v>
      </c>
      <c r="G134" s="15" t="s">
        <v>1626</v>
      </c>
      <c r="H134" s="15" t="s">
        <v>1319</v>
      </c>
      <c r="I134" s="15">
        <v>1813562</v>
      </c>
      <c r="J134" s="15">
        <v>4684</v>
      </c>
      <c r="K134" s="15">
        <v>0.25829999999999997</v>
      </c>
    </row>
    <row r="135" spans="1:11">
      <c r="A135" s="17" t="str">
        <f>VLOOKUP(E135,Table1[[#All],[Campo]],1,0)</f>
        <v>imprmnt_stts</v>
      </c>
      <c r="B135" s="15" t="s">
        <v>1641</v>
      </c>
      <c r="C135" s="15" t="s">
        <v>1642</v>
      </c>
      <c r="D135" s="15" t="s">
        <v>1624</v>
      </c>
      <c r="E135" s="15" t="s">
        <v>1395</v>
      </c>
      <c r="F135" s="15" t="s">
        <v>1625</v>
      </c>
      <c r="G135" s="15" t="s">
        <v>1626</v>
      </c>
      <c r="H135" s="15" t="s">
        <v>485</v>
      </c>
      <c r="I135" s="15">
        <v>1905178</v>
      </c>
      <c r="J135" s="15">
        <v>0</v>
      </c>
      <c r="K135" s="15">
        <v>0</v>
      </c>
    </row>
    <row r="136" spans="1:11">
      <c r="A136" s="17" t="str">
        <f>VLOOKUP(E136,Table1[[#All],[Campo]],1,0)</f>
        <v>imprmnt_stts</v>
      </c>
      <c r="B136" s="15" t="s">
        <v>1643</v>
      </c>
      <c r="C136" s="15" t="s">
        <v>1644</v>
      </c>
      <c r="D136" s="15" t="s">
        <v>1629</v>
      </c>
      <c r="E136" s="15" t="s">
        <v>1395</v>
      </c>
      <c r="F136" s="15" t="s">
        <v>1625</v>
      </c>
      <c r="G136" s="15" t="s">
        <v>1626</v>
      </c>
      <c r="H136" s="15" t="s">
        <v>1319</v>
      </c>
      <c r="I136" s="15">
        <v>18441</v>
      </c>
      <c r="J136" s="15">
        <v>2850</v>
      </c>
      <c r="K136" s="15">
        <v>15.454700000000001</v>
      </c>
    </row>
    <row r="137" spans="1:11">
      <c r="A137" s="17" t="str">
        <f>VLOOKUP(E137,Table1[[#All],[Campo]],1,0)</f>
        <v>imprmnt_stts</v>
      </c>
      <c r="B137" s="15" t="s">
        <v>1645</v>
      </c>
      <c r="C137" s="15" t="s">
        <v>1646</v>
      </c>
      <c r="D137" s="15" t="s">
        <v>1647</v>
      </c>
      <c r="E137" s="15" t="s">
        <v>1395</v>
      </c>
      <c r="F137" s="15" t="s">
        <v>1625</v>
      </c>
      <c r="G137" s="15" t="s">
        <v>1626</v>
      </c>
      <c r="H137" s="15" t="s">
        <v>485</v>
      </c>
      <c r="I137" s="15">
        <v>1724899</v>
      </c>
      <c r="J137" s="15">
        <v>0</v>
      </c>
      <c r="K137" s="15">
        <v>0</v>
      </c>
    </row>
    <row r="138" spans="1:11">
      <c r="A138" s="17" t="str">
        <f>VLOOKUP(E138,Table1[[#All],[Campo]],1,0)</f>
        <v>imprmnt_stts</v>
      </c>
      <c r="B138" s="15" t="s">
        <v>1648</v>
      </c>
      <c r="C138" s="15" t="s">
        <v>1649</v>
      </c>
      <c r="D138" s="15" t="s">
        <v>1647</v>
      </c>
      <c r="E138" s="15" t="s">
        <v>1395</v>
      </c>
      <c r="F138" s="15" t="s">
        <v>1625</v>
      </c>
      <c r="G138" s="15" t="s">
        <v>1626</v>
      </c>
      <c r="H138" s="15" t="s">
        <v>485</v>
      </c>
      <c r="I138" s="15">
        <v>1472964</v>
      </c>
      <c r="J138" s="15">
        <v>0</v>
      </c>
      <c r="K138" s="15">
        <v>0</v>
      </c>
    </row>
    <row r="139" spans="1:11">
      <c r="A139" s="17" t="str">
        <f>VLOOKUP(E139,Table1[[#All],[Campo]],1,0)</f>
        <v>imprmnt_stts</v>
      </c>
      <c r="B139" s="15" t="s">
        <v>1650</v>
      </c>
      <c r="C139" s="15" t="s">
        <v>1651</v>
      </c>
      <c r="D139" s="15" t="s">
        <v>1647</v>
      </c>
      <c r="E139" s="15" t="s">
        <v>1395</v>
      </c>
      <c r="F139" s="15" t="s">
        <v>1625</v>
      </c>
      <c r="G139" s="15" t="s">
        <v>1626</v>
      </c>
      <c r="H139" s="15" t="s">
        <v>485</v>
      </c>
      <c r="I139" s="15">
        <v>432214</v>
      </c>
      <c r="J139" s="15">
        <v>0</v>
      </c>
      <c r="K139" s="15">
        <v>0</v>
      </c>
    </row>
    <row r="140" spans="1:11">
      <c r="A140" s="17" t="str">
        <f>VLOOKUP(E140,Table1[[#All],[Campo]],1,0)</f>
        <v>imprmnt_stts</v>
      </c>
      <c r="B140" s="15" t="s">
        <v>1652</v>
      </c>
      <c r="C140" s="15" t="s">
        <v>1653</v>
      </c>
      <c r="D140" s="15" t="s">
        <v>1647</v>
      </c>
      <c r="E140" s="15" t="s">
        <v>1395</v>
      </c>
      <c r="F140" s="15" t="s">
        <v>1625</v>
      </c>
      <c r="G140" s="15" t="s">
        <v>1626</v>
      </c>
      <c r="H140" s="15" t="s">
        <v>485</v>
      </c>
      <c r="I140" s="15">
        <v>97233</v>
      </c>
      <c r="J140" s="15">
        <v>0</v>
      </c>
      <c r="K140" s="15">
        <v>0</v>
      </c>
    </row>
    <row r="141" spans="1:11">
      <c r="A141" s="17" t="str">
        <f>VLOOKUP(E141,Table1[[#All],[Campo]],1,0)</f>
        <v>prfrmng_stts</v>
      </c>
      <c r="B141" s="15" t="s">
        <v>1654</v>
      </c>
      <c r="C141" s="15" t="s">
        <v>1655</v>
      </c>
      <c r="D141" s="15" t="s">
        <v>1624</v>
      </c>
      <c r="E141" s="15" t="s">
        <v>1322</v>
      </c>
      <c r="F141" s="15" t="s">
        <v>1625</v>
      </c>
      <c r="G141" s="15" t="s">
        <v>1626</v>
      </c>
      <c r="H141" s="15" t="s">
        <v>1319</v>
      </c>
      <c r="I141" s="15">
        <v>92666</v>
      </c>
      <c r="J141" s="15">
        <v>3283</v>
      </c>
      <c r="K141" s="15">
        <v>3.5428000000000002</v>
      </c>
    </row>
    <row r="142" spans="1:11">
      <c r="A142" s="17" t="str">
        <f>VLOOKUP(E142,Table1[[#All],[Campo]],1,0)</f>
        <v>prfrmng_stts</v>
      </c>
      <c r="B142" s="15" t="s">
        <v>1656</v>
      </c>
      <c r="C142" s="15" t="s">
        <v>1657</v>
      </c>
      <c r="D142" s="15" t="s">
        <v>1624</v>
      </c>
      <c r="E142" s="15" t="s">
        <v>1322</v>
      </c>
      <c r="F142" s="15" t="s">
        <v>1625</v>
      </c>
      <c r="G142" s="15" t="s">
        <v>1626</v>
      </c>
      <c r="H142" s="15" t="s">
        <v>485</v>
      </c>
      <c r="I142" s="15">
        <v>114216</v>
      </c>
      <c r="J142" s="15">
        <v>0</v>
      </c>
      <c r="K142" s="15">
        <v>0</v>
      </c>
    </row>
    <row r="143" spans="1:11">
      <c r="A143" s="17" t="str">
        <f>VLOOKUP(E143,Table1[[#All],[Campo]],1,0)</f>
        <v>prfrmng_stts</v>
      </c>
      <c r="B143" s="15" t="s">
        <v>1658</v>
      </c>
      <c r="C143" s="15" t="s">
        <v>1659</v>
      </c>
      <c r="D143" s="15" t="s">
        <v>1624</v>
      </c>
      <c r="E143" s="15" t="s">
        <v>1322</v>
      </c>
      <c r="F143" s="15" t="s">
        <v>1625</v>
      </c>
      <c r="G143" s="15" t="s">
        <v>1626</v>
      </c>
      <c r="H143" s="15" t="s">
        <v>485</v>
      </c>
      <c r="I143" s="15">
        <v>1408741</v>
      </c>
      <c r="J143" s="15">
        <v>0</v>
      </c>
      <c r="K143" s="15">
        <v>0</v>
      </c>
    </row>
    <row r="144" spans="1:11">
      <c r="A144" s="17" t="str">
        <f>VLOOKUP(E144,Table1[[#All],[Campo]],1,0)</f>
        <v>prfrmng_stts</v>
      </c>
      <c r="B144" s="15" t="s">
        <v>1660</v>
      </c>
      <c r="C144" s="15" t="s">
        <v>1661</v>
      </c>
      <c r="D144" s="15" t="s">
        <v>1632</v>
      </c>
      <c r="E144" s="15" t="s">
        <v>1322</v>
      </c>
      <c r="F144" s="15" t="s">
        <v>1625</v>
      </c>
      <c r="G144" s="15" t="s">
        <v>1626</v>
      </c>
      <c r="H144" s="15" t="s">
        <v>485</v>
      </c>
      <c r="I144" s="15">
        <v>0</v>
      </c>
      <c r="J144" s="15">
        <v>0</v>
      </c>
      <c r="K144" s="15">
        <v>0</v>
      </c>
    </row>
    <row r="145" spans="1:11">
      <c r="A145" s="17" t="str">
        <f>VLOOKUP(E145,Table1[[#All],[Campo]],1,0)</f>
        <v>prfrmng_stts</v>
      </c>
      <c r="B145" s="15" t="s">
        <v>1662</v>
      </c>
      <c r="C145" s="15" t="s">
        <v>1663</v>
      </c>
      <c r="D145" s="15" t="s">
        <v>1647</v>
      </c>
      <c r="E145" s="15" t="s">
        <v>1322</v>
      </c>
      <c r="F145" s="15" t="s">
        <v>1625</v>
      </c>
      <c r="G145" s="15" t="s">
        <v>1626</v>
      </c>
      <c r="H145" s="15" t="s">
        <v>485</v>
      </c>
      <c r="I145" s="15">
        <v>1905178</v>
      </c>
      <c r="J145" s="15">
        <v>0</v>
      </c>
      <c r="K145" s="15">
        <v>0</v>
      </c>
    </row>
    <row r="146" spans="1:11">
      <c r="A146" s="17" t="str">
        <f>VLOOKUP(E146,Table1[[#All],[Campo]],1,0)</f>
        <v>prfrmng_stts</v>
      </c>
      <c r="B146" s="15" t="s">
        <v>1664</v>
      </c>
      <c r="C146" s="15" t="s">
        <v>1665</v>
      </c>
      <c r="D146" s="15" t="s">
        <v>1647</v>
      </c>
      <c r="E146" s="15" t="s">
        <v>1322</v>
      </c>
      <c r="F146" s="15" t="s">
        <v>1625</v>
      </c>
      <c r="G146" s="15" t="s">
        <v>1626</v>
      </c>
      <c r="H146" s="15" t="s">
        <v>485</v>
      </c>
      <c r="I146" s="15">
        <v>97233</v>
      </c>
      <c r="J146" s="15">
        <v>0</v>
      </c>
      <c r="K146" s="15">
        <v>0</v>
      </c>
    </row>
    <row r="147" spans="1:11">
      <c r="A147" s="17" t="str">
        <f>VLOOKUP(E147,Table1[[#All],[Campo]],1,0)</f>
        <v>prfrmng_stts</v>
      </c>
      <c r="B147" s="15" t="s">
        <v>1666</v>
      </c>
      <c r="C147" s="15" t="s">
        <v>1667</v>
      </c>
      <c r="D147" s="15" t="s">
        <v>1632</v>
      </c>
      <c r="E147" s="15" t="s">
        <v>1322</v>
      </c>
      <c r="F147" s="15" t="s">
        <v>1625</v>
      </c>
      <c r="G147" s="15" t="s">
        <v>1626</v>
      </c>
      <c r="H147" s="15" t="s">
        <v>485</v>
      </c>
      <c r="I147" s="15">
        <v>0</v>
      </c>
      <c r="J147" s="15">
        <v>0</v>
      </c>
      <c r="K147" s="15">
        <v>0</v>
      </c>
    </row>
    <row r="148" spans="1:11">
      <c r="A148" s="17" t="str">
        <f>VLOOKUP(E148,Table1[[#All],[Campo]],1,0)</f>
        <v>prfrmng_stts</v>
      </c>
      <c r="B148" s="15" t="s">
        <v>1668</v>
      </c>
      <c r="C148" s="15" t="s">
        <v>1669</v>
      </c>
      <c r="D148" s="15" t="s">
        <v>1624</v>
      </c>
      <c r="E148" s="15" t="s">
        <v>1322</v>
      </c>
      <c r="F148" s="15" t="s">
        <v>1625</v>
      </c>
      <c r="G148" s="15" t="s">
        <v>1626</v>
      </c>
      <c r="H148" s="15" t="s">
        <v>485</v>
      </c>
      <c r="I148" s="15">
        <v>97233</v>
      </c>
      <c r="J148" s="15">
        <v>0</v>
      </c>
      <c r="K148" s="15">
        <v>0</v>
      </c>
    </row>
    <row r="149" spans="1:11">
      <c r="A149" s="17" t="str">
        <f>VLOOKUP(E149,Table1[[#All],[Campo]],1,0)</f>
        <v>prfrmng_stts</v>
      </c>
      <c r="B149" s="15" t="s">
        <v>1670</v>
      </c>
      <c r="C149" s="15" t="s">
        <v>1671</v>
      </c>
      <c r="D149" s="15" t="s">
        <v>1629</v>
      </c>
      <c r="E149" s="15" t="s">
        <v>1322</v>
      </c>
      <c r="F149" s="15" t="s">
        <v>1625</v>
      </c>
      <c r="G149" s="15" t="s">
        <v>1626</v>
      </c>
      <c r="H149" s="15" t="s">
        <v>1319</v>
      </c>
      <c r="I149" s="15">
        <v>113163</v>
      </c>
      <c r="J149" s="15">
        <v>15043</v>
      </c>
      <c r="K149" s="15">
        <v>13.293200000000001</v>
      </c>
    </row>
    <row r="150" spans="1:11">
      <c r="A150" s="17" t="str">
        <f>VLOOKUP(E150,Table1[[#All],[Campo]],1,0)</f>
        <v>grss_crryng_amnt_instrmnt</v>
      </c>
      <c r="B150" s="15" t="s">
        <v>1672</v>
      </c>
      <c r="C150" s="15" t="s">
        <v>1673</v>
      </c>
      <c r="D150" s="15" t="s">
        <v>1624</v>
      </c>
      <c r="E150" s="15" t="s">
        <v>1403</v>
      </c>
      <c r="F150" s="15" t="s">
        <v>1625</v>
      </c>
      <c r="G150" s="15" t="s">
        <v>1626</v>
      </c>
      <c r="H150" s="15" t="s">
        <v>485</v>
      </c>
      <c r="I150" s="15">
        <v>1724899</v>
      </c>
      <c r="J150" s="15">
        <v>0</v>
      </c>
      <c r="K150" s="15">
        <v>0</v>
      </c>
    </row>
    <row r="151" spans="1:11">
      <c r="A151" s="17" t="str">
        <f>VLOOKUP(E151,Table1[[#All],[Campo]],1,0)</f>
        <v>grss_crryng_amnt_instrmnt</v>
      </c>
      <c r="B151" s="15" t="s">
        <v>1674</v>
      </c>
      <c r="C151" s="15" t="s">
        <v>1675</v>
      </c>
      <c r="D151" s="15" t="s">
        <v>1624</v>
      </c>
      <c r="E151" s="15" t="s">
        <v>1403</v>
      </c>
      <c r="F151" s="15" t="s">
        <v>1625</v>
      </c>
      <c r="G151" s="15" t="s">
        <v>1626</v>
      </c>
      <c r="H151" s="15" t="s">
        <v>485</v>
      </c>
      <c r="I151" s="15">
        <v>0</v>
      </c>
      <c r="J151" s="15">
        <v>0</v>
      </c>
      <c r="K151" s="15">
        <v>0</v>
      </c>
    </row>
    <row r="152" spans="1:11">
      <c r="A152" s="17" t="str">
        <f>VLOOKUP(E152,Table1[[#All],[Campo]],1,0)</f>
        <v>grss_crryng_amnt_instrmnt</v>
      </c>
      <c r="B152" s="15" t="s">
        <v>1676</v>
      </c>
      <c r="C152" s="15" t="s">
        <v>1677</v>
      </c>
      <c r="D152" s="15" t="s">
        <v>1624</v>
      </c>
      <c r="E152" s="15" t="s">
        <v>1403</v>
      </c>
      <c r="F152" s="15" t="s">
        <v>1625</v>
      </c>
      <c r="G152" s="15" t="s">
        <v>1626</v>
      </c>
      <c r="H152" s="15" t="s">
        <v>485</v>
      </c>
      <c r="I152" s="15">
        <v>277512</v>
      </c>
      <c r="J152" s="15">
        <v>0</v>
      </c>
      <c r="K152" s="15">
        <v>0</v>
      </c>
    </row>
    <row r="153" spans="1:11">
      <c r="A153" s="17" t="str">
        <f>VLOOKUP(E153,Table1[[#All],[Campo]],1,0)</f>
        <v>accmltd_chngs_fv_cr_instrmnt</v>
      </c>
      <c r="B153" s="15" t="s">
        <v>1678</v>
      </c>
      <c r="C153" s="15" t="s">
        <v>1679</v>
      </c>
      <c r="D153" s="15" t="s">
        <v>1624</v>
      </c>
      <c r="E153" s="15" t="s">
        <v>1407</v>
      </c>
      <c r="F153" s="15" t="s">
        <v>1625</v>
      </c>
      <c r="G153" s="15" t="s">
        <v>1626</v>
      </c>
      <c r="H153" s="15" t="s">
        <v>485</v>
      </c>
      <c r="I153" s="15">
        <v>305642</v>
      </c>
      <c r="J153" s="15">
        <v>0</v>
      </c>
      <c r="K153" s="15">
        <v>0</v>
      </c>
    </row>
    <row r="154" spans="1:11">
      <c r="A154" s="17" t="str">
        <f>VLOOKUP(E154,Table1[[#All],[Campo]],1,0)</f>
        <v>accmltd_chngs_fv_cr_instrmnt</v>
      </c>
      <c r="B154" s="15" t="s">
        <v>1680</v>
      </c>
      <c r="C154" s="15" t="s">
        <v>1681</v>
      </c>
      <c r="D154" s="15" t="s">
        <v>1624</v>
      </c>
      <c r="E154" s="15" t="s">
        <v>1407</v>
      </c>
      <c r="F154" s="15" t="s">
        <v>1625</v>
      </c>
      <c r="G154" s="15" t="s">
        <v>1626</v>
      </c>
      <c r="H154" s="15" t="s">
        <v>485</v>
      </c>
      <c r="I154" s="15">
        <v>0</v>
      </c>
      <c r="J154" s="15">
        <v>0</v>
      </c>
      <c r="K154" s="15">
        <v>0</v>
      </c>
    </row>
    <row r="155" spans="1:11">
      <c r="A155" s="17" t="str">
        <f>VLOOKUP(E155,Table1[[#All],[Campo]],1,0)</f>
        <v>accntng_clssfctn</v>
      </c>
      <c r="B155" s="15" t="s">
        <v>1682</v>
      </c>
      <c r="C155" s="15" t="s">
        <v>1683</v>
      </c>
      <c r="D155" s="15" t="s">
        <v>1624</v>
      </c>
      <c r="E155" s="15" t="s">
        <v>1410</v>
      </c>
      <c r="F155" s="15" t="s">
        <v>1625</v>
      </c>
      <c r="G155" s="15" t="s">
        <v>1626</v>
      </c>
      <c r="H155" s="15" t="s">
        <v>485</v>
      </c>
      <c r="I155" s="15">
        <v>1724797</v>
      </c>
      <c r="J155" s="15">
        <v>0</v>
      </c>
      <c r="K155" s="15">
        <v>0</v>
      </c>
    </row>
    <row r="156" spans="1:11">
      <c r="A156" s="17" t="str">
        <f>VLOOKUP(E156,Table1[[#All],[Campo]],1,0)</f>
        <v>accntng_clssfctn</v>
      </c>
      <c r="B156" s="15" t="s">
        <v>1684</v>
      </c>
      <c r="C156" s="15" t="s">
        <v>1685</v>
      </c>
      <c r="D156" s="15" t="s">
        <v>1624</v>
      </c>
      <c r="E156" s="15" t="s">
        <v>1410</v>
      </c>
      <c r="F156" s="15" t="s">
        <v>1625</v>
      </c>
      <c r="G156" s="15" t="s">
        <v>1626</v>
      </c>
      <c r="H156" s="15" t="s">
        <v>485</v>
      </c>
      <c r="I156" s="15">
        <v>93</v>
      </c>
      <c r="J156" s="15">
        <v>0</v>
      </c>
      <c r="K156" s="15">
        <v>0</v>
      </c>
    </row>
    <row r="157" spans="1:11">
      <c r="A157" s="17" t="str">
        <f>VLOOKUP(E157,Table1[[#All],[Campo]],1,0)</f>
        <v>accntng_clssfctn</v>
      </c>
      <c r="B157" s="15" t="s">
        <v>1686</v>
      </c>
      <c r="C157" s="15" t="s">
        <v>1687</v>
      </c>
      <c r="D157" s="15" t="s">
        <v>1624</v>
      </c>
      <c r="E157" s="15" t="s">
        <v>1410</v>
      </c>
      <c r="F157" s="15" t="s">
        <v>1625</v>
      </c>
      <c r="G157" s="15" t="s">
        <v>1626</v>
      </c>
      <c r="H157" s="15" t="s">
        <v>485</v>
      </c>
      <c r="I157" s="15">
        <v>0</v>
      </c>
      <c r="J157" s="15">
        <v>0</v>
      </c>
      <c r="K157" s="15">
        <v>0</v>
      </c>
    </row>
    <row r="158" spans="1:11">
      <c r="A158" s="17" t="str">
        <f>VLOOKUP(E158,Table1[[#All],[Campo]],1,0)</f>
        <v>accntng_clssfctn</v>
      </c>
      <c r="B158" s="15" t="s">
        <v>1688</v>
      </c>
      <c r="C158" s="15" t="s">
        <v>1689</v>
      </c>
      <c r="D158" s="15" t="s">
        <v>1624</v>
      </c>
      <c r="E158" s="15" t="s">
        <v>1410</v>
      </c>
      <c r="F158" s="15" t="s">
        <v>1625</v>
      </c>
      <c r="G158" s="15" t="s">
        <v>1626</v>
      </c>
      <c r="H158" s="15" t="s">
        <v>485</v>
      </c>
      <c r="I158" s="15">
        <v>9</v>
      </c>
      <c r="J158" s="15">
        <v>0</v>
      </c>
      <c r="K158" s="15">
        <v>0</v>
      </c>
    </row>
    <row r="159" spans="1:11">
      <c r="A159" s="17" t="str">
        <f>VLOOKUP(E159,Table1[[#All],[Campo]],1,0)</f>
        <v>off_blnc_sht_amnt_instrmnt</v>
      </c>
      <c r="B159" s="15" t="s">
        <v>1690</v>
      </c>
      <c r="C159" s="15" t="s">
        <v>1691</v>
      </c>
      <c r="D159" s="15" t="s">
        <v>1624</v>
      </c>
      <c r="E159" s="15" t="s">
        <v>1413</v>
      </c>
      <c r="F159" s="15" t="s">
        <v>1625</v>
      </c>
      <c r="G159" s="15" t="s">
        <v>1626</v>
      </c>
      <c r="H159" s="15" t="s">
        <v>1319</v>
      </c>
      <c r="I159" s="15">
        <v>2002318</v>
      </c>
      <c r="J159" s="15">
        <v>317</v>
      </c>
      <c r="K159" s="15">
        <v>1.5800000000000002E-2</v>
      </c>
    </row>
    <row r="160" spans="1:11">
      <c r="A160" s="17" t="str">
        <f>VLOOKUP(E160,Table1[[#All],[Campo]],1,0)</f>
        <v>off_blnc_sht_amnt_instrmnt</v>
      </c>
      <c r="B160" s="15" t="s">
        <v>1692</v>
      </c>
      <c r="C160" s="15" t="s">
        <v>1693</v>
      </c>
      <c r="D160" s="15" t="s">
        <v>1624</v>
      </c>
      <c r="E160" s="15" t="s">
        <v>1413</v>
      </c>
      <c r="F160" s="15" t="s">
        <v>1625</v>
      </c>
      <c r="G160" s="15" t="s">
        <v>1626</v>
      </c>
      <c r="H160" s="15" t="s">
        <v>485</v>
      </c>
      <c r="I160" s="15">
        <v>1646037</v>
      </c>
      <c r="J160" s="15">
        <v>0</v>
      </c>
      <c r="K160" s="15">
        <v>0</v>
      </c>
    </row>
    <row r="161" spans="1:11">
      <c r="A161" s="17" t="str">
        <f>VLOOKUP(E161,Table1[[#All],[Campo]],1,0)</f>
        <v>off_blnc_sht_amnt_instrmnt</v>
      </c>
      <c r="B161" s="15" t="s">
        <v>1694</v>
      </c>
      <c r="C161" s="15" t="s">
        <v>1695</v>
      </c>
      <c r="D161" s="15" t="s">
        <v>1624</v>
      </c>
      <c r="E161" s="15" t="s">
        <v>1413</v>
      </c>
      <c r="F161" s="15" t="s">
        <v>1625</v>
      </c>
      <c r="G161" s="15" t="s">
        <v>1626</v>
      </c>
      <c r="H161" s="15" t="s">
        <v>485</v>
      </c>
      <c r="I161" s="15">
        <v>253</v>
      </c>
      <c r="J161" s="15">
        <v>0</v>
      </c>
      <c r="K161" s="15">
        <v>0</v>
      </c>
    </row>
    <row r="162" spans="1:11">
      <c r="A162" s="17" t="str">
        <f>VLOOKUP(E162,Table1[[#All],[Campo]],1,0)</f>
        <v>off_blnc_sht_amnt_instrmnt</v>
      </c>
      <c r="B162" s="15" t="s">
        <v>1696</v>
      </c>
      <c r="C162" s="15" t="s">
        <v>1697</v>
      </c>
      <c r="D162" s="15" t="s">
        <v>1624</v>
      </c>
      <c r="E162" s="15" t="s">
        <v>1413</v>
      </c>
      <c r="F162" s="15" t="s">
        <v>1625</v>
      </c>
      <c r="G162" s="15" t="s">
        <v>1626</v>
      </c>
      <c r="H162" s="15" t="s">
        <v>485</v>
      </c>
      <c r="I162" s="15">
        <v>3</v>
      </c>
      <c r="J162" s="15">
        <v>0</v>
      </c>
      <c r="K162" s="15">
        <v>0</v>
      </c>
    </row>
    <row r="163" spans="1:11">
      <c r="A163" s="17" t="str">
        <f>VLOOKUP(E163,Table1[[#All],[Campo]],1,0)</f>
        <v>prvsns_off_blnc_sht</v>
      </c>
      <c r="B163" s="15" t="s">
        <v>1698</v>
      </c>
      <c r="C163" s="15" t="s">
        <v>1699</v>
      </c>
      <c r="D163" s="15" t="s">
        <v>1624</v>
      </c>
      <c r="E163" s="15" t="s">
        <v>1416</v>
      </c>
      <c r="F163" s="15" t="s">
        <v>1625</v>
      </c>
      <c r="G163" s="15" t="s">
        <v>1626</v>
      </c>
      <c r="H163" s="15" t="s">
        <v>485</v>
      </c>
      <c r="I163" s="15">
        <v>0</v>
      </c>
      <c r="J163" s="15">
        <v>0</v>
      </c>
      <c r="K163" s="15">
        <v>0</v>
      </c>
    </row>
    <row r="164" spans="1:11">
      <c r="A164" s="17" t="str">
        <f>VLOOKUP(E164,Table1[[#All],[Campo]],1,0)</f>
        <v>prvsns_off_blnc_sht</v>
      </c>
      <c r="B164" s="15" t="s">
        <v>1700</v>
      </c>
      <c r="C164" s="15" t="s">
        <v>1701</v>
      </c>
      <c r="D164" s="15" t="s">
        <v>1624</v>
      </c>
      <c r="E164" s="15" t="s">
        <v>1416</v>
      </c>
      <c r="F164" s="15" t="s">
        <v>1625</v>
      </c>
      <c r="G164" s="15" t="s">
        <v>1626</v>
      </c>
      <c r="H164" s="15" t="s">
        <v>485</v>
      </c>
      <c r="I164" s="15">
        <v>3</v>
      </c>
      <c r="J164" s="15">
        <v>0</v>
      </c>
      <c r="K164" s="15">
        <v>0</v>
      </c>
    </row>
    <row r="165" spans="1:11">
      <c r="A165" s="17" t="str">
        <f>VLOOKUP(E165,Table1[[#All],[Campo]],1,0)</f>
        <v>accmltd_imprmnt_instrmnt</v>
      </c>
      <c r="B165" s="15" t="s">
        <v>1702</v>
      </c>
      <c r="C165" s="15" t="s">
        <v>1703</v>
      </c>
      <c r="D165" s="15" t="s">
        <v>1624</v>
      </c>
      <c r="E165" s="15" t="s">
        <v>1422</v>
      </c>
      <c r="F165" s="15" t="s">
        <v>1625</v>
      </c>
      <c r="G165" s="15" t="s">
        <v>1626</v>
      </c>
      <c r="H165" s="15" t="s">
        <v>485</v>
      </c>
      <c r="I165" s="15">
        <v>0</v>
      </c>
      <c r="J165" s="15">
        <v>0</v>
      </c>
      <c r="K165" s="15">
        <v>0</v>
      </c>
    </row>
    <row r="166" spans="1:11">
      <c r="A166" s="17" t="str">
        <f>VLOOKUP(E166,Table1[[#All],[Campo]],1,0)</f>
        <v>accmltd_imprmnt_instrmnt</v>
      </c>
      <c r="B166" s="15" t="s">
        <v>1704</v>
      </c>
      <c r="C166" s="15" t="s">
        <v>1705</v>
      </c>
      <c r="D166" s="15" t="s">
        <v>1624</v>
      </c>
      <c r="E166" s="15" t="s">
        <v>1422</v>
      </c>
      <c r="F166" s="15" t="s">
        <v>1625</v>
      </c>
      <c r="G166" s="15" t="s">
        <v>1626</v>
      </c>
      <c r="H166" s="15" t="s">
        <v>485</v>
      </c>
      <c r="I166" s="15">
        <v>277512</v>
      </c>
      <c r="J166" s="15">
        <v>0</v>
      </c>
      <c r="K166" s="15">
        <v>0</v>
      </c>
    </row>
    <row r="167" spans="1:11">
      <c r="A167" s="17" t="str">
        <f>VLOOKUP(E167,Table1[[#All],[Campo]],1,0)</f>
        <v>accmltd_imprmnt_instrmnt</v>
      </c>
      <c r="B167" s="15" t="s">
        <v>1706</v>
      </c>
      <c r="C167" s="15" t="s">
        <v>1707</v>
      </c>
      <c r="D167" s="15" t="s">
        <v>1624</v>
      </c>
      <c r="E167" s="15" t="s">
        <v>1422</v>
      </c>
      <c r="F167" s="15" t="s">
        <v>1625</v>
      </c>
      <c r="G167" s="15" t="s">
        <v>1626</v>
      </c>
      <c r="H167" s="15" t="s">
        <v>485</v>
      </c>
      <c r="I167" s="15">
        <v>3</v>
      </c>
      <c r="J167" s="15">
        <v>0</v>
      </c>
      <c r="K167" s="15">
        <v>0</v>
      </c>
    </row>
    <row r="168" spans="1:11">
      <c r="A168" s="17" t="str">
        <f>VLOOKUP(E168,Table1[[#All],[Campo]],1,0)</f>
        <v>sstnbl_indctr</v>
      </c>
      <c r="B168" s="15" t="s">
        <v>1708</v>
      </c>
      <c r="C168" s="15" t="s">
        <v>1709</v>
      </c>
      <c r="D168" s="15" t="s">
        <v>1624</v>
      </c>
      <c r="E168" s="15" t="s">
        <v>1328</v>
      </c>
      <c r="F168" s="15" t="s">
        <v>1625</v>
      </c>
      <c r="G168" s="15" t="s">
        <v>1626</v>
      </c>
      <c r="H168" s="15" t="s">
        <v>485</v>
      </c>
      <c r="I168" s="15">
        <v>0</v>
      </c>
      <c r="J168" s="15">
        <v>0</v>
      </c>
      <c r="K168" s="15">
        <v>0</v>
      </c>
    </row>
    <row r="169" spans="1:11">
      <c r="A169" s="17" t="str">
        <f>VLOOKUP(E169,Table1[[#All],[Campo]],1,0)</f>
        <v>sstnbl_indctr</v>
      </c>
      <c r="B169" s="15" t="s">
        <v>1710</v>
      </c>
      <c r="C169" s="15" t="s">
        <v>1711</v>
      </c>
      <c r="D169" s="15" t="s">
        <v>1624</v>
      </c>
      <c r="E169" s="15" t="s">
        <v>1328</v>
      </c>
      <c r="F169" s="15" t="s">
        <v>1625</v>
      </c>
      <c r="G169" s="15" t="s">
        <v>1626</v>
      </c>
      <c r="H169" s="15" t="s">
        <v>485</v>
      </c>
      <c r="I169" s="15">
        <v>0</v>
      </c>
      <c r="J169" s="15">
        <v>0</v>
      </c>
      <c r="K169" s="15">
        <v>0</v>
      </c>
    </row>
    <row r="170" spans="1:11">
      <c r="A170" s="17" t="str">
        <f>VLOOKUP(E170,Table1[[#All],[Campo]],1,0)</f>
        <v>sstnbl_ctgry</v>
      </c>
      <c r="B170" s="15" t="s">
        <v>1712</v>
      </c>
      <c r="C170" s="15" t="s">
        <v>1713</v>
      </c>
      <c r="D170" s="15" t="s">
        <v>1629</v>
      </c>
      <c r="E170" s="15" t="s">
        <v>1332</v>
      </c>
      <c r="F170" s="15" t="s">
        <v>1625</v>
      </c>
      <c r="G170" s="15" t="s">
        <v>1626</v>
      </c>
      <c r="H170" s="15" t="s">
        <v>485</v>
      </c>
      <c r="I170" s="15">
        <v>0</v>
      </c>
      <c r="J170" s="15">
        <v>0</v>
      </c>
      <c r="K170" s="15">
        <v>0</v>
      </c>
    </row>
    <row r="171" spans="1:11">
      <c r="A171" s="17" t="str">
        <f>VLOOKUP(E171,Table1[[#All],[Campo]],1,0)</f>
        <v>sstnbl_ctgry</v>
      </c>
      <c r="B171" s="15" t="s">
        <v>1714</v>
      </c>
      <c r="C171" s="15" t="s">
        <v>1715</v>
      </c>
      <c r="D171" s="15" t="s">
        <v>1629</v>
      </c>
      <c r="E171" s="15" t="s">
        <v>1332</v>
      </c>
      <c r="F171" s="15" t="s">
        <v>1625</v>
      </c>
      <c r="G171" s="15" t="s">
        <v>1626</v>
      </c>
      <c r="H171" s="15" t="s">
        <v>485</v>
      </c>
      <c r="I171" s="15">
        <v>0</v>
      </c>
      <c r="J171" s="15">
        <v>0</v>
      </c>
      <c r="K171" s="15">
        <v>0</v>
      </c>
    </row>
    <row r="172" spans="1:11">
      <c r="A172" s="17" t="str">
        <f>VLOOKUP(E172,Table1[[#All],[Campo]],1,0)</f>
        <v>sstnbl_ctgry</v>
      </c>
      <c r="B172" s="15" t="s">
        <v>1716</v>
      </c>
      <c r="C172" s="15" t="s">
        <v>1717</v>
      </c>
      <c r="D172" s="15" t="s">
        <v>1629</v>
      </c>
      <c r="E172" s="15" t="s">
        <v>1332</v>
      </c>
      <c r="F172" s="15" t="s">
        <v>1625</v>
      </c>
      <c r="G172" s="15" t="s">
        <v>1626</v>
      </c>
      <c r="H172" s="15" t="s">
        <v>485</v>
      </c>
      <c r="I172" s="15">
        <v>0</v>
      </c>
      <c r="J172" s="15">
        <v>0</v>
      </c>
      <c r="K172" s="15">
        <v>0</v>
      </c>
    </row>
    <row r="173" spans="1:11">
      <c r="A173" s="17" t="str">
        <f>VLOOKUP(E173,Table1[[#All],[Campo]],1,0)</f>
        <v>sstnbl_ctgry</v>
      </c>
      <c r="B173" s="15" t="s">
        <v>1718</v>
      </c>
      <c r="C173" s="15" t="s">
        <v>1719</v>
      </c>
      <c r="D173" s="15" t="s">
        <v>1629</v>
      </c>
      <c r="E173" s="15" t="s">
        <v>1332</v>
      </c>
      <c r="F173" s="15" t="s">
        <v>1625</v>
      </c>
      <c r="G173" s="15" t="s">
        <v>1626</v>
      </c>
      <c r="H173" s="15" t="s">
        <v>485</v>
      </c>
      <c r="I173" s="15">
        <v>0</v>
      </c>
      <c r="J173" s="15">
        <v>0</v>
      </c>
      <c r="K173" s="15">
        <v>0</v>
      </c>
    </row>
    <row r="174" spans="1:11">
      <c r="A174" s="17" t="str">
        <f>VLOOKUP(E174,Table1[[#All],[Campo]],1,0)</f>
        <v>sstnbl_ctgry</v>
      </c>
      <c r="B174" s="15" t="s">
        <v>1720</v>
      </c>
      <c r="C174" s="15" t="s">
        <v>1721</v>
      </c>
      <c r="D174" s="15" t="s">
        <v>1629</v>
      </c>
      <c r="E174" s="15" t="s">
        <v>1332</v>
      </c>
      <c r="F174" s="15" t="s">
        <v>1625</v>
      </c>
      <c r="G174" s="15" t="s">
        <v>1626</v>
      </c>
      <c r="H174" s="15" t="s">
        <v>485</v>
      </c>
      <c r="I174" s="15">
        <v>0</v>
      </c>
      <c r="J174" s="15">
        <v>0</v>
      </c>
      <c r="K174" s="15">
        <v>0</v>
      </c>
    </row>
    <row r="175" spans="1:11">
      <c r="A175" s="17" t="str">
        <f>VLOOKUP(E175,Table1[[#All],[Campo]],1,0)</f>
        <v>sstnbl_ctgry</v>
      </c>
      <c r="B175" s="15" t="s">
        <v>1722</v>
      </c>
      <c r="C175" s="15" t="s">
        <v>1723</v>
      </c>
      <c r="D175" s="15" t="s">
        <v>1629</v>
      </c>
      <c r="E175" s="15" t="s">
        <v>1332</v>
      </c>
      <c r="F175" s="15" t="s">
        <v>1625</v>
      </c>
      <c r="G175" s="15" t="s">
        <v>1626</v>
      </c>
      <c r="H175" s="15" t="s">
        <v>485</v>
      </c>
      <c r="I175" s="15">
        <v>0</v>
      </c>
      <c r="J175" s="15">
        <v>0</v>
      </c>
      <c r="K175" s="15">
        <v>0</v>
      </c>
    </row>
    <row r="176" spans="1:11">
      <c r="A176" s="17" t="str">
        <f>VLOOKUP(E176,Table1[[#All],[Campo]],1,0)</f>
        <v>sstnbl_ctgry</v>
      </c>
      <c r="B176" s="15" t="s">
        <v>1724</v>
      </c>
      <c r="C176" s="15" t="s">
        <v>1725</v>
      </c>
      <c r="D176" s="15" t="s">
        <v>1629</v>
      </c>
      <c r="E176" s="15" t="s">
        <v>1332</v>
      </c>
      <c r="F176" s="15" t="s">
        <v>1625</v>
      </c>
      <c r="G176" s="15" t="s">
        <v>1626</v>
      </c>
      <c r="H176" s="15" t="s">
        <v>485</v>
      </c>
      <c r="I176" s="15">
        <v>0</v>
      </c>
      <c r="J176" s="15">
        <v>0</v>
      </c>
      <c r="K176" s="15">
        <v>0</v>
      </c>
    </row>
    <row r="177" spans="1:11">
      <c r="A177" s="17" t="str">
        <f>VLOOKUP(E177,Table1[[#All],[Campo]],1,0)</f>
        <v>sstnbl_ctgry</v>
      </c>
      <c r="B177" s="15" t="s">
        <v>1726</v>
      </c>
      <c r="C177" s="15" t="s">
        <v>1727</v>
      </c>
      <c r="D177" s="15" t="s">
        <v>1629</v>
      </c>
      <c r="E177" s="15" t="s">
        <v>1332</v>
      </c>
      <c r="F177" s="15" t="s">
        <v>1625</v>
      </c>
      <c r="G177" s="15" t="s">
        <v>1626</v>
      </c>
      <c r="H177" s="15" t="s">
        <v>485</v>
      </c>
      <c r="I177" s="15">
        <v>0</v>
      </c>
      <c r="J177" s="15">
        <v>0</v>
      </c>
      <c r="K177" s="15">
        <v>0</v>
      </c>
    </row>
    <row r="178" spans="1:11">
      <c r="A178" s="17" t="str">
        <f>VLOOKUP(E178,Table1[[#All],[Campo]],1,0)</f>
        <v>sstnbl_ctgry</v>
      </c>
      <c r="B178" s="15" t="s">
        <v>1728</v>
      </c>
      <c r="C178" s="15" t="s">
        <v>1729</v>
      </c>
      <c r="D178" s="15" t="s">
        <v>1629</v>
      </c>
      <c r="E178" s="15" t="s">
        <v>1332</v>
      </c>
      <c r="F178" s="15" t="s">
        <v>1625</v>
      </c>
      <c r="G178" s="15" t="s">
        <v>1626</v>
      </c>
      <c r="H178" s="15" t="s">
        <v>485</v>
      </c>
      <c r="I178" s="15">
        <v>0</v>
      </c>
      <c r="J178" s="15">
        <v>0</v>
      </c>
      <c r="K178" s="15">
        <v>0</v>
      </c>
    </row>
    <row r="179" spans="1:11">
      <c r="A179" s="17" t="str">
        <f>VLOOKUP(E179,Table1[[#All],[Campo]],1,0)</f>
        <v>sstnbl_ctgry</v>
      </c>
      <c r="B179" s="15" t="s">
        <v>1730</v>
      </c>
      <c r="C179" s="15" t="s">
        <v>1731</v>
      </c>
      <c r="D179" s="15" t="s">
        <v>1629</v>
      </c>
      <c r="E179" s="15" t="s">
        <v>1332</v>
      </c>
      <c r="F179" s="15" t="s">
        <v>1625</v>
      </c>
      <c r="G179" s="15" t="s">
        <v>1626</v>
      </c>
      <c r="H179" s="15" t="s">
        <v>485</v>
      </c>
      <c r="I179" s="15">
        <v>0</v>
      </c>
      <c r="J179" s="15">
        <v>0</v>
      </c>
      <c r="K179" s="15">
        <v>0</v>
      </c>
    </row>
    <row r="180" spans="1:11">
      <c r="A180" s="17" t="str">
        <f>VLOOKUP(E180,Table1[[#All],[Campo]],1,0)</f>
        <v>sstnbl_ctgry</v>
      </c>
      <c r="B180" s="15" t="s">
        <v>1732</v>
      </c>
      <c r="C180" s="15" t="s">
        <v>1733</v>
      </c>
      <c r="D180" s="15" t="s">
        <v>1629</v>
      </c>
      <c r="E180" s="15" t="s">
        <v>1332</v>
      </c>
      <c r="F180" s="15" t="s">
        <v>1625</v>
      </c>
      <c r="G180" s="15" t="s">
        <v>1626</v>
      </c>
      <c r="H180" s="15" t="s">
        <v>485</v>
      </c>
      <c r="I180" s="15">
        <v>0</v>
      </c>
      <c r="J180" s="15">
        <v>0</v>
      </c>
      <c r="K180" s="15">
        <v>0</v>
      </c>
    </row>
    <row r="181" spans="1:11">
      <c r="A181" s="17" t="str">
        <f>VLOOKUP(E181,Table1[[#All],[Campo]],1,0)</f>
        <v>sstnbl_ctgry</v>
      </c>
      <c r="B181" s="15" t="s">
        <v>1734</v>
      </c>
      <c r="C181" s="15" t="s">
        <v>1735</v>
      </c>
      <c r="D181" s="15" t="s">
        <v>1629</v>
      </c>
      <c r="E181" s="15" t="s">
        <v>1332</v>
      </c>
      <c r="F181" s="15" t="s">
        <v>1625</v>
      </c>
      <c r="G181" s="15" t="s">
        <v>1626</v>
      </c>
      <c r="H181" s="15" t="s">
        <v>485</v>
      </c>
      <c r="I181" s="15">
        <v>0</v>
      </c>
      <c r="J181" s="15">
        <v>0</v>
      </c>
      <c r="K181" s="15">
        <v>0</v>
      </c>
    </row>
    <row r="182" spans="1:11">
      <c r="A182" s="17" t="str">
        <f>VLOOKUP(E182,Table1[[#All],[Campo]],1,0)</f>
        <v>sstnbl_ctgry</v>
      </c>
      <c r="B182" s="15" t="s">
        <v>1736</v>
      </c>
      <c r="C182" s="15" t="s">
        <v>1737</v>
      </c>
      <c r="D182" s="15" t="s">
        <v>1629</v>
      </c>
      <c r="E182" s="15" t="s">
        <v>1332</v>
      </c>
      <c r="F182" s="15" t="s">
        <v>1625</v>
      </c>
      <c r="G182" s="15" t="s">
        <v>1626</v>
      </c>
      <c r="H182" s="15" t="s">
        <v>485</v>
      </c>
      <c r="I182" s="15">
        <v>0</v>
      </c>
      <c r="J182" s="15">
        <v>0</v>
      </c>
      <c r="K182" s="15">
        <v>0</v>
      </c>
    </row>
    <row r="183" spans="1:11">
      <c r="A183" s="17" t="str">
        <f>VLOOKUP(E183,Table1[[#All],[Campo]],1,0)</f>
        <v>sstnbl_ctgry</v>
      </c>
      <c r="B183" s="15" t="s">
        <v>1738</v>
      </c>
      <c r="C183" s="15" t="s">
        <v>1739</v>
      </c>
      <c r="D183" s="15" t="s">
        <v>1629</v>
      </c>
      <c r="E183" s="15" t="s">
        <v>1332</v>
      </c>
      <c r="F183" s="15" t="s">
        <v>1625</v>
      </c>
      <c r="G183" s="15" t="s">
        <v>1626</v>
      </c>
      <c r="H183" s="15" t="s">
        <v>485</v>
      </c>
      <c r="I183" s="15">
        <v>0</v>
      </c>
      <c r="J183" s="15">
        <v>0</v>
      </c>
      <c r="K183" s="15">
        <v>0</v>
      </c>
    </row>
    <row r="184" spans="1:11">
      <c r="A184" s="17" t="str">
        <f>VLOOKUP(E184,Table1[[#All],[Campo]],1,0)</f>
        <v>grss_intrst_incm</v>
      </c>
      <c r="B184" s="15" t="s">
        <v>1740</v>
      </c>
      <c r="C184" s="15" t="s">
        <v>1741</v>
      </c>
      <c r="D184" s="15" t="s">
        <v>1624</v>
      </c>
      <c r="E184" s="15" t="s">
        <v>1439</v>
      </c>
      <c r="F184" s="15" t="s">
        <v>1625</v>
      </c>
      <c r="G184" s="15" t="s">
        <v>1626</v>
      </c>
      <c r="H184" s="15" t="s">
        <v>485</v>
      </c>
      <c r="I184" s="15">
        <v>0</v>
      </c>
      <c r="J184" s="15">
        <v>0</v>
      </c>
      <c r="K184" s="15">
        <v>0</v>
      </c>
    </row>
    <row r="185" spans="1:11">
      <c r="A185" s="17" t="str">
        <f>VLOOKUP(E185,Table1[[#All],[Campo]],1,0)</f>
        <v>grss_intrst_incm</v>
      </c>
      <c r="B185" s="15" t="s">
        <v>1742</v>
      </c>
      <c r="C185" s="15" t="s">
        <v>1743</v>
      </c>
      <c r="D185" s="15" t="s">
        <v>1624</v>
      </c>
      <c r="E185" s="15" t="s">
        <v>1439</v>
      </c>
      <c r="F185" s="15" t="s">
        <v>1625</v>
      </c>
      <c r="G185" s="15" t="s">
        <v>1626</v>
      </c>
      <c r="H185" s="15" t="s">
        <v>485</v>
      </c>
      <c r="I185" s="15">
        <v>0</v>
      </c>
      <c r="J185" s="15">
        <v>0</v>
      </c>
      <c r="K185" s="15">
        <v>0</v>
      </c>
    </row>
    <row r="186" spans="1:11">
      <c r="A186" s="17" t="s">
        <v>1440</v>
      </c>
      <c r="B186" s="15" t="s">
        <v>1744</v>
      </c>
      <c r="C186" s="15" t="s">
        <v>1745</v>
      </c>
      <c r="D186" s="15" t="s">
        <v>1624</v>
      </c>
      <c r="E186" s="15" t="s">
        <v>1443</v>
      </c>
      <c r="F186" s="15" t="s">
        <v>1625</v>
      </c>
      <c r="G186" s="15" t="s">
        <v>1626</v>
      </c>
      <c r="H186" s="15" t="s">
        <v>485</v>
      </c>
      <c r="I186" s="15">
        <v>0</v>
      </c>
      <c r="J186" s="15">
        <v>0</v>
      </c>
      <c r="K186" s="15">
        <v>0</v>
      </c>
    </row>
    <row r="187" spans="1:11">
      <c r="A187" s="17" t="s">
        <v>1440</v>
      </c>
      <c r="B187" s="15" t="s">
        <v>1746</v>
      </c>
      <c r="C187" s="15" t="s">
        <v>1747</v>
      </c>
      <c r="D187" s="15" t="s">
        <v>1624</v>
      </c>
      <c r="E187" s="15" t="s">
        <v>1443</v>
      </c>
      <c r="F187" s="15" t="s">
        <v>1625</v>
      </c>
      <c r="G187" s="15" t="s">
        <v>1626</v>
      </c>
      <c r="H187" s="15" t="s">
        <v>485</v>
      </c>
      <c r="I187" s="15">
        <v>0</v>
      </c>
      <c r="J187" s="15">
        <v>0</v>
      </c>
      <c r="K187" s="15">
        <v>0</v>
      </c>
    </row>
    <row r="188" spans="1:11">
      <c r="A188" s="17" t="str">
        <f>VLOOKUP(E188,Table1[[#All],[Campo]],1,0)</f>
        <v>mngmnt_prdct</v>
      </c>
      <c r="B188" s="15" t="s">
        <v>1748</v>
      </c>
      <c r="C188" s="15" t="s">
        <v>1749</v>
      </c>
      <c r="D188" s="15" t="s">
        <v>1624</v>
      </c>
      <c r="E188" s="15" t="s">
        <v>1454</v>
      </c>
      <c r="F188" s="15" t="s">
        <v>1625</v>
      </c>
      <c r="G188" s="15" t="s">
        <v>1626</v>
      </c>
      <c r="H188" s="15" t="s">
        <v>485</v>
      </c>
      <c r="I188" s="15">
        <v>0</v>
      </c>
      <c r="J188" s="15">
        <v>0</v>
      </c>
      <c r="K188" s="15">
        <v>0</v>
      </c>
    </row>
    <row r="189" spans="1:11">
      <c r="A189" s="17" t="str">
        <f>VLOOKUP(E189,Table1[[#All],[Campo]],1,0)</f>
        <v>mngmnt_prdct</v>
      </c>
      <c r="B189" s="15" t="s">
        <v>1750</v>
      </c>
      <c r="C189" s="15" t="s">
        <v>1751</v>
      </c>
      <c r="D189" s="15" t="s">
        <v>1624</v>
      </c>
      <c r="E189" s="15" t="s">
        <v>1454</v>
      </c>
      <c r="F189" s="15" t="s">
        <v>1625</v>
      </c>
      <c r="G189" s="15" t="s">
        <v>1626</v>
      </c>
      <c r="H189" s="15" t="s">
        <v>485</v>
      </c>
      <c r="I189" s="15">
        <v>277518</v>
      </c>
      <c r="J189" s="15">
        <v>0</v>
      </c>
      <c r="K189" s="15">
        <v>0</v>
      </c>
    </row>
    <row r="190" spans="1:11">
      <c r="A190" s="17" t="str">
        <f>VLOOKUP(E190,Table1[[#All],[Campo]],1,0)</f>
        <v>mngmnt_prdct</v>
      </c>
      <c r="B190" s="15" t="s">
        <v>1752</v>
      </c>
      <c r="C190" s="15" t="s">
        <v>1753</v>
      </c>
      <c r="D190" s="15" t="s">
        <v>1624</v>
      </c>
      <c r="E190" s="15" t="s">
        <v>1454</v>
      </c>
      <c r="F190" s="15" t="s">
        <v>1625</v>
      </c>
      <c r="G190" s="15" t="s">
        <v>1626</v>
      </c>
      <c r="H190" s="15" t="s">
        <v>485</v>
      </c>
      <c r="I190" s="15">
        <v>1724892</v>
      </c>
      <c r="J190" s="15">
        <v>0</v>
      </c>
      <c r="K190" s="15">
        <v>0</v>
      </c>
    </row>
    <row r="191" spans="1:11">
      <c r="A191" s="17" t="s">
        <v>1455</v>
      </c>
      <c r="B191" s="15" t="s">
        <v>1754</v>
      </c>
      <c r="C191" s="15" t="s">
        <v>1755</v>
      </c>
      <c r="D191" s="15" t="s">
        <v>1624</v>
      </c>
      <c r="E191" s="15" t="s">
        <v>1458</v>
      </c>
      <c r="F191" s="15" t="s">
        <v>1625</v>
      </c>
      <c r="G191" s="15" t="s">
        <v>1626</v>
      </c>
      <c r="H191" s="15" t="s">
        <v>485</v>
      </c>
      <c r="I191" s="15">
        <v>0</v>
      </c>
      <c r="J191" s="15">
        <v>0</v>
      </c>
      <c r="K191" s="15">
        <v>0</v>
      </c>
    </row>
    <row r="192" spans="1:11">
      <c r="A192" s="17" t="s">
        <v>1455</v>
      </c>
      <c r="B192" s="15" t="s">
        <v>1756</v>
      </c>
      <c r="C192" s="15" t="s">
        <v>1757</v>
      </c>
      <c r="D192" s="15" t="s">
        <v>1624</v>
      </c>
      <c r="E192" s="15" t="s">
        <v>1458</v>
      </c>
      <c r="F192" s="15" t="s">
        <v>1625</v>
      </c>
      <c r="G192" s="15" t="s">
        <v>1626</v>
      </c>
      <c r="H192" s="15" t="s">
        <v>485</v>
      </c>
      <c r="I192" s="15">
        <v>0</v>
      </c>
      <c r="J192" s="15">
        <v>0</v>
      </c>
      <c r="K192" s="15">
        <v>0</v>
      </c>
    </row>
    <row r="193" spans="1:11">
      <c r="A193" s="17" t="str">
        <f>VLOOKUP(E193,Table1[[#All],[Campo]],1,0)</f>
        <v>gns_fnncl_trnsctn_exchng_dffrncs</v>
      </c>
      <c r="B193" s="15" t="s">
        <v>1758</v>
      </c>
      <c r="C193" s="15" t="s">
        <v>1759</v>
      </c>
      <c r="D193" s="15" t="s">
        <v>1624</v>
      </c>
      <c r="E193" s="15" t="s">
        <v>1461</v>
      </c>
      <c r="F193" s="15" t="s">
        <v>1625</v>
      </c>
      <c r="G193" s="15" t="s">
        <v>1626</v>
      </c>
      <c r="H193" s="15" t="s">
        <v>485</v>
      </c>
      <c r="I193" s="15">
        <v>0</v>
      </c>
      <c r="J193" s="15">
        <v>0</v>
      </c>
      <c r="K193" s="15">
        <v>0</v>
      </c>
    </row>
    <row r="194" spans="1:11">
      <c r="A194" s="17" t="str">
        <f>VLOOKUP(E194,Table1[[#All],[Campo]],1,0)</f>
        <v>gns_fnncl_trnsctn_exchng_dffrncs</v>
      </c>
      <c r="B194" s="15" t="s">
        <v>1760</v>
      </c>
      <c r="C194" s="15" t="s">
        <v>1761</v>
      </c>
      <c r="D194" s="15" t="s">
        <v>1624</v>
      </c>
      <c r="E194" s="15" t="s">
        <v>1461</v>
      </c>
      <c r="F194" s="15" t="s">
        <v>1625</v>
      </c>
      <c r="G194" s="15" t="s">
        <v>1626</v>
      </c>
      <c r="H194" s="15" t="s">
        <v>485</v>
      </c>
      <c r="I194" s="15">
        <v>0</v>
      </c>
      <c r="J194" s="15">
        <v>0</v>
      </c>
      <c r="K194" s="15">
        <v>0</v>
      </c>
    </row>
    <row r="195" spans="1:11">
      <c r="A195" s="17" t="str">
        <f>VLOOKUP(E195,Table1[[#All],[Campo]],1,0)</f>
        <v>intrbsnss_adj_cod</v>
      </c>
      <c r="B195" s="15" t="s">
        <v>1762</v>
      </c>
      <c r="C195" s="15" t="s">
        <v>1763</v>
      </c>
      <c r="D195" s="15" t="s">
        <v>1624</v>
      </c>
      <c r="E195" s="15" t="s">
        <v>1466</v>
      </c>
      <c r="F195" s="15" t="s">
        <v>1625</v>
      </c>
      <c r="G195" s="15" t="s">
        <v>1626</v>
      </c>
      <c r="H195" s="15" t="s">
        <v>485</v>
      </c>
      <c r="I195" s="15">
        <v>0</v>
      </c>
      <c r="J195" s="15">
        <v>0</v>
      </c>
      <c r="K195" s="15">
        <v>0</v>
      </c>
    </row>
    <row r="196" spans="1:11">
      <c r="A196" s="17" t="str">
        <f>VLOOKUP(E196,Table1[[#All],[Campo]],1,0)</f>
        <v>intrbsnss_adj_cod</v>
      </c>
      <c r="B196" s="15" t="s">
        <v>1764</v>
      </c>
      <c r="C196" s="15" t="s">
        <v>1765</v>
      </c>
      <c r="D196" s="15" t="s">
        <v>1624</v>
      </c>
      <c r="E196" s="15" t="s">
        <v>1466</v>
      </c>
      <c r="F196" s="15" t="s">
        <v>1625</v>
      </c>
      <c r="G196" s="15" t="s">
        <v>1626</v>
      </c>
      <c r="H196" s="15" t="s">
        <v>485</v>
      </c>
      <c r="I196" s="15">
        <v>0</v>
      </c>
      <c r="J196" s="15">
        <v>0</v>
      </c>
      <c r="K196" s="15">
        <v>0</v>
      </c>
    </row>
    <row r="197" spans="1:11">
      <c r="A197" s="17" t="str">
        <f>VLOOKUP(E197,Table1[[#All],[Campo]],1,0)</f>
        <v>cod_soc_dstntn</v>
      </c>
      <c r="B197" s="15" t="s">
        <v>1766</v>
      </c>
      <c r="C197" s="15" t="s">
        <v>1767</v>
      </c>
      <c r="D197" s="15" t="s">
        <v>1624</v>
      </c>
      <c r="E197" s="15" t="s">
        <v>1469</v>
      </c>
      <c r="F197" s="15" t="s">
        <v>1625</v>
      </c>
      <c r="G197" s="15" t="s">
        <v>1626</v>
      </c>
      <c r="H197" s="15" t="s">
        <v>485</v>
      </c>
      <c r="I197" s="15">
        <v>0</v>
      </c>
      <c r="J197" s="15">
        <v>0</v>
      </c>
      <c r="K197" s="15">
        <v>0</v>
      </c>
    </row>
    <row r="198" spans="1:11">
      <c r="A198" s="17" t="str">
        <f>VLOOKUP(E198,Table1[[#All],[Campo]],1,0)</f>
        <v>cod_soc_dstntn</v>
      </c>
      <c r="B198" s="15" t="s">
        <v>1768</v>
      </c>
      <c r="C198" s="15" t="s">
        <v>1769</v>
      </c>
      <c r="D198" s="15" t="s">
        <v>1624</v>
      </c>
      <c r="E198" s="15" t="s">
        <v>1469</v>
      </c>
      <c r="F198" s="15" t="s">
        <v>1625</v>
      </c>
      <c r="G198" s="15" t="s">
        <v>1626</v>
      </c>
      <c r="H198" s="15" t="s">
        <v>485</v>
      </c>
      <c r="I198" s="15">
        <v>0</v>
      </c>
      <c r="J198" s="15">
        <v>0</v>
      </c>
      <c r="K198" s="15">
        <v>0</v>
      </c>
    </row>
    <row r="199" spans="1:11">
      <c r="A199" s="17" t="str">
        <f>VLOOKUP(E199,Table1[[#All],[Campo]],1,0)</f>
        <v>bsnss_area_dstntn</v>
      </c>
      <c r="B199" s="15" t="s">
        <v>1770</v>
      </c>
      <c r="C199" s="15" t="s">
        <v>1771</v>
      </c>
      <c r="D199" s="15" t="s">
        <v>1624</v>
      </c>
      <c r="E199" s="15" t="s">
        <v>1472</v>
      </c>
      <c r="F199" s="15" t="s">
        <v>1625</v>
      </c>
      <c r="G199" s="15" t="s">
        <v>1626</v>
      </c>
      <c r="H199" s="15" t="s">
        <v>485</v>
      </c>
      <c r="I199" s="15">
        <v>0</v>
      </c>
      <c r="J199" s="15">
        <v>0</v>
      </c>
      <c r="K199" s="15">
        <v>0</v>
      </c>
    </row>
    <row r="200" spans="1:11">
      <c r="A200" s="17" t="str">
        <f>VLOOKUP(E200,Table1[[#All],[Campo]],1,0)</f>
        <v>bsnss_area_dstntn</v>
      </c>
      <c r="B200" s="15" t="s">
        <v>1772</v>
      </c>
      <c r="C200" s="15" t="s">
        <v>1773</v>
      </c>
      <c r="D200" s="15" t="s">
        <v>1624</v>
      </c>
      <c r="E200" s="15" t="s">
        <v>1472</v>
      </c>
      <c r="F200" s="15" t="s">
        <v>1625</v>
      </c>
      <c r="G200" s="15" t="s">
        <v>1626</v>
      </c>
      <c r="H200" s="15" t="s">
        <v>485</v>
      </c>
      <c r="I200" s="15">
        <v>0</v>
      </c>
      <c r="J200" s="15">
        <v>0</v>
      </c>
      <c r="K200" s="15">
        <v>0</v>
      </c>
    </row>
    <row r="201" spans="1:11">
      <c r="A201" s="17" t="str">
        <f>VLOOKUP(E201,Table1[[#All],[Campo]],1,0)</f>
        <v>bsnss_area_dstntn</v>
      </c>
      <c r="B201" s="15" t="s">
        <v>1774</v>
      </c>
      <c r="C201" s="15" t="s">
        <v>1775</v>
      </c>
      <c r="D201" s="15" t="s">
        <v>1624</v>
      </c>
      <c r="E201" s="15" t="s">
        <v>1472</v>
      </c>
      <c r="F201" s="15" t="s">
        <v>1625</v>
      </c>
      <c r="G201" s="15" t="s">
        <v>1626</v>
      </c>
      <c r="H201" s="15" t="s">
        <v>485</v>
      </c>
      <c r="I201" s="15">
        <v>0</v>
      </c>
      <c r="J201" s="15">
        <v>0</v>
      </c>
      <c r="K201" s="15">
        <v>0</v>
      </c>
    </row>
    <row r="202" spans="1:11">
      <c r="A202" s="17" t="str">
        <f>VLOOKUP(E202,Table1[[#All],[Campo]],1,0)</f>
        <v>avrg_blnc_off_blnc</v>
      </c>
      <c r="B202" s="15" t="s">
        <v>1776</v>
      </c>
      <c r="C202" s="15" t="s">
        <v>1777</v>
      </c>
      <c r="D202" s="15" t="s">
        <v>1624</v>
      </c>
      <c r="E202" s="15" t="s">
        <v>1475</v>
      </c>
      <c r="F202" s="15" t="s">
        <v>1625</v>
      </c>
      <c r="G202" s="15" t="s">
        <v>1626</v>
      </c>
      <c r="H202" s="15" t="s">
        <v>485</v>
      </c>
      <c r="I202" s="15">
        <v>0</v>
      </c>
      <c r="J202" s="15">
        <v>0</v>
      </c>
      <c r="K202" s="15">
        <v>0</v>
      </c>
    </row>
    <row r="203" spans="1:11">
      <c r="A203" s="17" t="str">
        <f>VLOOKUP(E203,Table1[[#All],[Campo]],1,0)</f>
        <v>intrnl_trnsfr_rt_off_blnc</v>
      </c>
      <c r="B203" s="15" t="s">
        <v>1778</v>
      </c>
      <c r="C203" s="15" t="s">
        <v>1779</v>
      </c>
      <c r="D203" s="15" t="s">
        <v>1624</v>
      </c>
      <c r="E203" s="15" t="s">
        <v>1478</v>
      </c>
      <c r="F203" s="15" t="s">
        <v>1625</v>
      </c>
      <c r="G203" s="15" t="s">
        <v>1626</v>
      </c>
      <c r="H203" s="15" t="s">
        <v>485</v>
      </c>
      <c r="I203" s="15">
        <v>0</v>
      </c>
      <c r="J203" s="15">
        <v>0</v>
      </c>
      <c r="K203" s="15">
        <v>0</v>
      </c>
    </row>
    <row r="204" spans="1:11">
      <c r="A204" s="17" t="s">
        <v>1479</v>
      </c>
      <c r="B204" s="15" t="s">
        <v>1780</v>
      </c>
      <c r="C204" s="15" t="s">
        <v>1781</v>
      </c>
      <c r="D204" s="15" t="s">
        <v>1624</v>
      </c>
      <c r="E204" s="15" t="s">
        <v>1482</v>
      </c>
      <c r="F204" s="15" t="s">
        <v>1625</v>
      </c>
      <c r="G204" s="15" t="s">
        <v>1626</v>
      </c>
      <c r="H204" s="15" t="s">
        <v>485</v>
      </c>
      <c r="I204" s="15">
        <v>0</v>
      </c>
      <c r="J204" s="15">
        <v>0</v>
      </c>
      <c r="K204" s="15">
        <v>0</v>
      </c>
    </row>
    <row r="205" spans="1:11">
      <c r="A205" s="17" t="s">
        <v>1479</v>
      </c>
      <c r="B205" s="15" t="s">
        <v>1782</v>
      </c>
      <c r="C205" s="15" t="s">
        <v>1783</v>
      </c>
      <c r="D205" s="15" t="s">
        <v>1624</v>
      </c>
      <c r="E205" s="15" t="s">
        <v>1482</v>
      </c>
      <c r="F205" s="15" t="s">
        <v>1625</v>
      </c>
      <c r="G205" s="15" t="s">
        <v>1626</v>
      </c>
      <c r="H205" s="15" t="s">
        <v>485</v>
      </c>
      <c r="I205" s="15">
        <v>0</v>
      </c>
      <c r="J205" s="15">
        <v>0</v>
      </c>
      <c r="K205" s="15">
        <v>0</v>
      </c>
    </row>
    <row r="206" spans="1:11">
      <c r="A206" s="17" t="s">
        <v>1479</v>
      </c>
      <c r="B206" s="15" t="s">
        <v>1784</v>
      </c>
      <c r="C206" s="15" t="s">
        <v>1785</v>
      </c>
      <c r="D206" s="15" t="s">
        <v>1624</v>
      </c>
      <c r="E206" s="15" t="s">
        <v>1482</v>
      </c>
      <c r="F206" s="15" t="s">
        <v>1625</v>
      </c>
      <c r="G206" s="15" t="s">
        <v>1626</v>
      </c>
      <c r="H206" s="15" t="s">
        <v>485</v>
      </c>
      <c r="I206" s="15">
        <v>0</v>
      </c>
      <c r="J206" s="15">
        <v>0</v>
      </c>
      <c r="K206" s="15">
        <v>0</v>
      </c>
    </row>
    <row r="207" spans="1:11">
      <c r="A207" s="17" t="s">
        <v>1483</v>
      </c>
      <c r="B207" s="15" t="s">
        <v>1786</v>
      </c>
      <c r="C207" s="15" t="s">
        <v>1787</v>
      </c>
      <c r="D207" s="15" t="s">
        <v>1624</v>
      </c>
      <c r="E207" s="15" t="s">
        <v>1486</v>
      </c>
      <c r="F207" s="15" t="s">
        <v>1625</v>
      </c>
      <c r="G207" s="15" t="s">
        <v>1626</v>
      </c>
      <c r="H207" s="15" t="s">
        <v>485</v>
      </c>
      <c r="I207" s="15">
        <v>0</v>
      </c>
      <c r="J207" s="15">
        <v>0</v>
      </c>
      <c r="K207" s="15">
        <v>0</v>
      </c>
    </row>
    <row r="208" spans="1:11">
      <c r="A208" s="17" t="s">
        <v>1483</v>
      </c>
      <c r="B208" s="15" t="s">
        <v>1788</v>
      </c>
      <c r="C208" s="15" t="s">
        <v>1789</v>
      </c>
      <c r="D208" s="15" t="s">
        <v>1624</v>
      </c>
      <c r="E208" s="15" t="s">
        <v>1486</v>
      </c>
      <c r="F208" s="15" t="s">
        <v>1625</v>
      </c>
      <c r="G208" s="15" t="s">
        <v>1626</v>
      </c>
      <c r="H208" s="15" t="s">
        <v>485</v>
      </c>
      <c r="I208" s="15">
        <v>0</v>
      </c>
      <c r="J208" s="15">
        <v>0</v>
      </c>
      <c r="K208" s="15">
        <v>0</v>
      </c>
    </row>
    <row r="209" spans="1:11">
      <c r="A209" s="17" t="s">
        <v>1483</v>
      </c>
      <c r="B209" s="15" t="s">
        <v>1790</v>
      </c>
      <c r="C209" s="15" t="s">
        <v>1791</v>
      </c>
      <c r="D209" s="15" t="s">
        <v>1624</v>
      </c>
      <c r="E209" s="15" t="s">
        <v>1486</v>
      </c>
      <c r="F209" s="15" t="s">
        <v>1625</v>
      </c>
      <c r="G209" s="15" t="s">
        <v>1626</v>
      </c>
      <c r="H209" s="15" t="s">
        <v>485</v>
      </c>
      <c r="I209" s="15">
        <v>0</v>
      </c>
      <c r="J209" s="15">
        <v>0</v>
      </c>
      <c r="K209" s="15">
        <v>0</v>
      </c>
    </row>
    <row r="210" spans="1:11">
      <c r="A210" s="17" t="str">
        <f>VLOOKUP(E210,Table1[[#All],[Campo]],1,0)</f>
        <v>grss_intrst_expns</v>
      </c>
      <c r="B210" s="15" t="s">
        <v>1792</v>
      </c>
      <c r="C210" s="15" t="s">
        <v>1793</v>
      </c>
      <c r="D210" s="15" t="s">
        <v>1624</v>
      </c>
      <c r="E210" s="15" t="s">
        <v>1492</v>
      </c>
      <c r="F210" s="15" t="s">
        <v>1625</v>
      </c>
      <c r="G210" s="15" t="s">
        <v>1626</v>
      </c>
      <c r="H210" s="15" t="s">
        <v>485</v>
      </c>
      <c r="I210" s="15">
        <v>0</v>
      </c>
      <c r="J210" s="15">
        <v>0</v>
      </c>
      <c r="K210" s="15">
        <v>0</v>
      </c>
    </row>
    <row r="211" spans="1:11">
      <c r="A211" s="17" t="str">
        <f>VLOOKUP(E211,Table1[[#All],[Campo]],1,0)</f>
        <v>grss_intrst_expns</v>
      </c>
      <c r="B211" s="15" t="s">
        <v>1794</v>
      </c>
      <c r="C211" s="15" t="s">
        <v>1795</v>
      </c>
      <c r="D211" s="15" t="s">
        <v>1624</v>
      </c>
      <c r="E211" s="15" t="s">
        <v>1492</v>
      </c>
      <c r="F211" s="15" t="s">
        <v>1625</v>
      </c>
      <c r="G211" s="15" t="s">
        <v>1626</v>
      </c>
      <c r="H211" s="15" t="s">
        <v>485</v>
      </c>
      <c r="I211" s="15">
        <v>0</v>
      </c>
      <c r="J211" s="15">
        <v>0</v>
      </c>
      <c r="K211" s="15">
        <v>0</v>
      </c>
    </row>
    <row r="212" spans="1:11">
      <c r="A212" s="17" t="str">
        <f>VLOOKUP(E212,Table1[[#All],[Campo]],1,0)</f>
        <v>nt_ln_lss_prvsn_off_blnc</v>
      </c>
      <c r="B212" s="15" t="s">
        <v>1796</v>
      </c>
      <c r="C212" s="15" t="s">
        <v>1797</v>
      </c>
      <c r="D212" s="15" t="s">
        <v>1624</v>
      </c>
      <c r="E212" s="15" t="s">
        <v>1495</v>
      </c>
      <c r="F212" s="15" t="s">
        <v>1625</v>
      </c>
      <c r="G212" s="15" t="s">
        <v>1626</v>
      </c>
      <c r="H212" s="15" t="s">
        <v>485</v>
      </c>
      <c r="I212" s="15">
        <v>0</v>
      </c>
      <c r="J212" s="15">
        <v>0</v>
      </c>
      <c r="K212" s="15">
        <v>0</v>
      </c>
    </row>
    <row r="213" spans="1:11">
      <c r="A213" s="17" t="str">
        <f>VLOOKUP(E213,Table1[[#All],[Campo]],1,0)</f>
        <v>cod_soc</v>
      </c>
      <c r="B213" s="15" t="s">
        <v>1798</v>
      </c>
      <c r="C213" s="15" t="s">
        <v>1799</v>
      </c>
      <c r="D213" s="15" t="s">
        <v>1370</v>
      </c>
      <c r="E213" s="15" t="s">
        <v>1294</v>
      </c>
      <c r="F213" s="15" t="s">
        <v>1800</v>
      </c>
      <c r="G213" s="15" t="s">
        <v>1801</v>
      </c>
      <c r="H213" s="15" t="s">
        <v>485</v>
      </c>
      <c r="I213" s="15">
        <v>1096295</v>
      </c>
      <c r="J213" s="15">
        <v>0</v>
      </c>
      <c r="K213" s="15">
        <v>0</v>
      </c>
    </row>
    <row r="214" spans="1:11">
      <c r="A214" s="17" t="str">
        <f>VLOOKUP(E214,Table1[[#All],[Campo]],1,0)</f>
        <v>dt_rfrnc</v>
      </c>
      <c r="B214" s="15" t="s">
        <v>1802</v>
      </c>
      <c r="C214" s="15" t="s">
        <v>1803</v>
      </c>
      <c r="D214" s="15" t="s">
        <v>1370</v>
      </c>
      <c r="E214" s="15" t="s">
        <v>1299</v>
      </c>
      <c r="F214" s="15" t="s">
        <v>1800</v>
      </c>
      <c r="G214" s="15" t="s">
        <v>1801</v>
      </c>
      <c r="H214" s="15" t="s">
        <v>485</v>
      </c>
      <c r="I214" s="15">
        <v>1096295</v>
      </c>
      <c r="J214" s="15">
        <v>0</v>
      </c>
      <c r="K214" s="15">
        <v>0</v>
      </c>
    </row>
    <row r="215" spans="1:11">
      <c r="A215" s="17" t="str">
        <f>VLOOKUP(E215,Table1[[#All],[Campo]],1,0)</f>
        <v>cod_soc</v>
      </c>
      <c r="B215" s="15" t="s">
        <v>1804</v>
      </c>
      <c r="C215" s="15" t="s">
        <v>1805</v>
      </c>
      <c r="D215" s="15" t="s">
        <v>1377</v>
      </c>
      <c r="E215" s="15" t="s">
        <v>1294</v>
      </c>
      <c r="F215" s="15" t="s">
        <v>1800</v>
      </c>
      <c r="G215" s="15" t="s">
        <v>1806</v>
      </c>
      <c r="H215" s="15" t="s">
        <v>485</v>
      </c>
      <c r="I215" s="15">
        <v>2490665</v>
      </c>
      <c r="J215" s="15">
        <v>0</v>
      </c>
      <c r="K215" s="15">
        <v>0</v>
      </c>
    </row>
    <row r="216" spans="1:11">
      <c r="A216" s="17" t="str">
        <f>VLOOKUP(E216,Table1[[#All],[Campo]],1,0)</f>
        <v>dt_rfrnc</v>
      </c>
      <c r="B216" s="15" t="s">
        <v>1807</v>
      </c>
      <c r="C216" s="15" t="s">
        <v>1808</v>
      </c>
      <c r="D216" s="15" t="s">
        <v>1377</v>
      </c>
      <c r="E216" s="15" t="s">
        <v>1299</v>
      </c>
      <c r="F216" s="15" t="s">
        <v>1800</v>
      </c>
      <c r="G216" s="15" t="s">
        <v>1806</v>
      </c>
      <c r="H216" s="15" t="s">
        <v>485</v>
      </c>
      <c r="I216" s="15">
        <v>2490665</v>
      </c>
      <c r="J216" s="15">
        <v>0</v>
      </c>
      <c r="K216" s="15">
        <v>0</v>
      </c>
    </row>
    <row r="217" spans="1:11">
      <c r="A217" s="17" t="str">
        <f>VLOOKUP(E217,Table1[[#All],[Campo]],1,0)</f>
        <v>cod_soc</v>
      </c>
      <c r="B217" s="15" t="s">
        <v>1809</v>
      </c>
      <c r="C217" s="15" t="s">
        <v>1810</v>
      </c>
      <c r="D217" s="15" t="s">
        <v>1316</v>
      </c>
      <c r="E217" s="15" t="s">
        <v>1294</v>
      </c>
      <c r="F217" s="15" t="s">
        <v>1800</v>
      </c>
      <c r="G217" s="15" t="s">
        <v>1811</v>
      </c>
      <c r="H217" s="15" t="s">
        <v>485</v>
      </c>
      <c r="I217" s="15">
        <v>2003033</v>
      </c>
      <c r="J217" s="15">
        <v>0</v>
      </c>
      <c r="K217" s="15">
        <v>0</v>
      </c>
    </row>
    <row r="218" spans="1:11">
      <c r="A218" s="17" t="str">
        <f>VLOOKUP(E218,Table1[[#All],[Campo]],1,0)</f>
        <v>dt_rfrnc</v>
      </c>
      <c r="B218" s="15" t="s">
        <v>1812</v>
      </c>
      <c r="C218" s="15" t="s">
        <v>1813</v>
      </c>
      <c r="D218" s="15" t="s">
        <v>1316</v>
      </c>
      <c r="E218" s="15" t="s">
        <v>1299</v>
      </c>
      <c r="F218" s="15" t="s">
        <v>1800</v>
      </c>
      <c r="G218" s="15" t="s">
        <v>1811</v>
      </c>
      <c r="H218" s="15" t="s">
        <v>485</v>
      </c>
      <c r="I218" s="15">
        <v>2003033</v>
      </c>
      <c r="J218" s="15">
        <v>0</v>
      </c>
      <c r="K218" s="15">
        <v>0</v>
      </c>
    </row>
    <row r="219" spans="1:11">
      <c r="A219" s="17" t="str">
        <f>VLOOKUP(E219,Table1[[#All],[Campo]],1,0)</f>
        <v>cod_soc</v>
      </c>
      <c r="B219" s="15" t="s">
        <v>1814</v>
      </c>
      <c r="C219" s="15" t="s">
        <v>1815</v>
      </c>
      <c r="D219" s="15" t="s">
        <v>1367</v>
      </c>
      <c r="E219" s="15" t="s">
        <v>1294</v>
      </c>
      <c r="F219" s="15" t="s">
        <v>1800</v>
      </c>
      <c r="G219" s="15" t="s">
        <v>1816</v>
      </c>
      <c r="H219" s="15" t="s">
        <v>485</v>
      </c>
      <c r="I219" s="15">
        <v>731165</v>
      </c>
      <c r="J219" s="15">
        <v>0</v>
      </c>
      <c r="K219" s="15">
        <v>0</v>
      </c>
    </row>
    <row r="220" spans="1:11">
      <c r="A220" s="17" t="str">
        <f>VLOOKUP(E220,Table1[[#All],[Campo]],1,0)</f>
        <v>dt_rfrnc</v>
      </c>
      <c r="B220" s="15" t="s">
        <v>1817</v>
      </c>
      <c r="C220" s="15" t="s">
        <v>1818</v>
      </c>
      <c r="D220" s="15" t="s">
        <v>1367</v>
      </c>
      <c r="E220" s="15" t="s">
        <v>1299</v>
      </c>
      <c r="F220" s="15" t="s">
        <v>1800</v>
      </c>
      <c r="G220" s="15" t="s">
        <v>1816</v>
      </c>
      <c r="H220" s="15" t="s">
        <v>485</v>
      </c>
      <c r="I220" s="15">
        <v>731165</v>
      </c>
      <c r="J220" s="15">
        <v>0</v>
      </c>
      <c r="K220" s="15">
        <v>0</v>
      </c>
    </row>
    <row r="221" spans="1:11">
      <c r="A221" s="17" t="str">
        <f>VLOOKUP(E221,Table1[[#All],[Campo]],1,0)</f>
        <v>cod_soc</v>
      </c>
      <c r="B221" s="15" t="s">
        <v>1819</v>
      </c>
      <c r="C221" s="15" t="s">
        <v>1820</v>
      </c>
      <c r="D221" s="15" t="s">
        <v>1532</v>
      </c>
      <c r="E221" s="15" t="s">
        <v>1294</v>
      </c>
      <c r="F221" s="15" t="s">
        <v>1800</v>
      </c>
      <c r="G221" s="15" t="s">
        <v>1821</v>
      </c>
      <c r="H221" s="15" t="s">
        <v>485</v>
      </c>
      <c r="I221" s="15">
        <v>456960</v>
      </c>
      <c r="J221" s="15">
        <v>0</v>
      </c>
      <c r="K221" s="15">
        <v>0</v>
      </c>
    </row>
    <row r="222" spans="1:11">
      <c r="A222" s="17" t="str">
        <f>VLOOKUP(E222,Table1[[#All],[Campo]],1,0)</f>
        <v>dt_rfrnc</v>
      </c>
      <c r="B222" s="15" t="s">
        <v>1822</v>
      </c>
      <c r="C222" s="15" t="s">
        <v>1823</v>
      </c>
      <c r="D222" s="15" t="s">
        <v>1532</v>
      </c>
      <c r="E222" s="15" t="s">
        <v>1299</v>
      </c>
      <c r="F222" s="15" t="s">
        <v>1800</v>
      </c>
      <c r="G222" s="15" t="s">
        <v>1821</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1824</v>
      </c>
    </row>
    <row r="3" spans="2:10" ht="17.399999999999999">
      <c r="B3" s="18" t="s">
        <v>1825</v>
      </c>
      <c r="D3" t="s">
        <v>1140</v>
      </c>
    </row>
    <row r="4" spans="2:10" ht="17.399999999999999">
      <c r="B4" s="65" t="s">
        <v>1826</v>
      </c>
      <c r="C4" s="65" t="s">
        <v>1827</v>
      </c>
      <c r="D4" s="64" t="s">
        <v>1162</v>
      </c>
      <c r="E4" s="64" t="s">
        <v>1172</v>
      </c>
      <c r="F4" s="64" t="s">
        <v>1153</v>
      </c>
      <c r="H4" s="32" t="s">
        <v>1162</v>
      </c>
      <c r="I4" s="32" t="s">
        <v>1172</v>
      </c>
      <c r="J4" s="32" t="s">
        <v>1153</v>
      </c>
    </row>
    <row r="5" spans="2:10" ht="34.799999999999997">
      <c r="B5" s="3" t="s">
        <v>1151</v>
      </c>
      <c r="C5" s="5" t="s">
        <v>1828</v>
      </c>
      <c r="D5">
        <v>8</v>
      </c>
      <c r="E5">
        <v>8</v>
      </c>
      <c r="F5">
        <v>8</v>
      </c>
      <c r="H5" s="32">
        <v>1</v>
      </c>
      <c r="I5" s="32">
        <v>3</v>
      </c>
      <c r="J5" s="32">
        <v>8</v>
      </c>
    </row>
    <row r="6" spans="2:10" ht="34.799999999999997">
      <c r="B6" s="3" t="s">
        <v>1154</v>
      </c>
      <c r="C6" s="5" t="s">
        <v>1829</v>
      </c>
      <c r="D6">
        <v>2</v>
      </c>
      <c r="E6">
        <v>4</v>
      </c>
      <c r="F6">
        <v>8</v>
      </c>
      <c r="H6" s="32">
        <v>1</v>
      </c>
      <c r="I6" s="32">
        <v>3</v>
      </c>
      <c r="J6" s="32">
        <v>4</v>
      </c>
    </row>
    <row r="7" spans="2:10" ht="17.399999999999999">
      <c r="B7" s="3" t="s">
        <v>1155</v>
      </c>
      <c r="C7" s="5" t="s">
        <v>1830</v>
      </c>
      <c r="D7">
        <v>2</v>
      </c>
      <c r="E7">
        <v>4</v>
      </c>
      <c r="F7">
        <v>8</v>
      </c>
      <c r="H7" s="32">
        <v>1</v>
      </c>
      <c r="I7" s="32">
        <v>1</v>
      </c>
      <c r="J7" s="32">
        <v>2</v>
      </c>
    </row>
    <row r="8" spans="2:10" ht="17.399999999999999">
      <c r="B8" s="29" t="s">
        <v>1156</v>
      </c>
      <c r="C8" s="5" t="s">
        <v>1831</v>
      </c>
      <c r="D8">
        <v>2</v>
      </c>
      <c r="E8">
        <v>4</v>
      </c>
      <c r="F8">
        <v>8</v>
      </c>
      <c r="H8" s="32">
        <v>2</v>
      </c>
      <c r="I8" s="32">
        <v>4</v>
      </c>
      <c r="J8" s="32">
        <v>4</v>
      </c>
    </row>
    <row r="9" spans="2:10" ht="17.399999999999999">
      <c r="B9" s="30" t="s">
        <v>1160</v>
      </c>
      <c r="C9" s="5" t="s">
        <v>1832</v>
      </c>
      <c r="D9">
        <v>1</v>
      </c>
      <c r="E9">
        <v>1</v>
      </c>
      <c r="F9">
        <v>1</v>
      </c>
      <c r="H9" s="32"/>
      <c r="I9" s="32"/>
      <c r="J9" s="32"/>
    </row>
    <row r="10" spans="2:10" ht="52.2">
      <c r="B10" s="3" t="s">
        <v>1158</v>
      </c>
      <c r="C10" s="5" t="s">
        <v>1833</v>
      </c>
      <c r="D10">
        <v>0.1</v>
      </c>
      <c r="E10">
        <v>0.1</v>
      </c>
      <c r="F10">
        <v>0.1</v>
      </c>
      <c r="H10" s="32">
        <v>0.1</v>
      </c>
      <c r="I10" s="32">
        <v>0.5</v>
      </c>
      <c r="J10" s="32">
        <v>0.5</v>
      </c>
    </row>
    <row r="11" spans="2:10" ht="17.399999999999999">
      <c r="B11" s="30" t="s">
        <v>1159</v>
      </c>
      <c r="C11" s="5" t="s">
        <v>1834</v>
      </c>
      <c r="D11">
        <v>1</v>
      </c>
      <c r="E11">
        <v>2</v>
      </c>
      <c r="F11">
        <v>2</v>
      </c>
      <c r="H11" s="32"/>
      <c r="I11" s="32"/>
      <c r="J11" s="32"/>
    </row>
    <row r="12" spans="2:10" ht="17.399999999999999">
      <c r="B12" s="30" t="s">
        <v>1219</v>
      </c>
      <c r="C12" s="5" t="s">
        <v>1835</v>
      </c>
      <c r="D12">
        <v>0.5</v>
      </c>
      <c r="E12">
        <v>0.5</v>
      </c>
      <c r="F12">
        <v>0.5</v>
      </c>
      <c r="H12" s="32">
        <v>0.5</v>
      </c>
      <c r="I12" s="32">
        <v>0.5</v>
      </c>
      <c r="J12" s="32">
        <v>0.5</v>
      </c>
    </row>
    <row r="13" spans="2:10" ht="34.799999999999997">
      <c r="B13" s="35" t="s">
        <v>1181</v>
      </c>
      <c r="C13" s="5" t="s">
        <v>1836</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11">
        <v>1</v>
      </c>
    </row>
    <row r="17" spans="1:4" ht="17.399999999999999">
      <c r="A17" t="s">
        <v>1837</v>
      </c>
      <c r="B17" s="19" t="s">
        <v>478</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1838</v>
      </c>
      <c r="B20" s="26" t="s">
        <v>479</v>
      </c>
      <c r="C20">
        <f t="shared" si="0"/>
        <v>4</v>
      </c>
      <c r="D20" s="111">
        <v>0.25</v>
      </c>
    </row>
    <row r="21" spans="1:4" ht="17.399999999999999">
      <c r="A21" t="s">
        <v>1839</v>
      </c>
      <c r="B21" s="20" t="s">
        <v>480</v>
      </c>
      <c r="C21">
        <f t="shared" si="0"/>
        <v>5</v>
      </c>
      <c r="D21" s="111">
        <v>0.25</v>
      </c>
    </row>
    <row r="22" spans="1:4" ht="17.399999999999999">
      <c r="B22" s="20" t="s">
        <v>482</v>
      </c>
      <c r="C22">
        <f t="shared" si="0"/>
        <v>6</v>
      </c>
      <c r="D22" s="111">
        <v>0.25</v>
      </c>
    </row>
    <row r="23" spans="1:4" ht="17.399999999999999">
      <c r="A23" t="s">
        <v>1840</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F107E8-A301-40DF-8060-0E8106757417}"/>
</file>

<file path=customXml/itemProps2.xml><?xml version="1.0" encoding="utf-8"?>
<ds:datastoreItem xmlns:ds="http://schemas.openxmlformats.org/officeDocument/2006/customXml" ds:itemID="{18AAA335-33FC-43F6-B758-4189E316609B}">
  <ds:schemaRefs>
    <ds:schemaRef ds:uri="http://schemas.microsoft.com/office/2006/metadata/properties"/>
    <ds:schemaRef ds:uri="http://schemas.microsoft.com/office/2006/documentManagement/types"/>
    <ds:schemaRef ds:uri="http://www.w3.org/XML/1998/namespace"/>
    <ds:schemaRef ds:uri="http://purl.org/dc/terms/"/>
    <ds:schemaRef ds:uri="0683c779-04fc-4b63-89c9-6c25ffa1c0a4"/>
    <ds:schemaRef ds:uri="http://schemas.microsoft.com/sharepoint/v3"/>
    <ds:schemaRef ds:uri="http://purl.org/dc/elements/1.1/"/>
    <ds:schemaRef ds:uri="http://schemas.openxmlformats.org/package/2006/metadata/core-properties"/>
    <ds:schemaRef ds:uri="http://schemas.microsoft.com/office/infopath/2007/PartnerControls"/>
    <ds:schemaRef ds:uri="6ea7b29d-57ec-408d-9ea9-cf73b04f66d5"/>
    <ds:schemaRef ds:uri="http://purl.org/dc/dcmitype/"/>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Henrique Crespo Rodrigues Antunes Correia</cp:lastModifiedBy>
  <cp:revision/>
  <dcterms:created xsi:type="dcterms:W3CDTF">2024-07-02T08:46:04Z</dcterms:created>
  <dcterms:modified xsi:type="dcterms:W3CDTF">2024-08-08T18:21:29Z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