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6" r:id="rId11"/>
    <pivotCache cacheId="49" r:id="rId12"/>
    <pivotCache cacheId="52" r:id="rId13"/>
    <pivotCache cacheId="55" r:id="rId14"/>
    <pivotCache cacheId="58" r:id="rId15"/>
    <pivotCache cacheId="61" r:id="rId16"/>
    <pivotCache cacheId="64" r:id="rId17"/>
    <pivotCache cacheId="67" r:id="rId18"/>
    <pivotCache cacheId="7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3" i="1" l="1"/>
  <c r="U25" i="15" l="1"/>
  <c r="A246" i="17" l="1"/>
  <c r="J246" i="17" s="1"/>
  <c r="A270" i="20"/>
  <c r="H270" i="20" s="1"/>
  <c r="O984" i="1"/>
  <c r="W984" i="1" s="1"/>
  <c r="H984" i="1"/>
  <c r="L246" i="17" l="1"/>
  <c r="K246" i="17"/>
  <c r="T54" i="15" l="1"/>
  <c r="U104"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6"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51"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4" i="15" l="1"/>
  <c r="T93" i="15"/>
  <c r="T92" i="15"/>
  <c r="T91" i="15"/>
  <c r="T90" i="15"/>
  <c r="T89" i="15"/>
  <c r="T88" i="15"/>
  <c r="T87"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7" i="20" l="1"/>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2" i="15"/>
  <c r="T111" i="15"/>
  <c r="T110" i="15"/>
  <c r="T109" i="15"/>
  <c r="T108" i="15"/>
  <c r="T107" i="15"/>
  <c r="T106" i="15"/>
  <c r="T105" i="15"/>
  <c r="W13" i="20" l="1"/>
  <c r="V12" i="20"/>
  <c r="U13" i="19"/>
  <c r="T12" i="19"/>
  <c r="T113" i="15"/>
  <c r="T86" i="15"/>
  <c r="T51" i="15"/>
  <c r="T104" i="15" s="1"/>
  <c r="T95" i="15"/>
  <c r="T60"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40"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5" i="1" l="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M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3" i="20" l="1"/>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2" i="15"/>
  <c r="V92" i="15" s="1"/>
  <c r="U91" i="15"/>
  <c r="V91" i="15" s="1"/>
  <c r="U90" i="15"/>
  <c r="V90" i="15" s="1"/>
  <c r="U87" i="15"/>
  <c r="U89" i="15"/>
  <c r="V89" i="15" s="1"/>
  <c r="U88" i="15"/>
  <c r="V88" i="15" s="1"/>
  <c r="U94" i="15"/>
  <c r="V94" i="15" s="1"/>
  <c r="U93" i="15"/>
  <c r="V93"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2" i="15"/>
  <c r="V112" i="15" s="1"/>
  <c r="U111" i="15"/>
  <c r="V111" i="15" s="1"/>
  <c r="U110" i="15"/>
  <c r="V110" i="15" s="1"/>
  <c r="U109" i="15"/>
  <c r="V109" i="15" s="1"/>
  <c r="U108" i="15"/>
  <c r="V108" i="15" s="1"/>
  <c r="U107" i="15"/>
  <c r="V107" i="15" s="1"/>
  <c r="U106" i="15"/>
  <c r="V106" i="15" s="1"/>
  <c r="U105"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3" i="15"/>
  <c r="D108" i="15" s="1"/>
  <c r="V105" i="15"/>
  <c r="V52" i="15"/>
  <c r="U60" i="15"/>
  <c r="V87" i="15"/>
  <c r="U95" i="15"/>
  <c r="D90"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<sst xmlns="http://schemas.openxmlformats.org/spreadsheetml/2006/main" count="28376" uniqueCount="1866">
  <si>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</si>
  <si>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</si>
  <si>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</si>
  <si>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</si>
  <si>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</si>
  <si>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</si>
  <si>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</si>
  <si>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</si>
  <si>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</si>
  <si>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</si>
  <si>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</si>
  <si>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</si>
  <si>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</si>
  <si>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</si>
  <si>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</si>
  <si>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</si>
  <si>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</si>
  <si>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</si>
  <si>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</si>
  <si>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</si>
  <si>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</si>
  <si>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</si>
  <si>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</si>
  <si>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</si>
  <si>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</si>
  <si>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</si>
  <si>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</si>
  <si>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</si>
  <si>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</si>
  <si>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</si>
  <si>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</si>
  <si>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</si>
  <si>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</si>
  <si>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</si>
  <si>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</si>
  <si>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</si>
  <si>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</si>
  <si>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</si>
  <si>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</si>
  <si>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</si>
  <si>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</si>
  <si>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</si>
  <si>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</si>
  <si>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</si>
  <si>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</si>
  <si>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</si>
  <si>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</si>
  <si>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</si>
  <si>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</si>
  <si>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</si>
  <si>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</si>
  <si>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</si>
  <si>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</si>
  <si>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</si>
  <si>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</si>
  <si>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</si>
  <si>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</si>
  <si>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</si>
  <si>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</si>
  <si>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</si>
  <si>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</si>
  <si>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</si>
  <si>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</si>
  <si>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</si>
  <si>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</si>
  <si>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</si>
  <si>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</si>
  <si>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</si>
  <si>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</si>
  <si>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</si>
  <si>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</si>
  <si>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</si>
  <si>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</si>
  <si>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</si>
  <si>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</si>
  <si>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</si>
  <si>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</si>
  <si>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</si>
  <si>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</si>
  <si>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</si>
  <si>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</si>
  <si>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</si>
  <si>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</si>
  <si>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</si>
  <si>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</si>
  <si>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</si>
  <si>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</si>
  <si>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</si>
  <si>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</si>
  <si>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</si>
  <si>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</si>
  <si>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</si>
  <si>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</si>
  <si>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</si>
  <si>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</si>
  <si>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</si>
  <si>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</si>
  <si>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</si>
  <si>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</si>
  <si>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</si>
  <si>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</si>
  <si>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</si>
  <si>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</si>
  <si>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</si>
  <si>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</si>
  <si>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</si>
  <si>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</si>
  <si>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</si>
  <si>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</si>
  <si>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</si>
  <si>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</si>
  <si>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</si>
  <si>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</si>
  <si>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</si>
  <si>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</si>
  <si>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</si>
  <si>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</si>
  <si>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</si>
  <si>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</si>
  <si>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</si>
  <si>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</si>
  <si>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</si>
  <si>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</si>
  <si>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</si>
  <si>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</si>
  <si>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</si>
  <si>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</si>
  <si>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</si>
  <si>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</si>
  <si>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</si>
  <si>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</si>
  <si>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</si>
  <si>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</si>
  <si>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</si>
  <si>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</si>
  <si>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</si>
  <si>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</si>
  <si>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</si>
  <si>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</si>
  <si>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</si>
  <si>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</si>
  <si>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</si>
  <si>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</si>
  <si>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</si>
  <si>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</si>
  <si>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</si>
  <si>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</si>
  <si>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</si>
  <si>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</si>
  <si>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</si>
  <si>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</si>
  <si>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</si>
  <si>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</si>
  <si>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</si>
  <si>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</si>
  <si>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</si>
  <si>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</si>
  <si>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</si>
  <si>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</si>
  <si>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</si>
  <si>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</si>
  <si>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</si>
  <si>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</si>
  <si>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</si>
  <si>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</si>
  <si>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</si>
  <si>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</si>
  <si>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</si>
  <si>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</si>
  <si>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</si>
  <si>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</si>
  <si>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</si>
  <si>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</si>
  <si>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</si>
  <si>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</si>
  <si>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</si>
  <si>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</si>
  <si>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</si>
  <si>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</si>
  <si>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</si>
  <si>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</si>
  <si>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</si>
  <si>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</si>
  <si>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</si>
  <si>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</si>
  <si>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</si>
  <si>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</si>
  <si>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</si>
  <si>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</si>
  <si>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</si>
  <si>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</si>
  <si>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</si>
  <si>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</si>
  <si>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</si>
  <si>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</si>
  <si>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</si>
  <si>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</si>
  <si>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</si>
  <si>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</si>
  <si>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</si>
  <si>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</si>
  <si>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</si>
  <si>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</si>
  <si>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</si>
  <si>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</si>
  <si>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</si>
  <si>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</si>
  <si>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</si>
  <si>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</si>
  <si>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</si>
  <si>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</si>
  <si>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</si>
  <si>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</si>
  <si>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</si>
  <si>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</si>
  <si>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</si>
  <si>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</si>
  <si>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</si>
  <si>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</si>
  <si>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</si>
  <si>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</si>
  <si>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</si>
  <si>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</si>
  <si>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</si>
  <si>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</si>
  <si>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</si>
  <si>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</si>
  <si>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</si>
  <si>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</si>
  <si>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</si>
  <si>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</si>
  <si>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</si>
  <si>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</si>
  <si>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</si>
  <si>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</si>
  <si>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</si>
  <si>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</si>
  <si>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</si>
  <si>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</si>
  <si>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</si>
  <si>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</si>
  <si>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</si>
  <si>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</si>
  <si>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</si>
  <si>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</si>
  <si>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</si>
  <si>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</si>
  <si>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</si>
  <si>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</si>
  <si>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</si>
  <si>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</si>
  <si>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</si>
  <si>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</si>
  <si>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</si>
  <si>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</si>
  <si>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</si>
  <si>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</si>
  <si>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</si>
  <si>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</si>
  <si>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</si>
  <si>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</si>
  <si>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</si>
  <si>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</si>
  <si>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</si>
  <si>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</si>
  <si>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</si>
  <si>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</si>
  <si>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</si>
  <si>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</si>
  <si>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</si>
  <si>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</si>
  <si>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</si>
  <si>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</si>
  <si>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</si>
  <si>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</si>
  <si>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</si>
  <si>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</si>
  <si>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</si>
  <si>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</si>
  <si>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</si>
  <si>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</si>
  <si>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</si>
  <si>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</si>
  <si>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</si>
  <si>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</si>
  <si>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</si>
  <si>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</si>
  <si>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</si>
  <si>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</si>
  <si>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</si>
  <si>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</si>
  <si>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</si>
  <si>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</si>
  <si>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</si>
  <si>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</si>
  <si>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</si>
  <si>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</si>
  <si>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</si>
  <si>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</si>
  <si>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</si>
  <si>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</si>
  <si>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</si>
  <si>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</si>
  <si>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</si>
  <si>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</si>
  <si>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</si>
  <si>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</si>
  <si>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</si>
  <si>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</si>
  <si>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</si>
  <si>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</si>
  <si>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</si>
  <si>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</si>
  <si>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</si>
  <si>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</si>
  <si>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</si>
  <si>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</si>
  <si>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</si>
  <si>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</si>
  <si>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</si>
  <si>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</si>
  <si>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</si>
  <si>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</si>
  <si>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</si>
  <si>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</si>
  <si>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</si>
  <si>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</si>
  <si>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</si>
  <si>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</si>
  <si>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</si>
  <si>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</si>
  <si>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</si>
  <si>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</si>
  <si>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</si>
  <si>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</si>
  <si>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</si>
  <si>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</si>
  <si>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</si>
  <si>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</si>
  <si>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</si>
  <si>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</si>
  <si>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</si>
  <si>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</si>
  <si>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</si>
  <si>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</si>
  <si>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</si>
  <si>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</si>
  <si>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</si>
  <si>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</si>
  <si>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</si>
  <si>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</si>
  <si>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</si>
  <si>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</si>
  <si>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</si>
  <si>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</si>
  <si>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</si>
  <si>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</si>
  <si>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</si>
  <si>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</si>
  <si>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</si>
  <si>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</si>
  <si>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</si>
  <si>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</si>
  <si>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</si>
  <si>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</si>
  <si>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</si>
  <si>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</si>
  <si>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</si>
  <si>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</si>
  <si>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</si>
  <si>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</si>
  <si>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</si>
  <si>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</si>
  <si>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</si>
  <si>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</si>
  <si>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</si>
  <si>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</si>
  <si>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</si>
  <si>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</si>
  <si>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</si>
  <si>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</si>
  <si>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</si>
  <si>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</si>
  <si>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</si>
  <si>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</si>
  <si>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</si>
  <si>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</si>
  <si>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</si>
  <si>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</si>
  <si>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</si>
  <si>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</si>
  <si>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</si>
  <si>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</si>
  <si>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</si>
  <si>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</si>
  <si>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</si>
  <si>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</si>
  <si>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</si>
  <si>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</si>
  <si>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</si>
  <si>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</si>
  <si>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</si>
  <si>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</si>
  <si>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</si>
  <si>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</si>
  <si>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</si>
  <si>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</si>
  <si>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</si>
  <si>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</si>
  <si>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</si>
  <si>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</si>
  <si>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</si>
  <si>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</si>
  <si>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</si>
  <si>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</si>
  <si>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</si>
  <si>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</si>
  <si>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</si>
  <si>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</si>
  <si>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</si>
  <si>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</si>
  <si>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</si>
  <si>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</si>
  <si>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</si>
  <si>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</si>
  <si>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</si>
  <si>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</si>
  <si>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</si>
  <si>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</si>
  <si>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</si>
  <si>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</si>
  <si>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</si>
  <si>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</si>
  <si>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</si>
  <si>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</si>
  <si>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</si>
  <si>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</si>
  <si>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</si>
  <si>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</si>
  <si>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</si>
  <si>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</si>
  <si>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</si>
  <si>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</si>
  <si>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</si>
  <si>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</si>
  <si>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</si>
  <si>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</si>
  <si>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</si>
  <si>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</si>
  <si>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</si>
  <si>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</si>
  <si>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</si>
  <si>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</si>
  <si>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</si>
  <si>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</si>
  <si>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</si>
  <si>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</si>
  <si>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</si>
  <si>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</si>
  <si>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</si>
  <si>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</si>
  <si>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</si>
  <si>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</si>
  <si>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</si>
  <si>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</si>
  <si>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</si>
  <si>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</si>
  <si>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</si>
  <si>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</si>
  <si>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</si>
  <si>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</si>
  <si>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</si>
  <si>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</si>
  <si>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</si>
  <si>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</si>
  <si>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</si>
  <si>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</si>
  <si>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</si>
  <si>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</si>
  <si>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</si>
  <si>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</si>
  <si>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</si>
  <si>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</si>
  <si>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</si>
  <si>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</si>
  <si>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</si>
  <si>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</si>
  <si>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</si>
  <si>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</si>
  <si>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</si>
  <si>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</si>
  <si>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</si>
  <si>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</si>
  <si>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</si>
  <si>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</si>
  <si>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</si>
  <si>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</si>
  <si>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</si>
  <si>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</si>
  <si>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</si>
  <si>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</si>
  <si>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</si>
  <si>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</si>
  <si>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</si>
  <si>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</si>
  <si>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</si>
  <si>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</si>
  <si>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</si>
  <si>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</si>
  <si>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</si>
  <si>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</si>
  <si>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</si>
  <si>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</si>
  <si>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</si>
  <si>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</si>
  <si>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</si>
  <si>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</si>
  <si>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</si>
  <si>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</si>
  <si>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</si>
  <si>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</si>
  <si>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</si>
  <si>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</si>
  <si>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</si>
  <si>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</si>
  <si>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</si>
  <si>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</si>
  <si>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</si>
  <si>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</si>
  <si>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</si>
  <si>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</si>
  <si>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</si>
  <si>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</si>
  <si>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</si>
  <si>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</si>
  <si>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</si>
  <si>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</si>
  <si>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</si>
  <si>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</si>
  <si>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</si>
  <si>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</si>
  <si>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</si>
  <si>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</si>
  <si>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</si>
  <si>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</si>
  <si>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</si>
  <si>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</si>
  <si>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</si>
  <si>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</si>
  <si>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</si>
  <si>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</si>
  <si>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</si>
  <si>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</si>
  <si>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</si>
  <si>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</si>
  <si>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</si>
  <si>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</si>
  <si>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</si>
  <si>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</si>
  <si>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</si>
  <si>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</si>
  <si>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</si>
  <si>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</si>
  <si>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</si>
  <si>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</si>
  <si>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</si>
  <si>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</si>
  <si>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</si>
  <si>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</si>
  <si>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</si>
  <si>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</si>
  <si>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</si>
  <si>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</si>
  <si>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</si>
  <si>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</si>
  <si>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</si>
  <si>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</si>
  <si>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</si>
  <si>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</si>
  <si>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</si>
  <si>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</si>
  <si>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</si>
  <si>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</si>
  <si>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</si>
  <si>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</si>
  <si>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</si>
  <si>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</si>
  <si>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</si>
  <si>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</si>
  <si>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</si>
  <si>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</si>
  <si>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</si>
  <si>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</si>
  <si>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</si>
  <si>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</si>
  <si>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</si>
  <si>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</si>
  <si>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</si>
  <si>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</si>
  <si>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</si>
  <si>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</si>
  <si>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</si>
  <si>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</si>
  <si>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</si>
  <si>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</si>
  <si>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</si>
  <si>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</si>
  <si>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</si>
  <si>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</si>
  <si>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</si>
  <si>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</si>
  <si>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</si>
  <si>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</si>
  <si>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</si>
  <si>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</si>
  <si>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</si>
  <si>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</si>
  <si>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</si>
  <si>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</si>
  <si>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</si>
  <si>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</si>
  <si>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</si>
  <si>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</si>
  <si>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</si>
  <si>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</si>
  <si>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</si>
  <si>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</si>
  <si>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</si>
  <si>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</si>
  <si>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</si>
  <si>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</si>
  <si>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</si>
  <si>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</si>
  <si>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</si>
  <si>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</si>
  <si>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</si>
  <si>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</si>
  <si>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</si>
  <si>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</si>
  <si>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</si>
  <si>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</si>
  <si>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</si>
  <si>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</si>
  <si>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</si>
  <si>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</si>
  <si>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</si>
  <si>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</si>
  <si>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</si>
  <si>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</si>
  <si>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</si>
  <si>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</si>
  <si>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</si>
  <si>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</si>
  <si>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</si>
  <si>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</si>
  <si>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</si>
  <si>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</si>
  <si>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</si>
  <si>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</si>
  <si>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</si>
  <si>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</si>
  <si>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</si>
  <si>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</si>
  <si>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</si>
  <si>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</si>
  <si>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</si>
  <si>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</si>
  <si>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</si>
  <si>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</si>
  <si>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</si>
  <si>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</si>
  <si>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</si>
  <si>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</si>
  <si>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</si>
  <si>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</si>
  <si>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</si>
  <si>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</si>
  <si>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</si>
  <si>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</si>
  <si>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</si>
  <si>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</si>
  <si>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</si>
  <si>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</si>
  <si>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</si>
  <si>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</si>
  <si>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</si>
  <si>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</si>
  <si>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</si>
  <si>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</si>
  <si>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</si>
  <si>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</si>
  <si>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</si>
  <si>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</si>
  <si>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</si>
  <si>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</si>
  <si>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</si>
  <si>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</si>
  <si>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</si>
  <si>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</si>
  <si>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</si>
  <si>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</si>
  <si>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</si>
  <si>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</si>
  <si>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</si>
  <si>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</si>
  <si>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</si>
  <si>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</si>
  <si>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</si>
  <si>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</si>
  <si>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</si>
  <si>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</si>
  <si>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</si>
  <si>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</si>
  <si>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</si>
  <si>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</si>
  <si>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</si>
  <si>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</si>
  <si>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</si>
  <si>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</si>
  <si>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</si>
  <si>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</si>
  <si>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</si>
  <si>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</si>
  <si>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</si>
  <si>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</si>
  <si>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</si>
  <si>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</si>
  <si>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</si>
  <si>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</si>
  <si>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</si>
  <si>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</si>
  <si>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</si>
  <si>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</si>
  <si>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</si>
  <si>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</si>
  <si>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</si>
  <si>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</si>
  <si>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</si>
  <si>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</si>
  <si>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</si>
  <si>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</si>
  <si>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</si>
  <si>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</si>
  <si>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</si>
  <si>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</si>
  <si>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</si>
  <si>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</si>
  <si>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</si>
  <si>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</si>
  <si>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</si>
  <si>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</si>
  <si>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</si>
  <si>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</si>
  <si>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</si>
  <si>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</si>
  <si>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</si>
  <si>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</si>
  <si>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</si>
  <si>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</si>
  <si>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</si>
  <si>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</si>
  <si>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</si>
  <si>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</si>
  <si>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</si>
  <si>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</si>
  <si>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</si>
  <si>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</si>
  <si>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</si>
  <si>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</si>
  <si>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</si>
  <si>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</si>
  <si>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</si>
  <si>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</si>
  <si>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</si>
  <si>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</si>
  <si>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</si>
  <si>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</si>
  <si>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</si>
  <si>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</si>
  <si>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</si>
  <si>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</si>
  <si>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</si>
  <si>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</si>
  <si>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</si>
  <si>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</si>
  <si>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</si>
  <si>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</si>
  <si>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</si>
  <si>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</si>
  <si>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</si>
  <si>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</si>
  <si>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</si>
  <si>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</si>
  <si>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</si>
  <si>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</si>
  <si>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</si>
  <si>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</si>
  <si>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</si>
  <si>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</si>
  <si>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</si>
  <si>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</si>
  <si>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</si>
  <si>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</si>
  <si>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</si>
  <si>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</si>
  <si>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</si>
  <si>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</si>
  <si>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</si>
  <si>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</si>
  <si>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</si>
  <si>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</si>
  <si>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</si>
  <si>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</si>
  <si>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</si>
  <si>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</si>
  <si>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</si>
  <si>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</si>
  <si>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</si>
  <si>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</si>
  <si>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</si>
  <si>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</si>
  <si>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</si>
  <si>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</si>
  <si>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</si>
  <si>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</si>
  <si>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</si>
  <si>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</si>
  <si>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</si>
  <si>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</si>
  <si>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</si>
  <si>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</si>
  <si>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</si>
  <si>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</si>
  <si>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</si>
  <si>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</si>
  <si>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</si>
  <si>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</si>
  <si>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</si>
  <si>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</si>
  <si>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</si>
  <si>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</si>
  <si>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</si>
  <si>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</si>
  <si>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</si>
  <si>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</si>
  <si>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</si>
  <si>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</si>
  <si>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</si>
  <si>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</si>
  <si>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</si>
  <si>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</si>
  <si>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</si>
  <si>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</si>
  <si>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</si>
  <si>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</si>
  <si>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</si>
  <si>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</si>
  <si>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</si>
  <si>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</si>
  <si>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</si>
  <si>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</si>
  <si>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</si>
  <si>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</si>
  <si>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</si>
  <si>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</si>
  <si>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</si>
  <si>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</si>
  <si>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</si>
  <si>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</si>
  <si>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</si>
  <si>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</si>
  <si>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</si>
  <si>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</si>
  <si>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</si>
  <si>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</si>
  <si>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</si>
  <si>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</si>
  <si>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</si>
  <si>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</si>
  <si>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</si>
  <si>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</si>
  <si>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</si>
  <si>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</si>
  <si>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</si>
  <si>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</si>
  <si>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</si>
  <si>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</si>
  <si>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</si>
  <si>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</si>
  <si>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</si>
  <si>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</si>
  <si>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</si>
  <si>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</si>
  <si>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</si>
  <si>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</si>
  <si>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</si>
  <si>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</si>
  <si>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</si>
  <si>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</si>
  <si>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</si>
  <si>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</si>
  <si>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</si>
  <si>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</si>
  <si>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</si>
  <si>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</si>
  <si>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</si>
  <si>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</si>
  <si>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</si>
  <si>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</si>
  <si>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</si>
  <si>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</si>
  <si>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</si>
  <si>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</si>
  <si>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</si>
  <si>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</si>
  <si>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</si>
  <si>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</si>
  <si>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</si>
  <si>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</si>
  <si>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</si>
  <si>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</si>
  <si>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</si>
  <si>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</si>
  <si>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</si>
  <si>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</si>
  <si>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</si>
  <si>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</si>
  <si>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</si>
  <si>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</si>
  <si>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</si>
  <si>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</si>
  <si>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</si>
  <si>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</si>
  <si>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</si>
  <si>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</si>
  <si>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</si>
  <si>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</si>
  <si>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</si>
  <si>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</si>
  <si>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</si>
  <si>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</si>
  <si>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</si>
  <si>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</si>
  <si>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</si>
  <si>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</si>
  <si>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</si>
  <si>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</si>
  <si>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</si>
  <si>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</si>
  <si>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</si>
  <si>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</si>
  <si>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</si>
  <si>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</si>
  <si>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</si>
  <si>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</si>
  <si>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</si>
  <si>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</si>
  <si>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</si>
  <si>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</si>
  <si>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</si>
  <si>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</si>
  <si>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</si>
  <si>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</si>
  <si>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</si>
  <si>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</si>
  <si>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</si>
  <si>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</si>
  <si>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</si>
  <si>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</si>
  <si>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</si>
  <si>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</si>
  <si>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</si>
  <si>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</si>
  <si>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</si>
  <si>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</si>
  <si>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</si>
  <si>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</si>
  <si>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</si>
  <si>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</si>
  <si>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</si>
  <si>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</si>
  <si>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</si>
  <si>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</si>
  <si>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</si>
  <si>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</si>
  <si>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</si>
  <si>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</si>
  <si>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</si>
  <si>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</si>
  <si>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</si>
  <si>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</si>
  <si>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</si>
  <si>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</si>
  <si>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</si>
  <si>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</si>
  <si>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</si>
  <si>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</si>
  <si>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</si>
  <si>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</si>
  <si>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</si>
  <si>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</si>
  <si>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</si>
  <si>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</si>
  <si>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</si>
  <si>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</si>
  <si>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</si>
  <si>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</si>
  <si>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</si>
  <si>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</si>
  <si>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</si>
  <si>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</si>
  <si>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</si>
  <si>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</si>
  <si>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</si>
  <si>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</si>
  <si>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</si>
  <si>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</si>
  <si>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</si>
  <si>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</si>
  <si>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</si>
  <si>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</si>
  <si>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</si>
  <si>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</si>
  <si>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</si>
  <si>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</si>
  <si>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</si>
  <si>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</si>
  <si>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</si>
  <si>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</si>
  <si>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</si>
  <si>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</si>
  <si>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</si>
  <si>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</si>
  <si>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</si>
  <si>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</si>
  <si>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</si>
  <si>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</si>
  <si>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</si>
  <si>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</si>
  <si>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</si>
  <si>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</si>
  <si>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</si>
  <si>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</si>
  <si>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</si>
  <si>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</si>
  <si>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</si>
  <si>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</si>
  <si>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</si>
  <si>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</si>
  <si>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</si>
  <si>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</si>
  <si>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</si>
  <si>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</si>
  <si>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</si>
  <si>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</si>
  <si>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</si>
  <si>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</si>
  <si>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</si>
  <si>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</si>
  <si>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</si>
  <si>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</si>
  <si>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</si>
  <si>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</si>
  <si>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</si>
  <si>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</si>
  <si>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</si>
  <si>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</si>
  <si>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</si>
  <si>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</si>
  <si>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</si>
  <si>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</si>
  <si>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</si>
  <si>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</si>
  <si>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</si>
  <si>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</si>
  <si>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</si>
  <si>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</si>
  <si>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</si>
  <si>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</si>
  <si>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</si>
  <si>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</si>
  <si>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</si>
  <si>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</si>
  <si>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</si>
  <si>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</si>
  <si>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</si>
  <si>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</si>
  <si>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</si>
  <si>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</si>
  <si>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</si>
  <si>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</si>
  <si>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</si>
  <si>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</si>
  <si>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</si>
  <si>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</si>
  <si>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</si>
  <si>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</si>
  <si>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</si>
  <si>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</si>
  <si>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</si>
  <si>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</si>
  <si>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</si>
  <si>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</si>
  <si>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</si>
  <si>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</si>
  <si>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</si>
  <si>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</si>
  <si>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</si>
  <si>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</si>
  <si>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</si>
  <si>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</si>
  <si>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</si>
  <si>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</si>
  <si>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</si>
  <si>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</si>
  <si>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</si>
  <si>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</si>
  <si>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</si>
  <si>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</si>
  <si>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</si>
  <si>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</si>
  <si>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</si>
  <si>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</si>
  <si>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</si>
  <si>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</si>
  <si>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</si>
  <si>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</si>
  <si>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</si>
  <si>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</si>
  <si>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</si>
  <si>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</si>
  <si>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</si>
  <si>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</si>
  <si>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</si>
  <si>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</si>
  <si>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</si>
  <si>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</si>
  <si>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</si>
  <si>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</si>
  <si>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</si>
  <si>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</si>
  <si>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</si>
  <si>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</si>
  <si>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</si>
  <si>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</si>
  <si>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</si>
  <si>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</si>
  <si>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</si>
  <si>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</si>
  <si>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</si>
  <si>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</si>
  <si>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</si>
  <si>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</si>
  <si>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</si>
  <si>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</si>
  <si>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</si>
  <si>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</si>
  <si>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</si>
  <si>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</si>
  <si>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</si>
  <si>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</si>
  <si>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</si>
  <si>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</si>
  <si>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</si>
  <si>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</si>
  <si>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</si>
  <si>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</si>
  <si>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</si>
  <si>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</si>
  <si>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</si>
  <si>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</si>
  <si>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</si>
  <si>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</si>
  <si>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</si>
  <si>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</si>
  <si>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</si>
  <si>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</si>
  <si>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</si>
  <si>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</si>
  <si>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</si>
  <si>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</si>
  <si>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</si>
  <si>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</si>
  <si>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</si>
  <si>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</si>
  <si>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</si>
  <si>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</si>
  <si>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</si>
  <si>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</si>
  <si>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</si>
  <si>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</si>
  <si>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</si>
  <si>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</si>
  <si>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</si>
  <si>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</si>
  <si>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</si>
  <si>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</si>
  <si>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</si>
  <si>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</si>
  <si>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</si>
  <si>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</si>
  <si>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</si>
  <si>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</si>
  <si>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</si>
  <si>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</si>
  <si>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</si>
  <si>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</si>
  <si>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</si>
  <si>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</si>
  <si>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</si>
  <si>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</si>
  <si>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</si>
  <si>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</si>
  <si>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</si>
  <si>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</si>
  <si>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</si>
  <si>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</si>
  <si>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</si>
  <si>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</si>
  <si>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</si>
  <si>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</si>
  <si>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</si>
  <si>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</si>
  <si>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</si>
  <si>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</si>
  <si>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</si>
  <si>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</si>
  <si>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</si>
  <si>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</si>
  <si>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</si>
  <si>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</si>
  <si>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</si>
  <si>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</si>
  <si>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</si>
  <si>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</si>
  <si>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</si>
  <si>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</si>
  <si>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</si>
  <si>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</si>
  <si>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</si>
  <si>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</si>
  <si>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</si>
  <si>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</si>
  <si>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</si>
  <si>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</si>
  <si>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</si>
  <si>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</si>
  <si>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</si>
  <si>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</si>
  <si>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</si>
  <si>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</si>
  <si>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</si>
  <si>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</si>
  <si>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</si>
  <si>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</si>
  <si>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</si>
  <si>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</si>
  <si>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</si>
  <si>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</si>
  <si>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</si>
  <si>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</si>
  <si>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</si>
  <si>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</si>
  <si>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</si>
  <si>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</si>
  <si>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</si>
  <si>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</si>
  <si>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</si>
  <si>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</si>
  <si>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</si>
  <si>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</si>
  <si>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</si>
  <si>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</si>
  <si>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</si>
  <si>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</si>
  <si>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</si>
  <si>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</si>
  <si>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</si>
  <si>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</si>
  <si>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</si>
  <si>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</si>
  <si>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</si>
  <si>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</si>
  <si>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</si>
  <si>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</si>
  <si>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</si>
  <si>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</si>
  <si>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</si>
  <si>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</si>
  <si>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</si>
  <si>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</si>
  <si>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</si>
  <si>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</si>
  <si>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</si>
  <si>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</si>
  <si>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</si>
  <si>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</si>
  <si>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</si>
  <si>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</si>
  <si>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</si>
  <si>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</si>
  <si>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</si>
  <si>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</si>
  <si>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</si>
  <si>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</si>
  <si>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</si>
  <si>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</si>
  <si>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</si>
  <si>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</si>
  <si>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</si>
  <si>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</si>
  <si>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</si>
  <si>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</si>
  <si>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</si>
  <si>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</si>
  <si>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</si>
  <si>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</si>
  <si>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</si>
  <si>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</si>
  <si>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</si>
  <si>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</si>
  <si>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</si>
  <si>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</si>
  <si>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</si>
  <si>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</si>
  <si>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</si>
  <si>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</si>
  <si>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</si>
  <si>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</si>
  <si>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</si>
  <si>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</si>
  <si>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</si>
  <si>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</si>
  <si>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</si>
  <si>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</si>
  <si>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</si>
  <si>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</si>
  <si>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</si>
  <si>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</si>
  <si>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</si>
  <si>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</si>
  <si>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</si>
  <si>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</si>
  <si>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</si>
  <si>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</si>
  <si>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</si>
  <si>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</si>
  <si>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</si>
  <si>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</si>
  <si>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</si>
  <si>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</si>
  <si>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</si>
  <si>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</si>
  <si>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</si>
  <si>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</si>
  <si>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</si>
  <si>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</si>
  <si>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</si>
  <si>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</si>
  <si>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</si>
  <si>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</si>
  <si>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</si>
  <si>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</si>
  <si>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</si>
  <si>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</si>
  <si>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</si>
  <si>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</si>
  <si>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</si>
  <si>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</si>
  <si>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</si>
  <si>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</si>
  <si>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</si>
  <si>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</si>
  <si>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</si>
  <si>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</si>
  <si>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</si>
  <si>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</si>
  <si>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</si>
  <si>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</si>
  <si>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</si>
  <si>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</si>
  <si>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</si>
  <si>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</si>
  <si>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</si>
  <si>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</si>
  <si>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</si>
  <si>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</si>
  <si>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</si>
  <si>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</si>
  <si>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</si>
  <si>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</si>
  <si>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</si>
  <si>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</si>
  <si>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</si>
  <si>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</si>
  <si>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</si>
  <si>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</si>
  <si>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</si>
  <si>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</si>
  <si>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</si>
  <si>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</si>
  <si>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</si>
  <si>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</si>
  <si>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</si>
  <si>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</si>
  <si>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</si>
  <si>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</si>
  <si>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</si>
  <si>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</si>
  <si>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</si>
  <si>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</si>
  <si>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</si>
  <si>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</si>
  <si>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</si>
  <si>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</si>
  <si>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</si>
  <si>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</si>
  <si>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</si>
  <si>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</si>
  <si>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</si>
  <si>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</si>
  <si>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</si>
  <si>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</si>
  <si>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</si>
  <si>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</si>
  <si>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</si>
  <si>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</si>
  <si>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</si>
  <si>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</si>
  <si>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</si>
  <si>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</si>
  <si>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</si>
  <si>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</si>
  <si>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</si>
  <si>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</si>
  <si>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</si>
  <si>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</si>
  <si>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</si>
  <si>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</si>
  <si>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</si>
  <si>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</si>
  <si>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</si>
  <si>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</si>
  <si>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</si>
  <si>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</si>
  <si>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</si>
  <si>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</si>
  <si>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</si>
  <si>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</si>
  <si>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</si>
  <si>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</si>
  <si>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</si>
  <si>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</si>
  <si>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</si>
  <si>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</si>
  <si>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</si>
  <si>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</si>
  <si>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</si>
  <si>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</si>
  <si>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</si>
  <si>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</si>
  <si>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</si>
  <si>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</si>
  <si>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</si>
  <si>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</si>
  <si>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</si>
  <si>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</si>
  <si>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</si>
  <si>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</si>
  <si>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</si>
  <si>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</si>
  <si>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</si>
  <si>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</si>
  <si>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</si>
  <si>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</si>
  <si>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</si>
  <si>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</si>
  <si>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</si>
  <si>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</si>
  <si>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</si>
  <si>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</si>
  <si>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</si>
  <si>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</si>
  <si>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</si>
  <si>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</si>
  <si>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</si>
  <si>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</si>
  <si>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</si>
  <si>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</si>
  <si>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</si>
  <si>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</si>
  <si>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</si>
  <si>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</si>
  <si>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</si>
  <si>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</si>
  <si>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</si>
  <si>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</si>
  <si>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</si>
  <si>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</si>
  <si>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</si>
  <si>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</si>
  <si>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</si>
  <si>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</si>
  <si>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</si>
  <si>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</si>
  <si>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</si>
  <si>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</si>
  <si>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</si>
  <si>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</si>
  <si>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</si>
  <si>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</si>
  <si>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</si>
  <si>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</si>
  <si>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</si>
  <si>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</si>
  <si>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</si>
  <si>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</si>
  <si>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</si>
  <si>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</si>
  <si>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</si>
  <si>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</si>
  <si>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</si>
  <si>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</si>
  <si>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</si>
  <si>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</si>
  <si>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</si>
  <si>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</si>
  <si>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</si>
  <si>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</si>
  <si>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</si>
  <si>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</si>
  <si>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</si>
  <si>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</si>
  <si>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</si>
  <si>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</si>
  <si>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</si>
  <si>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</si>
  <si>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</si>
  <si>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</si>
  <si>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</si>
  <si>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</si>
  <si>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</si>
  <si>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</si>
  <si>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</si>
  <si>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</si>
  <si>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</si>
  <si>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</si>
  <si>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</si>
  <si>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</si>
  <si>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</si>
  <si>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</si>
  <si>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</si>
  <si>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</si>
  <si>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</si>
  <si>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</si>
  <si>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</si>
  <si>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</si>
  <si>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</si>
  <si>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</si>
  <si>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</si>
  <si>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</si>
  <si>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</si>
  <si>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</si>
  <si>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</si>
  <si>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</si>
  <si>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</si>
  <si>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</si>
  <si>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</si>
  <si>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</si>
  <si>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</si>
  <si>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</si>
  <si>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</si>
  <si>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</si>
  <si>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</si>
  <si>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</si>
  <si>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</si>
  <si>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</si>
  <si>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</si>
  <si>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</si>
  <si>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</si>
  <si>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</si>
  <si>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</si>
  <si>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</si>
  <si>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</si>
  <si>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</si>
  <si>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</si>
  <si>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</si>
  <si>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</si>
  <si>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</si>
  <si>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</si>
  <si>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</si>
  <si>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</si>
  <si>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</si>
  <si>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</si>
  <si>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</si>
  <si>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</si>
  <si>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</si>
  <si>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</si>
  <si>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</si>
  <si>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</si>
  <si>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</si>
  <si>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</si>
  <si>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</si>
  <si>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</si>
  <si>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</si>
  <si>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</si>
  <si>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</si>
  <si>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</si>
  <si>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</si>
  <si>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</si>
  <si>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</si>
  <si>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</si>
  <si>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</si>
  <si>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</si>
  <si>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</si>
  <si>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</si>
  <si>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</si>
  <si>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</si>
  <si>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</si>
  <si>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</si>
  <si>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</si>
  <si>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</si>
  <si>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</si>
  <si>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</si>
  <si>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</si>
  <si>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</si>
  <si>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</si>
  <si>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</si>
  <si>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</si>
  <si>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</si>
  <si>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</si>
  <si>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</si>
  <si>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</si>
  <si>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</si>
  <si>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</si>
  <si>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</si>
  <si>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</si>
  <si>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</si>
  <si>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</si>
  <si>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</si>
  <si>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</si>
  <si>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</si>
  <si>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</si>
  <si>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</si>
  <si>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</si>
  <si>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</si>
  <si>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</si>
  <si>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</si>
  <si>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</si>
  <si>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</si>
  <si>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</si>
  <si>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</si>
  <si>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</si>
  <si>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</si>
  <si>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</si>
  <si>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</si>
  <si>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</si>
  <si>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</si>
  <si>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</si>
  <si>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</si>
  <si>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</si>
  <si>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</si>
  <si>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</si>
  <si>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</si>
  <si>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</si>
  <si>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</si>
  <si>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</si>
  <si>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</si>
  <si>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</si>
  <si>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</si>
  <si>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</si>
  <si>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</si>
  <si>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</si>
  <si>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</si>
  <si>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</si>
  <si>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</si>
  <si>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</si>
  <si>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</si>
  <si>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</si>
  <si>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</si>
  <si>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</si>
  <si>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</si>
  <si>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</si>
  <si>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</si>
  <si>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</si>
  <si>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</si>
  <si>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</si>
  <si>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</si>
  <si>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</si>
  <si>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</si>
  <si>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</si>
  <si>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</si>
  <si>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</si>
  <si>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</si>
  <si>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</si>
  <si>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</si>
  <si>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</si>
  <si>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</si>
  <si>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</si>
  <si>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</si>
  <si>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</si>
  <si>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</si>
  <si>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</si>
  <si>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</si>
  <si>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</si>
  <si>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</si>
  <si>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</si>
  <si>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</si>
  <si>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</si>
  <si>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</si>
  <si>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</si>
  <si>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</si>
  <si>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</si>
  <si>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</si>
  <si>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</si>
  <si>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</si>
  <si>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</si>
  <si>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</si>
  <si>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</si>
  <si>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</si>
  <si>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</si>
  <si>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</si>
  <si>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</si>
  <si>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</si>
  <si>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</si>
  <si>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</si>
  <si>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</si>
  <si>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</si>
  <si>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</si>
  <si>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</si>
  <si>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</si>
  <si>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</si>
  <si>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</si>
  <si>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</si>
  <si>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</si>
  <si>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</si>
  <si>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</si>
  <si>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</si>
  <si>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</si>
  <si>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</si>
  <si>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</si>
  <si>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</si>
  <si>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</si>
  <si>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</si>
  <si>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</si>
  <si>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</si>
  <si>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</si>
  <si>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</si>
  <si>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</si>
  <si>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</si>
  <si>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</si>
  <si>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</si>
  <si>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</si>
  <si>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</si>
  <si>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</si>
  <si>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</si>
  <si>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</si>
  <si>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</si>
  <si>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</si>
  <si>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</si>
  <si>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</si>
  <si>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</si>
  <si>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</si>
  <si>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</si>
  <si>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</si>
  <si>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</si>
  <si>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</si>
  <si>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</si>
  <si>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</si>
  <si>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</si>
  <si>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</si>
  <si>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</si>
  <si>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</si>
  <si>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</si>
  <si>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</si>
  <si>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</si>
  <si>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</si>
  <si>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</si>
  <si>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</si>
  <si>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</si>
  <si>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</si>
  <si>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</si>
  <si>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</si>
  <si>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</si>
  <si>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</si>
  <si>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</si>
  <si>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</si>
  <si>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</si>
  <si>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</si>
  <si>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</si>
  <si>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</si>
  <si>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</si>
  <si>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</si>
  <si>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</si>
  <si>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</si>
  <si>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</si>
  <si>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</si>
  <si>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</si>
  <si>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</si>
  <si>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</si>
  <si>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</si>
  <si>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</si>
  <si>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</si>
  <si>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</si>
  <si>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</si>
  <si>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</si>
  <si>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</si>
  <si>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</si>
  <si>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</si>
  <si>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</si>
  <si>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</si>
  <si>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</si>
  <si>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</si>
  <si>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</si>
  <si>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</si>
  <si>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</si>
  <si>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</si>
  <si>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</si>
  <si>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</si>
  <si>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</si>
  <si>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</si>
  <si>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</si>
  <si>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</si>
  <si>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</si>
  <si>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</si>
  <si>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</si>
  <si>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</si>
  <si>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</si>
  <si>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</si>
  <si>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</si>
  <si>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</si>
  <si>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</si>
  <si>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</si>
  <si>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</si>
  <si>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</si>
  <si>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</si>
  <si>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</si>
  <si>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</si>
  <si>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</si>
  <si>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</si>
  <si>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</si>
  <si>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</si>
  <si>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</si>
  <si>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</si>
  <si>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</si>
  <si>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</si>
  <si>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</si>
  <si>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</si>
  <si>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</si>
  <si>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</si>
  <si>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</si>
  <si>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</si>
  <si>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</si>
  <si>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</si>
  <si>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</si>
  <si>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</si>
  <si>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</si>
  <si>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</si>
  <si>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</si>
  <si>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</si>
  <si>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r>
      <t>Sumário Executivo</t>
    </r>
    <r>
      <rPr>
        <b/>
        <sz val="14"/>
        <color theme="4"/>
        <rFont val="Santander Text"/>
        <family val="2"/>
      </rPr>
      <t xml:space="preserve"> |</t>
    </r>
    <r>
      <rPr>
        <b/>
        <sz val="11"/>
        <color theme="4"/>
        <rFont val="Santander Text"/>
        <family val="2"/>
      </rPr>
      <t>09 de agosto a 22 de agosto</t>
    </r>
  </si>
  <si>
    <r>
      <t xml:space="preserve">
</t>
    </r>
    <r>
      <rPr>
        <sz val="9"/>
        <color theme="0" tint="-0.499984740745262"/>
        <rFont val="Santander Text"/>
        <family val="2"/>
      </rPr>
      <t>Notas:
1. Universo de contratos deve corresponder ao da Loan Tape Estrutural. 
2. Na tabela da Protection apenas serão testadas os imóveis colateralizados.</t>
    </r>
  </si>
  <si>
    <r>
      <t xml:space="preserve">1. Foram realizadas reuniões de esclarecimento de </t>
    </r>
    <r>
      <rPr>
        <b/>
        <sz val="12"/>
        <color theme="1"/>
        <rFont val="Santander Text"/>
        <family val="2"/>
      </rPr>
      <t>alterações de especificação sobre o MV. Adicionalmente,</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início à simulação e aos testes de atributos das tabelas de output, com foco na tabela de clientes (modesg_out_empr_info_nfin).
2.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de </t>
    </r>
    <r>
      <rPr>
        <b/>
        <sz val="12"/>
        <color theme="1"/>
        <rFont val="Santander Text"/>
        <family val="2"/>
      </rPr>
      <t xml:space="preserve">traçabilidade crédito-processo (cd_imv_out_trz_cred_prc) </t>
    </r>
    <r>
      <rPr>
        <sz val="12"/>
        <color theme="1"/>
        <rFont val="Santander Text"/>
        <family val="2"/>
      </rPr>
      <t xml:space="preserve">tendo-se </t>
    </r>
    <r>
      <rPr>
        <b/>
        <sz val="12"/>
        <color theme="1"/>
        <rFont val="Santander Text"/>
        <family val="2"/>
      </rPr>
      <t>concluído 5 campos.</t>
    </r>
    <r>
      <rPr>
        <sz val="12"/>
        <color theme="1"/>
        <rFont val="Santander Text"/>
        <family val="2"/>
      </rPr>
      <t xml:space="preserve"> Adicionalmente, foram realizadas reuniões de re-especificação sobre o correto aprovisionamento dos campos da tabela de Certificados Energéticos.
</t>
    </r>
  </si>
  <si>
    <t>&lt;</t>
  </si>
  <si>
    <r>
      <t xml:space="preserve">1. Deu-se continuidade à simulação e testes aos </t>
    </r>
    <r>
      <rPr>
        <b/>
        <sz val="11"/>
        <rFont val="Santander Text"/>
        <family val="2"/>
      </rPr>
      <t xml:space="preserve">campos de atributos </t>
    </r>
    <r>
      <rPr>
        <sz val="11"/>
        <rFont val="Santander Text"/>
        <family val="2"/>
      </rPr>
      <t xml:space="preserve">da tabela de </t>
    </r>
    <r>
      <rPr>
        <b/>
        <sz val="11"/>
        <rFont val="Santander Text"/>
        <family val="2"/>
      </rPr>
      <t xml:space="preserve">output de traçabilidade crédito-processo (cd_imv_out_trz_cred_prc)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6 campos testados, </t>
    </r>
    <r>
      <rPr>
        <b/>
        <sz val="11"/>
        <rFont val="Santander Text"/>
        <family val="2"/>
      </rPr>
      <t>5 encontram-se concluídos</t>
    </r>
    <r>
      <rPr>
        <sz val="11"/>
        <rFont val="Santander Text"/>
        <family val="2"/>
      </rPr>
      <t xml:space="preserve"> e </t>
    </r>
    <r>
      <rPr>
        <b/>
        <sz val="11"/>
        <rFont val="Santander Text"/>
        <family val="2"/>
      </rPr>
      <t>1 campo necessita de validação de especificação funcional.</t>
    </r>
    <r>
      <rPr>
        <sz val="11"/>
        <rFont val="Santander Text"/>
        <family val="2"/>
      </rPr>
      <t xml:space="preserve"> 
2. No que diz respeito à tabela de Certificados Energéticos, foram realizadas </t>
    </r>
    <r>
      <rPr>
        <b/>
        <sz val="11"/>
        <rFont val="Santander Text"/>
        <family val="2"/>
      </rPr>
      <t>sessões de esclarecimento</t>
    </r>
    <r>
      <rPr>
        <sz val="11"/>
        <rFont val="Santander Text"/>
        <family val="2"/>
      </rPr>
      <t xml:space="preserve"> com o João Almeida relativas à Gestão de Empreendimentos e respetivo aprovisionamento dos campos  e </t>
    </r>
    <r>
      <rPr>
        <b/>
        <sz val="11"/>
        <rFont val="Santander Text"/>
        <family val="2"/>
      </rPr>
      <t>sessões de esclarecimentos com o CDO</t>
    </r>
    <r>
      <rPr>
        <sz val="11"/>
        <rFont val="Santander Text"/>
        <family val="2"/>
      </rPr>
      <t>. Contudo, existem ainda temas pendentes de validação do CDO.</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</si>
  <si>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t>
    </r>
    <r>
      <rPr>
        <b/>
        <sz val="11"/>
        <color theme="1"/>
        <rFont val="Santander Text"/>
        <family val="2"/>
      </rPr>
      <t>Estão a ser realizadas sessões para levantamento dos resquisitos funcionais e aprovação</t>
    </r>
    <r>
      <rPr>
        <sz val="11"/>
        <color theme="1"/>
        <rFont val="Santander Text"/>
        <family val="2"/>
      </rPr>
      <t xml:space="preserve"> da nova tabela pela área de Lease, para posterior desenvolvimento. </t>
    </r>
    <r>
      <rPr>
        <u/>
        <sz val="11"/>
        <color theme="1"/>
        <rFont val="Santander Text"/>
        <family val="2"/>
      </rPr>
      <t xml:space="preserve">
</t>
    </r>
    <r>
      <rPr>
        <sz val="11"/>
        <color theme="1"/>
        <rFont val="Santander Text"/>
        <family val="2"/>
      </rPr>
      <t xml:space="preserve">    </t>
    </r>
    <r>
      <rPr>
        <u/>
        <sz val="11"/>
        <color theme="1"/>
        <rFont val="Santander Text"/>
        <family val="2"/>
      </rPr>
      <t xml:space="preserve"> 
2.2.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Este tema já foi </t>
    </r>
    <r>
      <rPr>
        <b/>
        <sz val="11"/>
        <color theme="1"/>
        <rFont val="Santander Text"/>
        <family val="2"/>
      </rPr>
      <t>endereçado para a Área de Negócio e CDO</t>
    </r>
    <r>
      <rPr>
        <sz val="11"/>
        <color theme="1"/>
        <rFont val="Santander Text"/>
        <family val="2"/>
      </rPr>
      <t xml:space="preserve"> para </t>
    </r>
    <r>
      <rPr>
        <b/>
        <sz val="11"/>
        <color theme="1"/>
        <rFont val="Santander Text"/>
        <family val="2"/>
      </rPr>
      <t>definição da nova metodologia de aprovisionamento</t>
    </r>
    <r>
      <rPr>
        <sz val="11"/>
        <color theme="1"/>
        <rFont val="Santander Text"/>
        <family val="2"/>
      </rPr>
      <t xml:space="preserve"> (proposta: tabela de parametrização). Paralelamente, foi </t>
    </r>
    <r>
      <rPr>
        <b/>
        <sz val="11"/>
        <color theme="1"/>
        <rFont val="Santander Text"/>
        <family val="2"/>
      </rPr>
      <t xml:space="preserve">iniciada </t>
    </r>
    <r>
      <rPr>
        <sz val="11"/>
        <color theme="1"/>
        <rFont val="Santander Text"/>
        <family val="2"/>
      </rPr>
      <t>a</t>
    </r>
    <r>
      <rPr>
        <b/>
        <sz val="11"/>
        <color theme="1"/>
        <rFont val="Santander Text"/>
        <family val="2"/>
      </rPr>
      <t xml:space="preserve"> simulação e os testes aos campos de atributos</t>
    </r>
    <r>
      <rPr>
        <sz val="11"/>
        <color theme="1"/>
        <rFont val="Santander Text"/>
        <family val="2"/>
      </rPr>
      <t xml:space="preserve">.
</t>
    </r>
    <r>
      <rPr>
        <u/>
        <sz val="11"/>
        <color theme="1"/>
        <rFont val="Santander Text"/>
        <family val="2"/>
      </rPr>
      <t>2.3. Universo de Clientes (modesg_out_empr_info_nfin)</t>
    </r>
    <r>
      <rPr>
        <sz val="11"/>
        <color theme="1"/>
        <rFont val="Santander Text"/>
        <family val="2"/>
      </rPr>
      <t xml:space="preserve">
</t>
    </r>
    <r>
      <rPr>
        <b/>
        <sz val="11"/>
        <color theme="1"/>
        <rFont val="Santander Text"/>
        <family val="2"/>
      </rPr>
      <t>Foram realizadas sessões de validação dos temas pendentes relativos ao Campo Code Nace</t>
    </r>
    <r>
      <rPr>
        <sz val="11"/>
        <color theme="1"/>
        <rFont val="Santander Text"/>
        <family val="2"/>
      </rPr>
      <t xml:space="preserve"> com a Equipa do Pilar III NYD, das quais surgiram temas que necessitam de ser validados com CDO e Área de Negócio. Foi ainda</t>
    </r>
    <r>
      <rPr>
        <b/>
        <sz val="11"/>
        <color theme="1"/>
        <rFont val="Santander Text"/>
        <family val="2"/>
      </rPr>
      <t xml:space="preserve"> iniciada a simulação e os testes aos campos de atributos</t>
    </r>
    <r>
      <rPr>
        <sz val="11"/>
        <color theme="1"/>
        <rFont val="Santander Text"/>
        <family val="2"/>
      </rPr>
      <t xml:space="preserve">, sendo que os </t>
    </r>
    <r>
      <rPr>
        <sz val="11"/>
        <rFont val="Santander Text"/>
        <family val="2"/>
      </rPr>
      <t>17</t>
    </r>
    <r>
      <rPr>
        <sz val="11"/>
        <color theme="1"/>
        <rFont val="Santander Text"/>
        <family val="2"/>
      </rPr>
      <t xml:space="preserve"> campos analisados necessitam de validação de especificação funcional, devido ao mesmo tema. 
 </t>
    </r>
    <r>
      <rPr>
        <u/>
        <sz val="11"/>
        <color theme="1"/>
        <rFont val="Santander Text"/>
        <family val="2"/>
      </rPr>
      <t>2.4. Inputs Corporativos</t>
    </r>
    <r>
      <rPr>
        <sz val="11"/>
        <color theme="1"/>
        <rFont val="Santander Text"/>
        <family val="2"/>
      </rPr>
      <t xml:space="preserve">
De forma tática, será necessário importar os ficheiros corporativos com as colunas adicionais à direita e os campos cancelados aprovisionados a vazio.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</si>
</sst>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7">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1">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6" fillId="0" borderId="0" xfId="0" quotePrefix="1" applyFont="1"/>
    <xf numFmtId="0" fontId="2" fillId="0" borderId="21" xfId="0" applyFont="1" applyBorder="1" applyAlignment="1">
      <alignment horizontal="left" vertical="top" wrapText="1" indent="1"/>
    </xf>
    <xf numFmtId="0" fontId="46" fillId="0" borderId="0" xfId="0" applyFont="1"/>
    <xf numFmtId="0" fontId="22" fillId="0" borderId="0" xfId="0" applyFont="1" applyAlignment="1">
      <alignment horizontal="right"/>
    </xf>
    <xf numFmtId="0" fontId="51" fillId="0" borderId="0" xfId="0" applyFont="1"/>
    <xf numFmtId="0" fontId="49" fillId="0" borderId="0" xfId="0" applyFont="1"/>
    <xf numFmtId="0" fontId="52"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0" fillId="0" borderId="0" xfId="0" applyFont="1"/>
    <xf numFmtId="0" fontId="56"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0" fillId="0" borderId="0" xfId="0" applyNumberFormat="1"/>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52" fillId="14" borderId="17" xfId="0" applyFont="1" applyFill="1" applyBorder="1" applyAlignment="1">
      <alignment horizontal="left" vertical="top" wrapText="1" indent="1"/>
    </xf>
    <xf numFmtId="0" fontId="52" fillId="14" borderId="18" xfId="0" applyFont="1" applyFill="1" applyBorder="1" applyAlignment="1">
      <alignment horizontal="left" vertical="top" indent="1"/>
    </xf>
    <xf numFmtId="0" fontId="52" fillId="14" borderId="19" xfId="0" applyFont="1" applyFill="1" applyBorder="1" applyAlignment="1">
      <alignment horizontal="left" vertical="top" indent="1"/>
    </xf>
    <xf numFmtId="0" fontId="52" fillId="14" borderId="20" xfId="0" applyFont="1" applyFill="1" applyBorder="1" applyAlignment="1">
      <alignment horizontal="left" vertical="top" indent="1"/>
    </xf>
    <xf numFmtId="0" fontId="52" fillId="14" borderId="0" xfId="0" applyFont="1" applyFill="1" applyAlignment="1">
      <alignment horizontal="left" vertical="top" indent="1"/>
    </xf>
    <xf numFmtId="0" fontId="52" fillId="14" borderId="21" xfId="0" applyFont="1" applyFill="1" applyBorder="1" applyAlignment="1">
      <alignment horizontal="left" vertical="top" indent="1"/>
    </xf>
    <xf numFmtId="0" fontId="52" fillId="14" borderId="22" xfId="0" applyFont="1" applyFill="1" applyBorder="1" applyAlignment="1">
      <alignment horizontal="left" vertical="top" indent="1"/>
    </xf>
    <xf numFmtId="0" fontId="52" fillId="14" borderId="23" xfId="0" applyFont="1" applyFill="1" applyBorder="1" applyAlignment="1">
      <alignment horizontal="left" vertical="top" indent="1"/>
    </xf>
    <xf numFmtId="0" fontId="52" fillId="14" borderId="24" xfId="0" applyFont="1" applyFill="1" applyBorder="1" applyAlignment="1">
      <alignment horizontal="left" vertical="top" indent="1"/>
    </xf>
    <xf numFmtId="0" fontId="2" fillId="14" borderId="0"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1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69</c:v>
                </c:pt>
                <c:pt idx="2">
                  <c:v>7</c:v>
                </c:pt>
                <c:pt idx="3">
                  <c:v>68</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13</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41</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Pivots2'!$B$73:$B$80</c:f>
              <c:strCache>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Cache>
            </c:strRef>
          </c:cat>
          <c:val>
            <c:numRef>
              <c:f>'Aux - Pivots2'!$C$73:$C$80</c:f>
              <c:numCache>
                <c:formatCode>General</c:formatCode>
                <c:ptCount val="7"/>
                <c:pt idx="0">
                  <c:v>10</c:v>
                </c:pt>
                <c:pt idx="1">
                  <c:v>64</c:v>
                </c:pt>
                <c:pt idx="2">
                  <c:v>17</c:v>
                </c:pt>
                <c:pt idx="3">
                  <c:v>15</c:v>
                </c:pt>
                <c:pt idx="4">
                  <c:v>39</c:v>
                </c:pt>
                <c:pt idx="5">
                  <c:v>97</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77</c:v>
                </c:pt>
                <c:pt idx="1">
                  <c:v>41</c:v>
                </c:pt>
                <c:pt idx="2">
                  <c:v>7</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15</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1">
                  <c:v>1</c:v>
                </c:pt>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57538</xdr:rowOff>
    </xdr:from>
    <xdr:to>
      <xdr:col>14</xdr:col>
      <xdr:colOff>621111</xdr:colOff>
      <xdr:row>87</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56118</xdr:rowOff>
    </xdr:from>
    <xdr:to>
      <xdr:col>14</xdr:col>
      <xdr:colOff>621111</xdr:colOff>
      <xdr:row>88</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89</xdr:row>
      <xdr:rowOff>60189</xdr:rowOff>
    </xdr:from>
    <xdr:to>
      <xdr:col>14</xdr:col>
      <xdr:colOff>632959</xdr:colOff>
      <xdr:row>89</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74234</xdr:rowOff>
    </xdr:from>
    <xdr:to>
      <xdr:col>14</xdr:col>
      <xdr:colOff>621111</xdr:colOff>
      <xdr:row>90</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74943</xdr:rowOff>
    </xdr:from>
    <xdr:to>
      <xdr:col>14</xdr:col>
      <xdr:colOff>621111</xdr:colOff>
      <xdr:row>91</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56346</xdr:rowOff>
    </xdr:from>
    <xdr:to>
      <xdr:col>14</xdr:col>
      <xdr:colOff>621111</xdr:colOff>
      <xdr:row>93</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92090</xdr:rowOff>
    </xdr:from>
    <xdr:to>
      <xdr:col>14</xdr:col>
      <xdr:colOff>621111</xdr:colOff>
      <xdr:row>92</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98</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97</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104</xdr:row>
      <xdr:rowOff>60414</xdr:rowOff>
    </xdr:from>
    <xdr:to>
      <xdr:col>14</xdr:col>
      <xdr:colOff>621111</xdr:colOff>
      <xdr:row>104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57538</xdr:rowOff>
    </xdr:from>
    <xdr:to>
      <xdr:col>14</xdr:col>
      <xdr:colOff>621111</xdr:colOff>
      <xdr:row>105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56118</xdr:rowOff>
    </xdr:from>
    <xdr:to>
      <xdr:col>14</xdr:col>
      <xdr:colOff>621111</xdr:colOff>
      <xdr:row>106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107</xdr:row>
      <xdr:rowOff>60189</xdr:rowOff>
    </xdr:from>
    <xdr:to>
      <xdr:col>14</xdr:col>
      <xdr:colOff>632959</xdr:colOff>
      <xdr:row>107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74234</xdr:rowOff>
    </xdr:from>
    <xdr:to>
      <xdr:col>14</xdr:col>
      <xdr:colOff>621111</xdr:colOff>
      <xdr:row>108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74943</xdr:rowOff>
    </xdr:from>
    <xdr:to>
      <xdr:col>14</xdr:col>
      <xdr:colOff>621111</xdr:colOff>
      <xdr:row>109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56346</xdr:rowOff>
    </xdr:from>
    <xdr:to>
      <xdr:col>14</xdr:col>
      <xdr:colOff>621111</xdr:colOff>
      <xdr:row>111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92090</xdr:rowOff>
    </xdr:from>
    <xdr:to>
      <xdr:col>14</xdr:col>
      <xdr:colOff>621111</xdr:colOff>
      <xdr:row>110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106</xdr:row>
      <xdr:rowOff>130394</xdr:rowOff>
    </xdr:from>
    <xdr:to>
      <xdr:col>14</xdr:col>
      <xdr:colOff>369793</xdr:colOff>
      <xdr:row>109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102</xdr:row>
      <xdr:rowOff>78081</xdr:rowOff>
    </xdr:from>
    <xdr:to>
      <xdr:col>6</xdr:col>
      <xdr:colOff>327030</xdr:colOff>
      <xdr:row>114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26.72329490741"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26.72330277777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26.72330486110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26.72330671296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26.72330856481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4. Validação EF"/>
        <s v="6. Em implementação (re-especificação)"/>
        <s v="7. Por iniciar"/>
        <s v="5. Em Corre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26.72331030092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5">
        <s v="1. Concluído"/>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26.723312268521"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6. Em implementação (re-especificação)"/>
        <s v="7. Por iniciar"/>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26.723327083331"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26.72332905092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8" cacheId="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0" cacheId="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5" cacheId="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2" cacheId="7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9" cacheId="6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1" cacheId="6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7" cacheId="4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6" totalsRowShown="0" headerRowDxfId="113" tableBorderDxfId="112">
  <autoFilter ref="B6:L606">
    <filterColumn colId="3">
      <filters>
        <filter val="cd_imv_out_trz_cred_prc"/>
      </filters>
    </filterColumn>
  </autoFilter>
  <tableColumns count="11">
    <tableColumn id="1" name="Âmbito" dataDxfId="111"/>
    <tableColumn id="2" name="Sub-âmbito" dataDxfId="110"/>
    <tableColumn id="3" name="Tipo de teste" dataDxfId="109"/>
    <tableColumn id="4" name="Tabela" dataDxfId="108"/>
    <tableColumn id="5" name="Campo" dataDxfId="107"/>
    <tableColumn id="6" name="Status Atual" dataDxfId="106"/>
    <tableColumn id="7" name="Status Anterior" dataDxfId="50"/>
    <tableColumn id="8" name="Observações" dataDxfId="105"/>
    <tableColumn id="9" name="Data de Pedido correção/esclarecimento" dataDxfId="104">
      <calculatedColumnFormula>IF(VLOOKUP(A7,'Aux - pivots1'!$A:$E,3,0)=0, "",VLOOKUP(A7,'Aux - pivots1'!$A:$E,3,0))</calculatedColumnFormula>
    </tableColumn>
    <tableColumn id="10" name="Data de correção prevista" dataDxfId="103">
      <calculatedColumnFormula>IF(VLOOKUP(A7,'Aux - pivots1'!$A:$E,4,0)=0, "",VLOOKUP(A7,'Aux - pivots1'!$A:$E,4,0))</calculatedColumnFormula>
    </tableColumn>
    <tableColumn id="11" name="Data de correção efetiva" dataDxfId="102">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101" dataDxfId="99" totalsRowDxfId="97" headerRowBorderDxfId="100" tableBorderDxfId="98" totalsRowBorderDxfId="96">
  <autoFilter ref="B8:X1418">
    <filterColumn colId="4">
      <filters>
        <filter val="cd_imv_out_trz_cred_prc"/>
      </filters>
    </filterColumn>
  </autoFilter>
  <tableColumns count="23">
    <tableColumn id="1" name="Âmbito" dataDxfId="95" totalsRowDxfId="94"/>
    <tableColumn id="12" name="Sub-âmbito" dataDxfId="93" totalsRowDxfId="92"/>
    <tableColumn id="2" name="Origem" dataDxfId="91" totalsRowDxfId="90"/>
    <tableColumn id="18" name="Campo Origem" dataDxfId="89" totalsRowDxfId="88"/>
    <tableColumn id="5" name="Tabela" dataDxfId="87" totalsRowDxfId="86"/>
    <tableColumn id="3" name="Campo" dataDxfId="85" totalsRowDxfId="84"/>
    <tableColumn id="20" name="concat" dataDxfId="83" totalsRowDxfId="82">
      <calculatedColumnFormula>Table1[[#This Row],[Tabela]]&amp;Table1[[#This Row],[Campo]]</calculatedColumnFormula>
    </tableColumn>
    <tableColumn id="4" name="Status" dataDxfId="81" totalsRowDxfId="80"/>
    <tableColumn id="19" name="Status2" dataDxfId="79">
      <calculatedColumnFormula>VLOOKUP(Table1[[#This Row],[Status]],Auxiliar!$B$16:$C$23,2,0)</calculatedColumnFormula>
    </tableColumn>
    <tableColumn id="6" name="Tipologia_Testes" dataDxfId="78" totalsRowDxfId="77"/>
    <tableColumn id="10" name="Necessidade de re-especificação? (campo)" dataDxfId="76" totalsRowDxfId="75"/>
    <tableColumn id="9" name="Complexidade" dataDxfId="74" totalsRowDxfId="73"/>
    <tableColumn id="17" name="Data de Alteração Status" dataDxfId="72" totalsRowDxfId="71"/>
    <tableColumn id="8" name="Estimação (horas)" totalsRowFunction="custom" dataDxfId="70" totalsRowDxfId="69">
      <calculatedColumnFormula>INDEX(Auxiliar!$D$5:$F$11,MATCH(Table1[[#This Row],[Tipologia_Testes]],Auxiliar!$B$5:$B$11,0),MATCH(Table1[[#This Row],[Complexidade]],Auxiliar!$D$4:$F$4,0))</calculatedColumnFormula>
      <totalsRowFormula>SUMIF(Table1[Estimação (horas)],"&gt;0")</totalsRowFormula>
    </tableColumn>
    <tableColumn id="7" name="Notas" dataDxfId="68" totalsRowDxfId="67"/>
    <tableColumn id="11" name="Owner" dataDxfId="66" totalsRowDxfId="65"/>
    <tableColumn id="21" name="Data alteração especificação" dataDxfId="64" totalsRowDxfId="63"/>
    <tableColumn id="13" name="Data de inicio testes" dataDxfId="62" totalsRowDxfId="61"/>
    <tableColumn id="14" name="Data de incidência / pedido esclarecimento" dataDxfId="60" totalsRowDxfId="59"/>
    <tableColumn id="15" name="Data de correção/resposta prevista" dataDxfId="58" totalsRowDxfId="57"/>
    <tableColumn id="22" name="Data de correção/resposta efetiva" dataDxfId="56" totalsRowDxfId="55"/>
    <tableColumn id="23" name="Horas efetivas" dataDxfId="54" totalsRowDxfId="53">
      <calculatedColumnFormula>VLOOKUP(Table1[[#This Row],[Status]],Auxiliar!$B$16:$D$23,3,0)*Table1[[#This Row],[Estimação (horas)]]</calculatedColumnFormula>
    </tableColumn>
    <tableColumn id="16" name="Query" dataDxfId="52" totalsRowDxfId="5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SUBTOTAL(9,P14:P574)</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SUBTOTAL(9,AV14:AV574)</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SUBTOTAL(9,CB14:CB574)</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SUBTOTAL(9,DH14:DH574)</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9"/>
        <v>1.0125</v>
      </c>
      <c r="K68" s="100">
        <f>SUMIFS(Table1[Horas efetivas],Table1[Tabela],Plano_V3!E68,Table1[Campo],Plano_V3!F68)</f>
        <v>8.1</v>
      </c>
      <c r="L68" s="100">
        <f t="shared" si="20"/>
        <v>1.0125</v>
      </c>
      <c r="M68" s="100">
        <f t="shared" si="21"/>
        <v>1</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9"/>
        <v>1.0125</v>
      </c>
      <c r="K69" s="100">
        <f>SUMIFS(Table1[Horas efetivas],Table1[Tabela],Plano_V3!E69,Table1[Campo],Plano_V3!F69)</f>
        <v>8.1</v>
      </c>
      <c r="L69" s="100">
        <f t="shared" si="20"/>
        <v>1.0125</v>
      </c>
      <c r="M69" s="100">
        <f t="shared" si="21"/>
        <v>1</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9"/>
        <v>1.0125</v>
      </c>
      <c r="K70" s="100">
        <f>SUMIFS(Table1[Horas efetivas],Table1[Tabela],Plano_V3!E70,Table1[Campo],Plano_V3!F70)</f>
        <v>8.1</v>
      </c>
      <c r="L70" s="100">
        <f t="shared" si="20"/>
        <v>1.0125</v>
      </c>
      <c r="M70" s="100">
        <f t="shared" si="21"/>
        <v>1</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9"/>
        <v>1.0125</v>
      </c>
      <c r="K72" s="100">
        <f>SUMIFS(Table1[Horas efetivas],Table1[Tabela],Plano_V3!E72,Table1[Campo],Plano_V3!F72)</f>
        <v>8.1</v>
      </c>
      <c r="L72" s="100">
        <f t="shared" si="20"/>
        <v>1.0125</v>
      </c>
      <c r="M72" s="100">
        <f t="shared" si="21"/>
        <v>1</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4. Validação EF</v>
      </c>
      <c r="H74" s="80">
        <f>VLOOKUP(A74,'Aux - pivots1'!$A:$B,2,0)</f>
        <v>4</v>
      </c>
      <c r="I74" s="100">
        <f>SUMIFS(Table1[Estimação (horas)],Table1[Tabela],Plano_V3!E74,Table1[Campo],Plano_V3!F74)</f>
        <v>8.1</v>
      </c>
      <c r="J74" s="100">
        <f t="shared" si="19"/>
        <v>1.0125</v>
      </c>
      <c r="K74" s="100">
        <f>SUMIFS(Table1[Horas efetivas],Table1[Tabela],Plano_V3!E74,Table1[Campo],Plano_V3!F74)</f>
        <v>2.0249999999999999</v>
      </c>
      <c r="L74" s="100">
        <f t="shared" si="20"/>
        <v>0.25312499999999999</v>
      </c>
      <c r="M74" s="100">
        <f t="shared" si="21"/>
        <v>0.25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9"/>
        <v>1.0125</v>
      </c>
      <c r="K76" s="100">
        <f>SUMIFS(Table1[Horas efetivas],Table1[Tabela],Plano_V3!E76,Table1[Campo],Plano_V3!F76)</f>
        <v>8.1</v>
      </c>
      <c r="L76" s="100">
        <f t="shared" si="20"/>
        <v>1.0125</v>
      </c>
      <c r="M76" s="100">
        <f t="shared" si="21"/>
        <v>1</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61.599999999999916</v>
      </c>
      <c r="L196" s="100">
        <f>K196/8</f>
        <v>7.6999999999999895</v>
      </c>
      <c r="M196" s="100">
        <f t="shared" si="31"/>
        <v>0.69408450704225044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SUM(I198:I361)</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2"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8"/>
        <v>modesg_inp_emss_vclsn.a.</v>
      </c>
      <c r="B227" s="83" t="s">
        <v>28</v>
      </c>
      <c r="C227" s="84" t="s">
        <v>178</v>
      </c>
      <c r="D227" s="80" t="s">
        <v>36</v>
      </c>
      <c r="E227" s="82" t="s">
        <v>205</v>
      </c>
      <c r="F227" s="80" t="s">
        <v>38</v>
      </c>
      <c r="G227" s="80" t="str">
        <f>INDEX(Auxiliar!$B$16:$B$23,MATCH(Plano_V3!H227,Auxiliar!$C$16:$C$23,0),1)</f>
        <v>6. Em implementação (re-especificação)</v>
      </c>
      <c r="H227" s="80">
        <f>VLOOKUP(A227,'Aux - pivots1'!$A:$B,2,0)</f>
        <v>6</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8"/>
        <v>modesg_inp_km_medios_emss_vclsn.a.</v>
      </c>
      <c r="B228" s="83" t="s">
        <v>28</v>
      </c>
      <c r="C228" s="84" t="s">
        <v>178</v>
      </c>
      <c r="D228" s="80" t="s">
        <v>36</v>
      </c>
      <c r="E228" s="82" t="s">
        <v>206</v>
      </c>
      <c r="F228" s="80" t="s">
        <v>38</v>
      </c>
      <c r="G228" s="80" t="str">
        <f>INDEX(Auxiliar!$B$16:$B$23,MATCH(Plano_V3!H228,Auxiliar!$C$16:$C$23,0),1)</f>
        <v>6. Em implementação (re-especificação)</v>
      </c>
      <c r="H228" s="80">
        <f>VLOOKUP(A228,'Aux - pivots1'!$A:$B,2,0)</f>
        <v>6</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8"/>
        <v>modesg_inp_nfrd_alinhamento_taxn.a.</v>
      </c>
      <c r="B230" s="83" t="s">
        <v>28</v>
      </c>
      <c r="C230" s="84" t="s">
        <v>178</v>
      </c>
      <c r="D230" s="80" t="s">
        <v>36</v>
      </c>
      <c r="E230" s="82" t="s">
        <v>208</v>
      </c>
      <c r="F230" s="80" t="s">
        <v>38</v>
      </c>
      <c r="G230" s="80" t="str">
        <f>INDEX(Auxiliar!$B$16:$B$23,MATCH(Plano_V3!H230,Auxiliar!$C$16:$C$23,0),1)</f>
        <v>6. Em implementação (re-especificação)</v>
      </c>
      <c r="H230" s="80">
        <f>VLOOKUP(A230,'Aux - pivots1'!$A:$B,2,0)</f>
        <v>6</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8"/>
        <v>modesg_inp_emss_nacen.a.</v>
      </c>
      <c r="B233" s="83" t="s">
        <v>28</v>
      </c>
      <c r="C233" s="84" t="s">
        <v>178</v>
      </c>
      <c r="D233" s="80" t="s">
        <v>36</v>
      </c>
      <c r="E233" s="82" t="s">
        <v>211</v>
      </c>
      <c r="F233" s="80" t="s">
        <v>38</v>
      </c>
      <c r="G233" s="80" t="str">
        <f>INDEX(Auxiliar!$B$16:$B$23,MATCH(Plano_V3!H233,Auxiliar!$C$16:$C$23,0),1)</f>
        <v>6. Em implementação (re-especificação)</v>
      </c>
      <c r="H233" s="80">
        <f>VLOOKUP(A233,'Aux - pivots1'!$A:$B,2,0)</f>
        <v>6</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8"/>
        <v>modesg_inp_emss_bens_imoveisn.a.</v>
      </c>
      <c r="B234" s="83" t="s">
        <v>28</v>
      </c>
      <c r="C234" s="84" t="s">
        <v>178</v>
      </c>
      <c r="D234" s="80" t="s">
        <v>36</v>
      </c>
      <c r="E234" s="82" t="s">
        <v>212</v>
      </c>
      <c r="F234" s="80" t="s">
        <v>38</v>
      </c>
      <c r="G234" s="80" t="str">
        <f>INDEX(Auxiliar!$B$16:$B$23,MATCH(Plano_V3!H234,Auxiliar!$C$16:$C$23,0),1)</f>
        <v>6. Em implementação (re-especificação)</v>
      </c>
      <c r="H234" s="80">
        <f>VLOOKUP(A234,'Aux - pivots1'!$A:$B,2,0)</f>
        <v>6</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8"/>
        <v>modesg_inp_emss_vclsref_date</v>
      </c>
      <c r="B235" s="83" t="s">
        <v>28</v>
      </c>
      <c r="C235" s="84" t="s">
        <v>178</v>
      </c>
      <c r="D235" s="80" t="s">
        <v>40</v>
      </c>
      <c r="E235" s="82" t="s">
        <v>205</v>
      </c>
      <c r="F235" s="80" t="s">
        <v>73</v>
      </c>
      <c r="G235" s="80" t="str">
        <f>INDEX(Auxiliar!$B$16:$B$23,MATCH(Plano_V3!H235,Auxiliar!$C$16:$C$23,0),1)</f>
        <v>6. Em implementação (re-especificação)</v>
      </c>
      <c r="H235" s="80">
        <f>VLOOKUP(A235,'Aux - pivots1'!$A:$B,2,0)</f>
        <v>6</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8"/>
        <v>modesg_inp_emss_vclsnome_regiao</v>
      </c>
      <c r="B236" s="83" t="s">
        <v>28</v>
      </c>
      <c r="C236" s="84" t="s">
        <v>178</v>
      </c>
      <c r="D236" s="80" t="s">
        <v>40</v>
      </c>
      <c r="E236" s="82" t="s">
        <v>205</v>
      </c>
      <c r="F236" s="80" t="s">
        <v>213</v>
      </c>
      <c r="G236" s="80" t="str">
        <f>INDEX(Auxiliar!$B$16:$B$23,MATCH(Plano_V3!H236,Auxiliar!$C$16:$C$23,0),1)</f>
        <v>6. Em implementação (re-especificação)</v>
      </c>
      <c r="H236" s="80">
        <f>VLOOKUP(A236,'Aux - pivots1'!$A:$B,2,0)</f>
        <v>6</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8"/>
        <v>modesg_inp_emss_vclsnome_pais</v>
      </c>
      <c r="B237" s="83" t="s">
        <v>28</v>
      </c>
      <c r="C237" s="84" t="s">
        <v>178</v>
      </c>
      <c r="D237" s="80" t="s">
        <v>40</v>
      </c>
      <c r="E237" s="82" t="s">
        <v>205</v>
      </c>
      <c r="F237" s="80" t="s">
        <v>214</v>
      </c>
      <c r="G237" s="80" t="str">
        <f>INDEX(Auxiliar!$B$16:$B$23,MATCH(Plano_V3!H237,Auxiliar!$C$16:$C$23,0),1)</f>
        <v>6. Em implementação (re-especificação)</v>
      </c>
      <c r="H237" s="80">
        <f>VLOOKUP(A237,'Aux - pivots1'!$A:$B,2,0)</f>
        <v>6</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8"/>
        <v>modesg_inp_emss_vclsnome_estado</v>
      </c>
      <c r="B238" s="83" t="s">
        <v>28</v>
      </c>
      <c r="C238" s="84" t="s">
        <v>178</v>
      </c>
      <c r="D238" s="80" t="s">
        <v>40</v>
      </c>
      <c r="E238" s="82" t="s">
        <v>205</v>
      </c>
      <c r="F238" s="80" t="s">
        <v>215</v>
      </c>
      <c r="G238" s="80" t="str">
        <f>INDEX(Auxiliar!$B$16:$B$23,MATCH(Plano_V3!H238,Auxiliar!$C$16:$C$23,0),1)</f>
        <v>6. Em implementação (re-especificação)</v>
      </c>
      <c r="H238" s="80">
        <f>VLOOKUP(A238,'Aux - pivots1'!$A:$B,2,0)</f>
        <v>6</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8"/>
        <v>modesg_inp_emss_vclstipo_veiculo</v>
      </c>
      <c r="B239" s="83" t="s">
        <v>28</v>
      </c>
      <c r="C239" s="84" t="s">
        <v>178</v>
      </c>
      <c r="D239" s="80" t="s">
        <v>40</v>
      </c>
      <c r="E239" s="82" t="s">
        <v>205</v>
      </c>
      <c r="F239" s="80" t="s">
        <v>216</v>
      </c>
      <c r="G239" s="80" t="str">
        <f>INDEX(Auxiliar!$B$16:$B$23,MATCH(Plano_V3!H239,Auxiliar!$C$16:$C$23,0),1)</f>
        <v>6. Em implementação (re-especificação)</v>
      </c>
      <c r="H239" s="80">
        <f>VLOOKUP(A239,'Aux - pivots1'!$A:$B,2,0)</f>
        <v>6</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8"/>
        <v>modesg_inp_emss_vclstipo_motor</v>
      </c>
      <c r="B240" s="83" t="s">
        <v>28</v>
      </c>
      <c r="C240" s="84" t="s">
        <v>178</v>
      </c>
      <c r="D240" s="80" t="s">
        <v>40</v>
      </c>
      <c r="E240" s="82" t="s">
        <v>205</v>
      </c>
      <c r="F240" s="80" t="s">
        <v>217</v>
      </c>
      <c r="G240" s="80" t="str">
        <f>INDEX(Auxiliar!$B$16:$B$23,MATCH(Plano_V3!H240,Auxiliar!$C$16:$C$23,0),1)</f>
        <v>6. Em implementação (re-especificação)</v>
      </c>
      <c r="H240" s="80">
        <f>VLOOKUP(A240,'Aux - pivots1'!$A:$B,2,0)</f>
        <v>6</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8"/>
        <v>modesg_inp_emss_vclsmarca</v>
      </c>
      <c r="B241" s="83" t="s">
        <v>28</v>
      </c>
      <c r="C241" s="84" t="s">
        <v>178</v>
      </c>
      <c r="D241" s="80" t="s">
        <v>40</v>
      </c>
      <c r="E241" s="82" t="s">
        <v>205</v>
      </c>
      <c r="F241" s="80" t="s">
        <v>218</v>
      </c>
      <c r="G241" s="80" t="str">
        <f>INDEX(Auxiliar!$B$16:$B$23,MATCH(Plano_V3!H241,Auxiliar!$C$16:$C$23,0),1)</f>
        <v>6. Em implementação (re-especificação)</v>
      </c>
      <c r="H241" s="80">
        <f>VLOOKUP(A241,'Aux - pivots1'!$A:$B,2,0)</f>
        <v>6</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8"/>
        <v>modesg_inp_emss_vclsmodelo</v>
      </c>
      <c r="B242" s="83" t="s">
        <v>28</v>
      </c>
      <c r="C242" s="84" t="s">
        <v>178</v>
      </c>
      <c r="D242" s="80" t="s">
        <v>40</v>
      </c>
      <c r="E242" s="82" t="s">
        <v>205</v>
      </c>
      <c r="F242" s="80" t="s">
        <v>219</v>
      </c>
      <c r="G242" s="80" t="str">
        <f>INDEX(Auxiliar!$B$16:$B$23,MATCH(Plano_V3!H242,Auxiliar!$C$16:$C$23,0),1)</f>
        <v>6. Em implementação (re-especificação)</v>
      </c>
      <c r="H242" s="80">
        <f>VLOOKUP(A242,'Aux - pivots1'!$A:$B,2,0)</f>
        <v>6</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8"/>
        <v>modesg_inp_emss_vclsdata_level_5</v>
      </c>
      <c r="B243" s="83" t="s">
        <v>28</v>
      </c>
      <c r="C243" s="84" t="s">
        <v>178</v>
      </c>
      <c r="D243" s="80" t="s">
        <v>40</v>
      </c>
      <c r="E243" s="82" t="s">
        <v>205</v>
      </c>
      <c r="F243" s="80" t="s">
        <v>220</v>
      </c>
      <c r="G243" s="80" t="str">
        <f>INDEX(Auxiliar!$B$16:$B$23,MATCH(Plano_V3!H243,Auxiliar!$C$16:$C$23,0),1)</f>
        <v>6. Em implementação (re-especificação)</v>
      </c>
      <c r="H243" s="80">
        <f>VLOOKUP(A243,'Aux - pivots1'!$A:$B,2,0)</f>
        <v>6</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6. Em implementação (re-especificação)</v>
      </c>
      <c r="H244" s="80">
        <f>VLOOKUP(A244,'Aux - pivots1'!$A:$B,2,0)</f>
        <v>6</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8"/>
        <v>modesg_inp_emss_vclsunidade_funcional</v>
      </c>
      <c r="B245" s="83" t="s">
        <v>28</v>
      </c>
      <c r="C245" s="84" t="s">
        <v>178</v>
      </c>
      <c r="D245" s="80" t="s">
        <v>40</v>
      </c>
      <c r="E245" s="82" t="s">
        <v>205</v>
      </c>
      <c r="F245" s="80" t="s">
        <v>222</v>
      </c>
      <c r="G245" s="80" t="str">
        <f>INDEX(Auxiliar!$B$16:$B$23,MATCH(Plano_V3!H245,Auxiliar!$C$16:$C$23,0),1)</f>
        <v>6. Em implementação (re-especificação)</v>
      </c>
      <c r="H245" s="80">
        <f>VLOOKUP(A245,'Aux - pivots1'!$A:$B,2,0)</f>
        <v>6</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8"/>
        <v>modesg_inp_emss_vclsnome_fator_emissao</v>
      </c>
      <c r="B246" s="83" t="s">
        <v>28</v>
      </c>
      <c r="C246" s="84" t="s">
        <v>178</v>
      </c>
      <c r="D246" s="80" t="s">
        <v>40</v>
      </c>
      <c r="E246" s="82" t="s">
        <v>205</v>
      </c>
      <c r="F246" s="80" t="s">
        <v>223</v>
      </c>
      <c r="G246" s="80" t="str">
        <f>INDEX(Auxiliar!$B$16:$B$23,MATCH(Plano_V3!H246,Auxiliar!$C$16:$C$23,0),1)</f>
        <v>6. Em implementação (re-especificação)</v>
      </c>
      <c r="H246" s="80">
        <f>VLOOKUP(A246,'Aux - pivots1'!$A:$B,2,0)</f>
        <v>6</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6. Em implementação (re-especificação)</v>
      </c>
      <c r="H247" s="80">
        <f>VLOOKUP(A247,'Aux - pivots1'!$A:$B,2,0)</f>
        <v>6</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8"/>
        <v>modesg_inp_emss_vclsscore_qualidade</v>
      </c>
      <c r="B248" s="83" t="s">
        <v>28</v>
      </c>
      <c r="C248" s="84" t="s">
        <v>178</v>
      </c>
      <c r="D248" s="80" t="s">
        <v>40</v>
      </c>
      <c r="E248" s="82" t="s">
        <v>205</v>
      </c>
      <c r="F248" s="80" t="s">
        <v>50</v>
      </c>
      <c r="G248" s="80" t="str">
        <f>INDEX(Auxiliar!$B$16:$B$23,MATCH(Plano_V3!H248,Auxiliar!$C$16:$C$23,0),1)</f>
        <v>6. Em implementação (re-especificação)</v>
      </c>
      <c r="H248" s="80">
        <f>VLOOKUP(A248,'Aux - pivots1'!$A:$B,2,0)</f>
        <v>6</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8"/>
        <v>modesg_inp_emss_vclsscp1_ftr_emss</v>
      </c>
      <c r="B249" s="83" t="s">
        <v>28</v>
      </c>
      <c r="C249" s="84" t="s">
        <v>178</v>
      </c>
      <c r="D249" s="80" t="s">
        <v>40</v>
      </c>
      <c r="E249" s="82" t="s">
        <v>205</v>
      </c>
      <c r="F249" s="80" t="s">
        <v>225</v>
      </c>
      <c r="G249" s="80" t="str">
        <f>INDEX(Auxiliar!$B$16:$B$23,MATCH(Plano_V3!H249,Auxiliar!$C$16:$C$23,0),1)</f>
        <v>6. Em implementação (re-especificação)</v>
      </c>
      <c r="H249" s="80">
        <f>VLOOKUP(A249,'Aux - pivots1'!$A:$B,2,0)</f>
        <v>6</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8"/>
        <v>modesg_inp_emss_vclsscp2_ftr_emss</v>
      </c>
      <c r="B250" s="83" t="s">
        <v>28</v>
      </c>
      <c r="C250" s="84" t="s">
        <v>178</v>
      </c>
      <c r="D250" s="80" t="s">
        <v>40</v>
      </c>
      <c r="E250" s="82" t="s">
        <v>205</v>
      </c>
      <c r="F250" s="80" t="s">
        <v>226</v>
      </c>
      <c r="G250" s="80" t="str">
        <f>INDEX(Auxiliar!$B$16:$B$23,MATCH(Plano_V3!H250,Auxiliar!$C$16:$C$23,0),1)</f>
        <v>6. Em implementação (re-especificação)</v>
      </c>
      <c r="H250" s="80">
        <f>VLOOKUP(A250,'Aux - pivots1'!$A:$B,2,0)</f>
        <v>6</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8"/>
        <v>modesg_inp_emss_vclsscp3_ftr_emss</v>
      </c>
      <c r="B251" s="83" t="s">
        <v>28</v>
      </c>
      <c r="C251" s="84" t="s">
        <v>178</v>
      </c>
      <c r="D251" s="80" t="s">
        <v>40</v>
      </c>
      <c r="E251" s="82" t="s">
        <v>205</v>
      </c>
      <c r="F251" s="80" t="s">
        <v>227</v>
      </c>
      <c r="G251" s="80" t="str">
        <f>INDEX(Auxiliar!$B$16:$B$23,MATCH(Plano_V3!H251,Auxiliar!$C$16:$C$23,0),1)</f>
        <v>6. Em implementação (re-especificação)</v>
      </c>
      <c r="H251" s="80">
        <f>VLOOKUP(A251,'Aux - pivots1'!$A:$B,2,0)</f>
        <v>6</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8"/>
        <v>modesg_inp_km_medios_emss_vclsref_date</v>
      </c>
      <c r="B252" s="83" t="s">
        <v>28</v>
      </c>
      <c r="C252" s="84" t="s">
        <v>178</v>
      </c>
      <c r="D252" s="80" t="s">
        <v>40</v>
      </c>
      <c r="E252" s="82" t="s">
        <v>206</v>
      </c>
      <c r="F252" s="80" t="s">
        <v>73</v>
      </c>
      <c r="G252" s="80" t="str">
        <f>INDEX(Auxiliar!$B$16:$B$23,MATCH(Plano_V3!H252,Auxiliar!$C$16:$C$23,0),1)</f>
        <v>6. Em implementação (re-especificação)</v>
      </c>
      <c r="H252" s="80">
        <f>VLOOKUP(A252,'Aux - pivots1'!$A:$B,2,0)</f>
        <v>6</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8"/>
        <v>modesg_inp_km_medios_emss_vclsnome_pais</v>
      </c>
      <c r="B253" s="83" t="s">
        <v>28</v>
      </c>
      <c r="C253" s="84" t="s">
        <v>178</v>
      </c>
      <c r="D253" s="80" t="s">
        <v>40</v>
      </c>
      <c r="E253" s="82" t="s">
        <v>206</v>
      </c>
      <c r="F253" s="80" t="s">
        <v>214</v>
      </c>
      <c r="G253" s="80" t="str">
        <f>INDEX(Auxiliar!$B$16:$B$23,MATCH(Plano_V3!H253,Auxiliar!$C$16:$C$23,0),1)</f>
        <v>6. Em implementação (re-especificação)</v>
      </c>
      <c r="H253" s="80">
        <f>VLOOKUP(A253,'Aux - pivots1'!$A:$B,2,0)</f>
        <v>6</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8"/>
        <v>modesg_inp_km_medios_emss_vclstipo_vcl</v>
      </c>
      <c r="B254" s="83" t="s">
        <v>28</v>
      </c>
      <c r="C254" s="84" t="s">
        <v>178</v>
      </c>
      <c r="D254" s="80" t="s">
        <v>40</v>
      </c>
      <c r="E254" s="82" t="s">
        <v>206</v>
      </c>
      <c r="F254" s="80" t="s">
        <v>228</v>
      </c>
      <c r="G254" s="80" t="str">
        <f>INDEX(Auxiliar!$B$16:$B$23,MATCH(Plano_V3!H254,Auxiliar!$C$16:$C$23,0),1)</f>
        <v>6. Em implementação (re-especificação)</v>
      </c>
      <c r="H254" s="80">
        <f>VLOOKUP(A254,'Aux - pivots1'!$A:$B,2,0)</f>
        <v>6</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8"/>
        <v>modesg_inp_km_medios_emss_vclstipo_motor</v>
      </c>
      <c r="B255" s="83" t="s">
        <v>28</v>
      </c>
      <c r="C255" s="84" t="s">
        <v>178</v>
      </c>
      <c r="D255" s="80" t="s">
        <v>40</v>
      </c>
      <c r="E255" s="82" t="s">
        <v>206</v>
      </c>
      <c r="F255" s="80" t="s">
        <v>217</v>
      </c>
      <c r="G255" s="80" t="str">
        <f>INDEX(Auxiliar!$B$16:$B$23,MATCH(Plano_V3!H255,Auxiliar!$C$16:$C$23,0),1)</f>
        <v>6. Em implementação (re-especificação)</v>
      </c>
      <c r="H255" s="80">
        <f>VLOOKUP(A255,'Aux - pivots1'!$A:$B,2,0)</f>
        <v>6</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6. Em implementação (re-especificação)</v>
      </c>
      <c r="H256" s="80">
        <f>VLOOKUP(A256,'Aux - pivots1'!$A:$B,2,0)</f>
        <v>6</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8"/>
        <v>modesg_inp_km_medios_emss_vclsmedia_km</v>
      </c>
      <c r="B257" s="83" t="s">
        <v>28</v>
      </c>
      <c r="C257" s="84" t="s">
        <v>178</v>
      </c>
      <c r="D257" s="80" t="s">
        <v>40</v>
      </c>
      <c r="E257" s="82" t="s">
        <v>206</v>
      </c>
      <c r="F257" s="80" t="s">
        <v>229</v>
      </c>
      <c r="G257" s="80" t="str">
        <f>INDEX(Auxiliar!$B$16:$B$23,MATCH(Plano_V3!H257,Auxiliar!$C$16:$C$23,0),1)</f>
        <v>6. Em implementação (re-especificação)</v>
      </c>
      <c r="H257" s="80">
        <f>VLOOKUP(A257,'Aux - pivots1'!$A:$B,2,0)</f>
        <v>6</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7" si="40">K263/8</f>
        <v>6.25E-2</v>
      </c>
      <c r="M263" s="100">
        <f t="shared" ref="M263:M327"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8"/>
        <v>modesg_inp_nfrd_alinhamento_taxref_date</v>
      </c>
      <c r="B265" s="83" t="s">
        <v>28</v>
      </c>
      <c r="C265" s="84" t="s">
        <v>178</v>
      </c>
      <c r="D265" s="80" t="s">
        <v>40</v>
      </c>
      <c r="E265" s="82" t="s">
        <v>208</v>
      </c>
      <c r="F265" s="80" t="s">
        <v>73</v>
      </c>
      <c r="G265" s="80" t="str">
        <f>INDEX(Auxiliar!$B$16:$B$23,MATCH(Plano_V3!H265,Auxiliar!$C$16:$C$23,0),1)</f>
        <v>6. Em implementação (re-especificação)</v>
      </c>
      <c r="H265" s="80">
        <f>VLOOKUP(A265,'Aux - pivots1'!$A:$B,2,0)</f>
        <v>6</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8"/>
        <v>modesg_inp_nfrd_alinhamento_taxccli_kgl</v>
      </c>
      <c r="B266" s="83" t="s">
        <v>28</v>
      </c>
      <c r="C266" s="84" t="s">
        <v>178</v>
      </c>
      <c r="D266" s="80" t="s">
        <v>40</v>
      </c>
      <c r="E266" s="82" t="s">
        <v>208</v>
      </c>
      <c r="F266" s="80" t="s">
        <v>232</v>
      </c>
      <c r="G266" s="80" t="str">
        <f>INDEX(Auxiliar!$B$16:$B$23,MATCH(Plano_V3!H266,Auxiliar!$C$16:$C$23,0),1)</f>
        <v>6. Em implementação (re-especificação)</v>
      </c>
      <c r="H266" s="80">
        <f>VLOOKUP(A266,'Aux - pivots1'!$A:$B,2,0)</f>
        <v>6</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8"/>
        <v>modesg_inp_nfrd_alinhamento_taxclei</v>
      </c>
      <c r="B267" s="83" t="s">
        <v>28</v>
      </c>
      <c r="C267" s="84" t="s">
        <v>178</v>
      </c>
      <c r="D267" s="80" t="s">
        <v>40</v>
      </c>
      <c r="E267" s="82" t="s">
        <v>208</v>
      </c>
      <c r="F267" s="80" t="s">
        <v>231</v>
      </c>
      <c r="G267" s="80" t="str">
        <f>INDEX(Auxiliar!$B$16:$B$23,MATCH(Plano_V3!H267,Auxiliar!$C$16:$C$23,0),1)</f>
        <v>6. Em implementação (re-especificação)</v>
      </c>
      <c r="H267" s="80">
        <f>VLOOKUP(A267,'Aux - pivots1'!$A:$B,2,0)</f>
        <v>6</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8"/>
        <v>modesg_inp_nfrd_alinhamento_taxperm_id</v>
      </c>
      <c r="B268" s="83" t="s">
        <v>28</v>
      </c>
      <c r="C268" s="84" t="s">
        <v>178</v>
      </c>
      <c r="D268" s="80" t="s">
        <v>40</v>
      </c>
      <c r="E268" s="82" t="s">
        <v>208</v>
      </c>
      <c r="F268" s="80" t="s">
        <v>235</v>
      </c>
      <c r="G268" s="80" t="str">
        <f>INDEX(Auxiliar!$B$16:$B$23,MATCH(Plano_V3!H268,Auxiliar!$C$16:$C$23,0),1)</f>
        <v>6. Em implementação (re-especificação)</v>
      </c>
      <c r="H268" s="80">
        <f>VLOOKUP(A268,'Aux - pivots1'!$A:$B,2,0)</f>
        <v>6</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6. Em implementação (re-especificação)</v>
      </c>
      <c r="H269" s="80">
        <f>VLOOKUP(A269,'Aux - pivots1'!$A:$B,2,0)</f>
        <v>6</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 t="shared" ref="A270" si="42">E270&amp;F270</f>
        <v>modesg_inp_nfrd_alinhamento_taxnome_pais</v>
      </c>
      <c r="B270" s="83" t="s">
        <v>28</v>
      </c>
      <c r="C270" s="84" t="s">
        <v>178</v>
      </c>
      <c r="D270" s="80" t="s">
        <v>40</v>
      </c>
      <c r="E270" s="82" t="s">
        <v>208</v>
      </c>
      <c r="F270" s="80" t="s">
        <v>214</v>
      </c>
      <c r="G270" s="80" t="str">
        <f>INDEX(Auxiliar!$B$16:$B$23,MATCH(Plano_V3!H270,Auxiliar!$C$16:$C$23,0),1)</f>
        <v>6. Em implementação (re-especificação)</v>
      </c>
      <c r="H270" s="80">
        <f>VLOOKUP(A270,'Aux - pivots1'!$A:$B,2,0)</f>
        <v>6</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8"/>
        <v>modesg_inp_nfrd_alinhamento_taxflg_nfrd</v>
      </c>
      <c r="B271" s="83" t="s">
        <v>28</v>
      </c>
      <c r="C271" s="84" t="s">
        <v>178</v>
      </c>
      <c r="D271" s="80" t="s">
        <v>40</v>
      </c>
      <c r="E271" s="82" t="s">
        <v>208</v>
      </c>
      <c r="F271" s="80" t="s">
        <v>236</v>
      </c>
      <c r="G271" s="80" t="str">
        <f>INDEX(Auxiliar!$B$16:$B$23,MATCH(Plano_V3!H271,Auxiliar!$C$16:$C$23,0),1)</f>
        <v>6. Em implementação (re-especificação)</v>
      </c>
      <c r="H271" s="80">
        <f>VLOOKUP(A271,'Aux - pivots1'!$A:$B,2,0)</f>
        <v>6</v>
      </c>
      <c r="I271" s="100">
        <f>SUMIFS(Table1[Estimação (horas)],Table1[Tabela],Plano_V3!E271,Table1[Campo],Plano_V3!F271)</f>
        <v>0.5</v>
      </c>
      <c r="J271" s="100">
        <f t="shared" si="39"/>
        <v>6.25E-2</v>
      </c>
      <c r="K271" s="100">
        <f>SUMIFS(Table1[Horas efetivas],Table1[Tabela],Plano_V3!E271,Table1[Campo],Plano_V3!F271)</f>
        <v>0.125</v>
      </c>
      <c r="L271" s="100">
        <f t="shared" si="40"/>
        <v>1.5625E-2</v>
      </c>
      <c r="M271" s="100">
        <f t="shared" si="41"/>
        <v>0.25</v>
      </c>
      <c r="N271" s="105" t="s">
        <v>39</v>
      </c>
      <c r="O271" s="106">
        <f t="shared" si="37"/>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8"/>
        <v>modesg_inp_nfrd_alinhamento_taxcca_trnvr_ttl_elgbl</v>
      </c>
      <c r="B272" s="83" t="s">
        <v>28</v>
      </c>
      <c r="C272" s="84" t="s">
        <v>178</v>
      </c>
      <c r="D272" s="80" t="s">
        <v>40</v>
      </c>
      <c r="E272" s="82" t="s">
        <v>208</v>
      </c>
      <c r="F272" s="80" t="s">
        <v>237</v>
      </c>
      <c r="G272" s="80" t="str">
        <f>INDEX(Auxiliar!$B$16:$B$23,MATCH(Plano_V3!H272,Auxiliar!$C$16:$C$23,0),1)</f>
        <v>6. Em implementação (re-especificação)</v>
      </c>
      <c r="H272" s="80">
        <f>VLOOKUP(A272,'Aux - pivots1'!$A:$B,2,0)</f>
        <v>6</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8"/>
        <v>modesg_inp_nfrd_alinhamento_taxcca_trnvr_enblng_alignd</v>
      </c>
      <c r="B273" s="83" t="s">
        <v>28</v>
      </c>
      <c r="C273" s="84" t="s">
        <v>178</v>
      </c>
      <c r="D273" s="80" t="s">
        <v>40</v>
      </c>
      <c r="E273" s="82" t="s">
        <v>208</v>
      </c>
      <c r="F273" s="80" t="s">
        <v>238</v>
      </c>
      <c r="G273" s="80" t="str">
        <f>INDEX(Auxiliar!$B$16:$B$23,MATCH(Plano_V3!H273,Auxiliar!$C$16:$C$23,0),1)</f>
        <v>6. Em implementação (re-especificação)</v>
      </c>
      <c r="H273" s="80">
        <f>VLOOKUP(A273,'Aux - pivots1'!$A:$B,2,0)</f>
        <v>6</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8"/>
        <v>modesg_inp_nfrd_alinhamento_taxcca_turnover_own_prfrmnce_algnd</v>
      </c>
      <c r="B274" s="83" t="s">
        <v>28</v>
      </c>
      <c r="C274" s="84" t="s">
        <v>178</v>
      </c>
      <c r="D274" s="80" t="s">
        <v>40</v>
      </c>
      <c r="E274" s="82" t="s">
        <v>208</v>
      </c>
      <c r="F274" s="80" t="s">
        <v>239</v>
      </c>
      <c r="G274" s="80" t="str">
        <f>INDEX(Auxiliar!$B$16:$B$23,MATCH(Plano_V3!H274,Auxiliar!$C$16:$C$23,0),1)</f>
        <v>6. Em implementação (re-especificação)</v>
      </c>
      <c r="H274" s="80">
        <f>VLOOKUP(A274,'Aux - pivots1'!$A:$B,2,0)</f>
        <v>6</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8"/>
        <v>modesg_inp_nfrd_alinhamento_taxcca_capex_ttl_elgbl</v>
      </c>
      <c r="B275" s="83" t="s">
        <v>28</v>
      </c>
      <c r="C275" s="84" t="s">
        <v>178</v>
      </c>
      <c r="D275" s="80" t="s">
        <v>40</v>
      </c>
      <c r="E275" s="82" t="s">
        <v>208</v>
      </c>
      <c r="F275" s="80" t="s">
        <v>240</v>
      </c>
      <c r="G275" s="80" t="str">
        <f>INDEX(Auxiliar!$B$16:$B$23,MATCH(Plano_V3!H275,Auxiliar!$C$16:$C$23,0),1)</f>
        <v>6. Em implementação (re-especificação)</v>
      </c>
      <c r="H275" s="80">
        <f>VLOOKUP(A275,'Aux - pivots1'!$A:$B,2,0)</f>
        <v>6</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8"/>
        <v>modesg_inp_nfrd_alinhamento_taxcca_capex_enblng_algnd</v>
      </c>
      <c r="B276" s="83" t="s">
        <v>28</v>
      </c>
      <c r="C276" s="84" t="s">
        <v>178</v>
      </c>
      <c r="D276" s="80" t="s">
        <v>40</v>
      </c>
      <c r="E276" s="82" t="s">
        <v>208</v>
      </c>
      <c r="F276" s="80" t="s">
        <v>241</v>
      </c>
      <c r="G276" s="80" t="str">
        <f>INDEX(Auxiliar!$B$16:$B$23,MATCH(Plano_V3!H276,Auxiliar!$C$16:$C$23,0),1)</f>
        <v>6. Em implementação (re-especificação)</v>
      </c>
      <c r="H276" s="80">
        <f>VLOOKUP(A276,'Aux - pivots1'!$A:$B,2,0)</f>
        <v>6</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8"/>
        <v>modesg_inp_nfrd_alinhamento_taxcca_capex_own_prfrmnce_algnd</v>
      </c>
      <c r="B277" s="83" t="s">
        <v>28</v>
      </c>
      <c r="C277" s="84" t="s">
        <v>178</v>
      </c>
      <c r="D277" s="80" t="s">
        <v>40</v>
      </c>
      <c r="E277" s="82" t="s">
        <v>208</v>
      </c>
      <c r="F277" s="80" t="s">
        <v>242</v>
      </c>
      <c r="G277" s="80" t="str">
        <f>INDEX(Auxiliar!$B$16:$B$23,MATCH(Plano_V3!H277,Auxiliar!$C$16:$C$23,0),1)</f>
        <v>6. Em implementação (re-especificação)</v>
      </c>
      <c r="H277" s="80">
        <f>VLOOKUP(A277,'Aux - pivots1'!$A:$B,2,0)</f>
        <v>6</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8"/>
        <v>modesg_inp_nfrd_alinhamento_taxccm_trnvr_ttl_elgbl</v>
      </c>
      <c r="B278" s="83" t="s">
        <v>28</v>
      </c>
      <c r="C278" s="84" t="s">
        <v>178</v>
      </c>
      <c r="D278" s="80" t="s">
        <v>40</v>
      </c>
      <c r="E278" s="82" t="s">
        <v>208</v>
      </c>
      <c r="F278" s="80" t="s">
        <v>243</v>
      </c>
      <c r="G278" s="80" t="str">
        <f>INDEX(Auxiliar!$B$16:$B$23,MATCH(Plano_V3!H278,Auxiliar!$C$16:$C$23,0),1)</f>
        <v>6. Em implementação (re-especificação)</v>
      </c>
      <c r="H278" s="80">
        <f>VLOOKUP(A278,'Aux - pivots1'!$A:$B,2,0)</f>
        <v>6</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8"/>
        <v>modesg_inp_nfrd_alinhamento_taxccm_trnvr_enblng_algnd</v>
      </c>
      <c r="B279" s="83" t="s">
        <v>28</v>
      </c>
      <c r="C279" s="84" t="s">
        <v>178</v>
      </c>
      <c r="D279" s="80" t="s">
        <v>40</v>
      </c>
      <c r="E279" s="82" t="s">
        <v>208</v>
      </c>
      <c r="F279" s="80" t="s">
        <v>244</v>
      </c>
      <c r="G279" s="80" t="str">
        <f>INDEX(Auxiliar!$B$16:$B$23,MATCH(Plano_V3!H279,Auxiliar!$C$16:$C$23,0),1)</f>
        <v>6. Em implementação (re-especificação)</v>
      </c>
      <c r="H279" s="80">
        <f>VLOOKUP(A279,'Aux - pivots1'!$A:$B,2,0)</f>
        <v>6</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8"/>
        <v>modesg_inp_nfrd_alinhamento_taxccm_trnvr_trnstn_alignd</v>
      </c>
      <c r="B280" s="83" t="s">
        <v>28</v>
      </c>
      <c r="C280" s="84" t="s">
        <v>178</v>
      </c>
      <c r="D280" s="80" t="s">
        <v>40</v>
      </c>
      <c r="E280" s="82" t="s">
        <v>208</v>
      </c>
      <c r="F280" s="80" t="s">
        <v>245</v>
      </c>
      <c r="G280" s="80" t="str">
        <f>INDEX(Auxiliar!$B$16:$B$23,MATCH(Plano_V3!H280,Auxiliar!$C$16:$C$23,0),1)</f>
        <v>6. Em implementação (re-especificação)</v>
      </c>
      <c r="H280" s="80">
        <f>VLOOKUP(A280,'Aux - pivots1'!$A:$B,2,0)</f>
        <v>6</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8"/>
        <v>modesg_inp_nfrd_alinhamento_taxccm_trnvr_own_prfrmnce_algnd</v>
      </c>
      <c r="B281" s="83" t="s">
        <v>28</v>
      </c>
      <c r="C281" s="84" t="s">
        <v>178</v>
      </c>
      <c r="D281" s="80" t="s">
        <v>40</v>
      </c>
      <c r="E281" s="82" t="s">
        <v>208</v>
      </c>
      <c r="F281" s="80" t="s">
        <v>246</v>
      </c>
      <c r="G281" s="80" t="str">
        <f>INDEX(Auxiliar!$B$16:$B$23,MATCH(Plano_V3!H281,Auxiliar!$C$16:$C$23,0),1)</f>
        <v>6. Em implementação (re-especificação)</v>
      </c>
      <c r="H281" s="80">
        <f>VLOOKUP(A281,'Aux - pivots1'!$A:$B,2,0)</f>
        <v>6</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8"/>
        <v>modesg_inp_nfrd_alinhamento_taxccm_capex_ttl_elgbl</v>
      </c>
      <c r="B282" s="83" t="s">
        <v>28</v>
      </c>
      <c r="C282" s="84" t="s">
        <v>178</v>
      </c>
      <c r="D282" s="80" t="s">
        <v>40</v>
      </c>
      <c r="E282" s="82" t="s">
        <v>208</v>
      </c>
      <c r="F282" s="80" t="s">
        <v>247</v>
      </c>
      <c r="G282" s="80" t="str">
        <f>INDEX(Auxiliar!$B$16:$B$23,MATCH(Plano_V3!H282,Auxiliar!$C$16:$C$23,0),1)</f>
        <v>6. Em implementação (re-especificação)</v>
      </c>
      <c r="H282" s="80">
        <f>VLOOKUP(A282,'Aux - pivots1'!$A:$B,2,0)</f>
        <v>6</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si="37"/>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8"/>
        <v>modesg_inp_nfrd_alinhamento_taxccm_capex_enblng_algnd</v>
      </c>
      <c r="B283" s="83" t="s">
        <v>28</v>
      </c>
      <c r="C283" s="84" t="s">
        <v>178</v>
      </c>
      <c r="D283" s="80" t="s">
        <v>40</v>
      </c>
      <c r="E283" s="82" t="s">
        <v>208</v>
      </c>
      <c r="F283" s="80" t="s">
        <v>248</v>
      </c>
      <c r="G283" s="80" t="str">
        <f>INDEX(Auxiliar!$B$16:$B$23,MATCH(Plano_V3!H283,Auxiliar!$C$16:$C$23,0),1)</f>
        <v>6. Em implementação (re-especificação)</v>
      </c>
      <c r="H283" s="80">
        <f>VLOOKUP(A283,'Aux - pivots1'!$A:$B,2,0)</f>
        <v>6</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ref="O283:O346" si="43">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8"/>
        <v>modesg_inp_nfrd_alinhamento_taxccm_capex_trnstn_algnd</v>
      </c>
      <c r="B284" s="83" t="s">
        <v>28</v>
      </c>
      <c r="C284" s="84" t="s">
        <v>178</v>
      </c>
      <c r="D284" s="80" t="s">
        <v>40</v>
      </c>
      <c r="E284" s="82" t="s">
        <v>208</v>
      </c>
      <c r="F284" s="80" t="s">
        <v>249</v>
      </c>
      <c r="G284" s="80" t="str">
        <f>INDEX(Auxiliar!$B$16:$B$23,MATCH(Plano_V3!H284,Auxiliar!$C$16:$C$23,0),1)</f>
        <v>6. Em implementação (re-especificação)</v>
      </c>
      <c r="H284" s="80">
        <f>VLOOKUP(A284,'Aux - pivots1'!$A:$B,2,0)</f>
        <v>6</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3"/>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44">E285&amp;F285</f>
        <v>modesg_inp_nfrd_alinhamento_taxccm_capex_own_prfrmnce_algnd</v>
      </c>
      <c r="B285" s="83" t="s">
        <v>28</v>
      </c>
      <c r="C285" s="84" t="s">
        <v>178</v>
      </c>
      <c r="D285" s="80" t="s">
        <v>40</v>
      </c>
      <c r="E285" s="82" t="s">
        <v>208</v>
      </c>
      <c r="F285" s="80" t="s">
        <v>250</v>
      </c>
      <c r="G285" s="80" t="str">
        <f>INDEX(Auxiliar!$B$16:$B$23,MATCH(Plano_V3!H285,Auxiliar!$C$16:$C$23,0),1)</f>
        <v>6. Em implementação (re-especificação)</v>
      </c>
      <c r="H285" s="80">
        <f>VLOOKUP(A285,'Aux - pivots1'!$A:$B,2,0)</f>
        <v>6</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3"/>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44"/>
        <v>modesg_inp_nfrd_alinhamento_taxppc_trnvr_ttl_elgbl</v>
      </c>
      <c r="B286" s="83" t="s">
        <v>28</v>
      </c>
      <c r="C286" s="84" t="s">
        <v>178</v>
      </c>
      <c r="D286" s="80" t="s">
        <v>40</v>
      </c>
      <c r="E286" s="82" t="s">
        <v>208</v>
      </c>
      <c r="F286" s="80" t="s">
        <v>251</v>
      </c>
      <c r="G286" s="80" t="str">
        <f>INDEX(Auxiliar!$B$16:$B$23,MATCH(Plano_V3!H286,Auxiliar!$C$16:$C$23,0),1)</f>
        <v>6. Em implementação (re-especificação)</v>
      </c>
      <c r="H286" s="80">
        <f>VLOOKUP(A286,'Aux - pivots1'!$A:$B,2,0)</f>
        <v>6</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3"/>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44"/>
        <v>modesg_inp_nfrd_alinhamento_taxppc_turnover_own_prfrmnce_algnd</v>
      </c>
      <c r="B287" s="83" t="s">
        <v>28</v>
      </c>
      <c r="C287" s="84" t="s">
        <v>178</v>
      </c>
      <c r="D287" s="80" t="s">
        <v>40</v>
      </c>
      <c r="E287" s="82" t="s">
        <v>208</v>
      </c>
      <c r="F287" s="80" t="s">
        <v>252</v>
      </c>
      <c r="G287" s="80" t="str">
        <f>INDEX(Auxiliar!$B$16:$B$23,MATCH(Plano_V3!H287,Auxiliar!$C$16:$C$23,0),1)</f>
        <v>6. Em implementação (re-especificação)</v>
      </c>
      <c r="H287" s="80">
        <f>VLOOKUP(A287,'Aux - pivots1'!$A:$B,2,0)</f>
        <v>6</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3"/>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44"/>
        <v>modesg_inp_nfrd_alinhamento_taxppc_capex_ttl_elgbl</v>
      </c>
      <c r="B288" s="83" t="s">
        <v>28</v>
      </c>
      <c r="C288" s="84" t="s">
        <v>178</v>
      </c>
      <c r="D288" s="80" t="s">
        <v>40</v>
      </c>
      <c r="E288" s="82" t="s">
        <v>208</v>
      </c>
      <c r="F288" s="80" t="s">
        <v>253</v>
      </c>
      <c r="G288" s="80" t="str">
        <f>INDEX(Auxiliar!$B$16:$B$23,MATCH(Plano_V3!H288,Auxiliar!$C$16:$C$23,0),1)</f>
        <v>6. Em implementação (re-especificação)</v>
      </c>
      <c r="H288" s="80">
        <f>VLOOKUP(A288,'Aux - pivots1'!$A:$B,2,0)</f>
        <v>6</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3"/>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44"/>
        <v>modesg_inp_nfrd_alinhamento_taxppc_capex_own_prfrmnce_algnd</v>
      </c>
      <c r="B289" s="83" t="s">
        <v>28</v>
      </c>
      <c r="C289" s="84" t="s">
        <v>178</v>
      </c>
      <c r="D289" s="80" t="s">
        <v>40</v>
      </c>
      <c r="E289" s="82" t="s">
        <v>208</v>
      </c>
      <c r="F289" s="80" t="s">
        <v>254</v>
      </c>
      <c r="G289" s="80" t="str">
        <f>INDEX(Auxiliar!$B$16:$B$23,MATCH(Plano_V3!H289,Auxiliar!$C$16:$C$23,0),1)</f>
        <v>6. Em implementação (re-especificação)</v>
      </c>
      <c r="H289" s="80">
        <f>VLOOKUP(A289,'Aux - pivots1'!$A:$B,2,0)</f>
        <v>6</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3"/>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44"/>
        <v>modesg_inp_nfrd_alinhamento_taxbio_trnvr_ttl_elgbl</v>
      </c>
      <c r="B290" s="83" t="s">
        <v>28</v>
      </c>
      <c r="C290" s="84" t="s">
        <v>178</v>
      </c>
      <c r="D290" s="80" t="s">
        <v>40</v>
      </c>
      <c r="E290" s="82" t="s">
        <v>208</v>
      </c>
      <c r="F290" s="80" t="s">
        <v>255</v>
      </c>
      <c r="G290" s="80" t="str">
        <f>INDEX(Auxiliar!$B$16:$B$23,MATCH(Plano_V3!H290,Auxiliar!$C$16:$C$23,0),1)</f>
        <v>6. Em implementação (re-especificação)</v>
      </c>
      <c r="H290" s="80">
        <f>VLOOKUP(A290,'Aux - pivots1'!$A:$B,2,0)</f>
        <v>6</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3"/>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44"/>
        <v>modesg_inp_nfrd_alinhamento_taxbio_turnover_own_prfrmnce_algnd</v>
      </c>
      <c r="B291" s="83" t="s">
        <v>28</v>
      </c>
      <c r="C291" s="84" t="s">
        <v>178</v>
      </c>
      <c r="D291" s="80" t="s">
        <v>40</v>
      </c>
      <c r="E291" s="82" t="s">
        <v>208</v>
      </c>
      <c r="F291" s="80" t="s">
        <v>256</v>
      </c>
      <c r="G291" s="80" t="str">
        <f>INDEX(Auxiliar!$B$16:$B$23,MATCH(Plano_V3!H291,Auxiliar!$C$16:$C$23,0),1)</f>
        <v>6. Em implementação (re-especificação)</v>
      </c>
      <c r="H291" s="80">
        <f>VLOOKUP(A291,'Aux - pivots1'!$A:$B,2,0)</f>
        <v>6</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3"/>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44"/>
        <v>modesg_inp_nfrd_alinhamento_taxbio_capex_ttl_elgbl</v>
      </c>
      <c r="B292" s="83" t="s">
        <v>28</v>
      </c>
      <c r="C292" s="84" t="s">
        <v>178</v>
      </c>
      <c r="D292" s="80" t="s">
        <v>40</v>
      </c>
      <c r="E292" s="82" t="s">
        <v>208</v>
      </c>
      <c r="F292" s="80" t="s">
        <v>257</v>
      </c>
      <c r="G292" s="80" t="str">
        <f>INDEX(Auxiliar!$B$16:$B$23,MATCH(Plano_V3!H292,Auxiliar!$C$16:$C$23,0),1)</f>
        <v>6. Em implementação (re-especificação)</v>
      </c>
      <c r="H292" s="80">
        <f>VLOOKUP(A292,'Aux - pivots1'!$A:$B,2,0)</f>
        <v>6</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3"/>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44"/>
        <v>modesg_inp_nfrd_alinhamento_taxbio_capex_own_prfrmnce_algnd</v>
      </c>
      <c r="B293" s="83" t="s">
        <v>28</v>
      </c>
      <c r="C293" s="84" t="s">
        <v>178</v>
      </c>
      <c r="D293" s="80" t="s">
        <v>40</v>
      </c>
      <c r="E293" s="82" t="s">
        <v>208</v>
      </c>
      <c r="F293" s="80" t="s">
        <v>258</v>
      </c>
      <c r="G293" s="80" t="str">
        <f>INDEX(Auxiliar!$B$16:$B$23,MATCH(Plano_V3!H293,Auxiliar!$C$16:$C$23,0),1)</f>
        <v>6. Em implementação (re-especificação)</v>
      </c>
      <c r="H293" s="80">
        <f>VLOOKUP(A293,'Aux - pivots1'!$A:$B,2,0)</f>
        <v>6</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3"/>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44"/>
        <v>modesg_inp_nfrd_alinhamento_taxwtr_trnvr_ttl_elgbl</v>
      </c>
      <c r="B294" s="83" t="s">
        <v>28</v>
      </c>
      <c r="C294" s="84" t="s">
        <v>178</v>
      </c>
      <c r="D294" s="80" t="s">
        <v>40</v>
      </c>
      <c r="E294" s="82" t="s">
        <v>208</v>
      </c>
      <c r="F294" s="80" t="s">
        <v>259</v>
      </c>
      <c r="G294" s="80" t="str">
        <f>INDEX(Auxiliar!$B$16:$B$23,MATCH(Plano_V3!H294,Auxiliar!$C$16:$C$23,0),1)</f>
        <v>6. Em implementação (re-especificação)</v>
      </c>
      <c r="H294" s="80">
        <f>VLOOKUP(A294,'Aux - pivots1'!$A:$B,2,0)</f>
        <v>6</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3"/>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44"/>
        <v>modesg_inp_nfrd_alinhamento_taxwtr_trnvr_enblng_alignd</v>
      </c>
      <c r="B295" s="83" t="s">
        <v>28</v>
      </c>
      <c r="C295" s="84" t="s">
        <v>178</v>
      </c>
      <c r="D295" s="80" t="s">
        <v>40</v>
      </c>
      <c r="E295" s="82" t="s">
        <v>208</v>
      </c>
      <c r="F295" s="80" t="s">
        <v>260</v>
      </c>
      <c r="G295" s="80" t="str">
        <f>INDEX(Auxiliar!$B$16:$B$23,MATCH(Plano_V3!H295,Auxiliar!$C$16:$C$23,0),1)</f>
        <v>6. Em implementação (re-especificação)</v>
      </c>
      <c r="H295" s="80">
        <f>VLOOKUP(A295,'Aux - pivots1'!$A:$B,2,0)</f>
        <v>6</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3"/>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44"/>
        <v>modesg_inp_nfrd_alinhamento_taxwtr_turnover_own_prfrmnce_algnd</v>
      </c>
      <c r="B296" s="83" t="s">
        <v>28</v>
      </c>
      <c r="C296" s="84" t="s">
        <v>178</v>
      </c>
      <c r="D296" s="80" t="s">
        <v>40</v>
      </c>
      <c r="E296" s="82" t="s">
        <v>208</v>
      </c>
      <c r="F296" s="80" t="s">
        <v>261</v>
      </c>
      <c r="G296" s="80" t="str">
        <f>INDEX(Auxiliar!$B$16:$B$23,MATCH(Plano_V3!H296,Auxiliar!$C$16:$C$23,0),1)</f>
        <v>6. Em implementação (re-especificação)</v>
      </c>
      <c r="H296" s="80">
        <f>VLOOKUP(A296,'Aux - pivots1'!$A:$B,2,0)</f>
        <v>6</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3"/>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44"/>
        <v>modesg_inp_nfrd_alinhamento_taxwtr_capex_ttl_elgbl</v>
      </c>
      <c r="B297" s="83" t="s">
        <v>28</v>
      </c>
      <c r="C297" s="84" t="s">
        <v>178</v>
      </c>
      <c r="D297" s="80" t="s">
        <v>40</v>
      </c>
      <c r="E297" s="82" t="s">
        <v>208</v>
      </c>
      <c r="F297" s="80" t="s">
        <v>262</v>
      </c>
      <c r="G297" s="80" t="str">
        <f>INDEX(Auxiliar!$B$16:$B$23,MATCH(Plano_V3!H297,Auxiliar!$C$16:$C$23,0),1)</f>
        <v>6. Em implementação (re-especificação)</v>
      </c>
      <c r="H297" s="80">
        <f>VLOOKUP(A297,'Aux - pivots1'!$A:$B,2,0)</f>
        <v>6</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3"/>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44"/>
        <v>modesg_inp_nfrd_alinhamento_taxwtr_capex_enblng_algnd</v>
      </c>
      <c r="B298" s="83" t="s">
        <v>28</v>
      </c>
      <c r="C298" s="84" t="s">
        <v>178</v>
      </c>
      <c r="D298" s="80" t="s">
        <v>40</v>
      </c>
      <c r="E298" s="82" t="s">
        <v>208</v>
      </c>
      <c r="F298" s="80" t="s">
        <v>263</v>
      </c>
      <c r="G298" s="80" t="str">
        <f>INDEX(Auxiliar!$B$16:$B$23,MATCH(Plano_V3!H298,Auxiliar!$C$16:$C$23,0),1)</f>
        <v>6. Em implementação (re-especificação)</v>
      </c>
      <c r="H298" s="80">
        <f>VLOOKUP(A298,'Aux - pivots1'!$A:$B,2,0)</f>
        <v>6</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3"/>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44"/>
        <v>modesg_inp_nfrd_alinhamento_taxwtr_capex_own_prfrmnce_algnd</v>
      </c>
      <c r="B299" s="83" t="s">
        <v>28</v>
      </c>
      <c r="C299" s="84" t="s">
        <v>178</v>
      </c>
      <c r="D299" s="80" t="s">
        <v>40</v>
      </c>
      <c r="E299" s="82" t="s">
        <v>208</v>
      </c>
      <c r="F299" s="80" t="s">
        <v>264</v>
      </c>
      <c r="G299" s="80" t="str">
        <f>INDEX(Auxiliar!$B$16:$B$23,MATCH(Plano_V3!H299,Auxiliar!$C$16:$C$23,0),1)</f>
        <v>6. Em implementação (re-especificação)</v>
      </c>
      <c r="H299" s="80">
        <f>VLOOKUP(A299,'Aux - pivots1'!$A:$B,2,0)</f>
        <v>6</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3"/>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44"/>
        <v>modesg_inp_nfrd_alinhamento_taxce_trnvr_ttl_elgbl</v>
      </c>
      <c r="B300" s="83" t="s">
        <v>28</v>
      </c>
      <c r="C300" s="84" t="s">
        <v>178</v>
      </c>
      <c r="D300" s="80" t="s">
        <v>40</v>
      </c>
      <c r="E300" s="82" t="s">
        <v>208</v>
      </c>
      <c r="F300" s="80" t="s">
        <v>265</v>
      </c>
      <c r="G300" s="80" t="str">
        <f>INDEX(Auxiliar!$B$16:$B$23,MATCH(Plano_V3!H300,Auxiliar!$C$16:$C$23,0),1)</f>
        <v>6. Em implementação (re-especificação)</v>
      </c>
      <c r="H300" s="80">
        <f>VLOOKUP(A300,'Aux - pivots1'!$A:$B,2,0)</f>
        <v>6</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3"/>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44"/>
        <v>modesg_inp_nfrd_alinhamento_taxce_trnvr_enblng_alignd</v>
      </c>
      <c r="B301" s="83" t="s">
        <v>28</v>
      </c>
      <c r="C301" s="84" t="s">
        <v>178</v>
      </c>
      <c r="D301" s="80" t="s">
        <v>40</v>
      </c>
      <c r="E301" s="82" t="s">
        <v>208</v>
      </c>
      <c r="F301" s="80" t="s">
        <v>266</v>
      </c>
      <c r="G301" s="80" t="str">
        <f>INDEX(Auxiliar!$B$16:$B$23,MATCH(Plano_V3!H301,Auxiliar!$C$16:$C$23,0),1)</f>
        <v>6. Em implementação (re-especificação)</v>
      </c>
      <c r="H301" s="80">
        <f>VLOOKUP(A301,'Aux - pivots1'!$A:$B,2,0)</f>
        <v>6</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3"/>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44"/>
        <v>modesg_inp_nfrd_alinhamento_taxce_turnover_own_prfrmnce_algnd</v>
      </c>
      <c r="B302" s="83" t="s">
        <v>28</v>
      </c>
      <c r="C302" s="84" t="s">
        <v>178</v>
      </c>
      <c r="D302" s="80" t="s">
        <v>40</v>
      </c>
      <c r="E302" s="82" t="s">
        <v>208</v>
      </c>
      <c r="F302" s="80" t="s">
        <v>267</v>
      </c>
      <c r="G302" s="80" t="str">
        <f>INDEX(Auxiliar!$B$16:$B$23,MATCH(Plano_V3!H302,Auxiliar!$C$16:$C$23,0),1)</f>
        <v>6. Em implementação (re-especificação)</v>
      </c>
      <c r="H302" s="80">
        <f>VLOOKUP(A302,'Aux - pivots1'!$A:$B,2,0)</f>
        <v>6</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3"/>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44"/>
        <v>modesg_inp_nfrd_alinhamento_taxce_capex_ttl_elgbl</v>
      </c>
      <c r="B303" s="83" t="s">
        <v>28</v>
      </c>
      <c r="C303" s="84" t="s">
        <v>178</v>
      </c>
      <c r="D303" s="80" t="s">
        <v>40</v>
      </c>
      <c r="E303" s="82" t="s">
        <v>208</v>
      </c>
      <c r="F303" s="80" t="s">
        <v>268</v>
      </c>
      <c r="G303" s="80" t="str">
        <f>INDEX(Auxiliar!$B$16:$B$23,MATCH(Plano_V3!H303,Auxiliar!$C$16:$C$23,0),1)</f>
        <v>6. Em implementação (re-especificação)</v>
      </c>
      <c r="H303" s="80">
        <f>VLOOKUP(A303,'Aux - pivots1'!$A:$B,2,0)</f>
        <v>6</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3"/>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44"/>
        <v>modesg_inp_nfrd_alinhamento_taxce_capex_enblng_algnd</v>
      </c>
      <c r="B304" s="83" t="s">
        <v>28</v>
      </c>
      <c r="C304" s="84" t="s">
        <v>178</v>
      </c>
      <c r="D304" s="80" t="s">
        <v>40</v>
      </c>
      <c r="E304" s="82" t="s">
        <v>208</v>
      </c>
      <c r="F304" s="80" t="s">
        <v>269</v>
      </c>
      <c r="G304" s="80" t="str">
        <f>INDEX(Auxiliar!$B$16:$B$23,MATCH(Plano_V3!H304,Auxiliar!$C$16:$C$23,0),1)</f>
        <v>6. Em implementação (re-especificação)</v>
      </c>
      <c r="H304" s="80">
        <f>VLOOKUP(A304,'Aux - pivots1'!$A:$B,2,0)</f>
        <v>6</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3"/>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44"/>
        <v>modesg_inp_nfrd_alinhamento_taxce_capex_own_prfrmnce_algnd</v>
      </c>
      <c r="B305" s="83" t="s">
        <v>28</v>
      </c>
      <c r="C305" s="84" t="s">
        <v>178</v>
      </c>
      <c r="D305" s="80" t="s">
        <v>40</v>
      </c>
      <c r="E305" s="82" t="s">
        <v>208</v>
      </c>
      <c r="F305" s="80" t="s">
        <v>270</v>
      </c>
      <c r="G305" s="80" t="str">
        <f>INDEX(Auxiliar!$B$16:$B$23,MATCH(Plano_V3!H305,Auxiliar!$C$16:$C$23,0),1)</f>
        <v>6. Em implementação (re-especificação)</v>
      </c>
      <c r="H305" s="80">
        <f>VLOOKUP(A305,'Aux - pivots1'!$A:$B,2,0)</f>
        <v>6</v>
      </c>
      <c r="I305" s="100">
        <f>SUMIFS(Table1[Estimação (horas)],Table1[Tabela],Plano_V3!E305,Table1[Campo],Plano_V3!F305)</f>
        <v>0.6</v>
      </c>
      <c r="J305" s="100">
        <f t="shared" si="39"/>
        <v>7.4999999999999997E-2</v>
      </c>
      <c r="K305" s="100">
        <f>SUMIFS(Table1[Horas efetivas],Table1[Tabela],Plano_V3!E305,Table1[Campo],Plano_V3!F305)</f>
        <v>0.15</v>
      </c>
      <c r="L305" s="100">
        <f t="shared" si="40"/>
        <v>1.8749999999999999E-2</v>
      </c>
      <c r="M305" s="100">
        <f t="shared" si="41"/>
        <v>0.25</v>
      </c>
      <c r="N305" s="105" t="s">
        <v>39</v>
      </c>
      <c r="O305" s="106">
        <f t="shared" si="43"/>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44"/>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9"/>
        <v>6.25E-2</v>
      </c>
      <c r="K306" s="100">
        <f>SUMIFS(Table1[Horas efetivas],Table1[Tabela],Plano_V3!E306,Table1[Campo],Plano_V3!F306)</f>
        <v>0.5</v>
      </c>
      <c r="L306" s="100">
        <f t="shared" si="40"/>
        <v>6.25E-2</v>
      </c>
      <c r="M306" s="100">
        <f t="shared" si="41"/>
        <v>1</v>
      </c>
      <c r="N306" s="105" t="s">
        <v>39</v>
      </c>
      <c r="O306" s="106">
        <f t="shared" si="43"/>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44"/>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9"/>
        <v>7.4999999999999997E-2</v>
      </c>
      <c r="K307" s="100">
        <f>SUMIFS(Table1[Horas efetivas],Table1[Tabela],Plano_V3!E307,Table1[Campo],Plano_V3!F307)</f>
        <v>0.6</v>
      </c>
      <c r="L307" s="100">
        <f t="shared" si="40"/>
        <v>7.4999999999999997E-2</v>
      </c>
      <c r="M307" s="100">
        <f t="shared" si="41"/>
        <v>1</v>
      </c>
      <c r="N307" s="105" t="s">
        <v>39</v>
      </c>
      <c r="O307" s="106">
        <f t="shared" si="43"/>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44"/>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9"/>
        <v>6.25E-2</v>
      </c>
      <c r="K308" s="100">
        <f>SUMIFS(Table1[Horas efetivas],Table1[Tabela],Plano_V3!E308,Table1[Campo],Plano_V3!F308)</f>
        <v>0.5</v>
      </c>
      <c r="L308" s="100">
        <f t="shared" si="40"/>
        <v>6.25E-2</v>
      </c>
      <c r="M308" s="100">
        <f t="shared" si="41"/>
        <v>1</v>
      </c>
      <c r="N308" s="105" t="s">
        <v>39</v>
      </c>
      <c r="O308" s="106">
        <f t="shared" si="43"/>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44"/>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3"/>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44"/>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3"/>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44"/>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9"/>
        <v>7.4999999999999997E-2</v>
      </c>
      <c r="K311" s="100">
        <f>SUMIFS(Table1[Horas efetivas],Table1[Tabela],Plano_V3!E311,Table1[Campo],Plano_V3!F311)</f>
        <v>0.6</v>
      </c>
      <c r="L311" s="100">
        <f t="shared" si="40"/>
        <v>7.4999999999999997E-2</v>
      </c>
      <c r="M311" s="100">
        <f t="shared" si="41"/>
        <v>1</v>
      </c>
      <c r="N311" s="105" t="s">
        <v>39</v>
      </c>
      <c r="O311" s="106">
        <f t="shared" si="43"/>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44"/>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9"/>
        <v>6.25E-2</v>
      </c>
      <c r="K312" s="100">
        <f>SUMIFS(Table1[Horas efetivas],Table1[Tabela],Plano_V3!E312,Table1[Campo],Plano_V3!F312)</f>
        <v>0.5</v>
      </c>
      <c r="L312" s="100">
        <f t="shared" si="40"/>
        <v>6.25E-2</v>
      </c>
      <c r="M312" s="100">
        <f t="shared" si="41"/>
        <v>1</v>
      </c>
      <c r="N312" s="105" t="s">
        <v>39</v>
      </c>
      <c r="O312" s="106">
        <f t="shared" si="43"/>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44"/>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9"/>
        <v>7.4999999999999997E-2</v>
      </c>
      <c r="K313" s="100">
        <f>SUMIFS(Table1[Horas efetivas],Table1[Tabela],Plano_V3!E313,Table1[Campo],Plano_V3!F313)</f>
        <v>0.6</v>
      </c>
      <c r="L313" s="100">
        <f t="shared" si="40"/>
        <v>7.4999999999999997E-2</v>
      </c>
      <c r="M313" s="100">
        <f t="shared" si="41"/>
        <v>1</v>
      </c>
      <c r="N313" s="105" t="s">
        <v>39</v>
      </c>
      <c r="O313" s="106">
        <f t="shared" si="43"/>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44"/>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9"/>
        <v>6.25E-2</v>
      </c>
      <c r="K314" s="100">
        <f>SUMIFS(Table1[Horas efetivas],Table1[Tabela],Plano_V3!E314,Table1[Campo],Plano_V3!F314)</f>
        <v>0.5</v>
      </c>
      <c r="L314" s="100">
        <f t="shared" si="40"/>
        <v>6.25E-2</v>
      </c>
      <c r="M314" s="100">
        <f t="shared" si="41"/>
        <v>1</v>
      </c>
      <c r="N314" s="105" t="s">
        <v>39</v>
      </c>
      <c r="O314" s="106">
        <f t="shared" si="43"/>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44"/>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3"/>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44"/>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3"/>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44"/>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3"/>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44"/>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3"/>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44"/>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9"/>
        <v>7.4999999999999997E-2</v>
      </c>
      <c r="K319" s="100">
        <f>SUMIFS(Table1[Horas efetivas],Table1[Tabela],Plano_V3!E319,Table1[Campo],Plano_V3!F319)</f>
        <v>0.6</v>
      </c>
      <c r="L319" s="100">
        <f t="shared" si="40"/>
        <v>7.4999999999999997E-2</v>
      </c>
      <c r="M319" s="100">
        <f t="shared" si="41"/>
        <v>1</v>
      </c>
      <c r="N319" s="105" t="s">
        <v>39</v>
      </c>
      <c r="O319" s="106">
        <f t="shared" si="43"/>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44"/>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3"/>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44"/>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3"/>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44"/>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3"/>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44"/>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3"/>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44"/>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3"/>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44"/>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3"/>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44"/>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9"/>
        <v>6.25E-2</v>
      </c>
      <c r="K326" s="100">
        <f>SUMIFS(Table1[Horas efetivas],Table1[Tabela],Plano_V3!E326,Table1[Campo],Plano_V3!F326)</f>
        <v>0.5</v>
      </c>
      <c r="L326" s="100">
        <f t="shared" si="40"/>
        <v>6.25E-2</v>
      </c>
      <c r="M326" s="100">
        <f t="shared" si="41"/>
        <v>1</v>
      </c>
      <c r="N326" s="105" t="s">
        <v>39</v>
      </c>
      <c r="O326" s="106">
        <f t="shared" si="43"/>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44"/>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45">I327/8</f>
        <v>6.25E-2</v>
      </c>
      <c r="K327" s="100">
        <f>SUMIFS(Table1[Horas efetivas],Table1[Tabela],Plano_V3!E327,Table1[Campo],Plano_V3!F327)</f>
        <v>0.5</v>
      </c>
      <c r="L327" s="100">
        <f t="shared" si="40"/>
        <v>6.25E-2</v>
      </c>
      <c r="M327" s="100">
        <f t="shared" si="41"/>
        <v>1</v>
      </c>
      <c r="N327" s="105" t="s">
        <v>39</v>
      </c>
      <c r="O327" s="106">
        <f t="shared" si="43"/>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44"/>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45"/>
        <v>6.25E-2</v>
      </c>
      <c r="K328" s="100">
        <f>SUMIFS(Table1[Horas efetivas],Table1[Tabela],Plano_V3!E328,Table1[Campo],Plano_V3!F328)</f>
        <v>0.5</v>
      </c>
      <c r="L328" s="100">
        <f t="shared" ref="L328:L360" si="46">K328/8</f>
        <v>6.25E-2</v>
      </c>
      <c r="M328" s="100">
        <f t="shared" ref="M328:M360" si="47">L328/J328</f>
        <v>1</v>
      </c>
      <c r="N328" s="105" t="s">
        <v>39</v>
      </c>
      <c r="O328" s="106">
        <f t="shared" si="43"/>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44"/>
        <v>modesg_inp_emss_naceref_date</v>
      </c>
      <c r="B329" s="83" t="s">
        <v>28</v>
      </c>
      <c r="C329" s="84" t="s">
        <v>178</v>
      </c>
      <c r="D329" s="80" t="s">
        <v>40</v>
      </c>
      <c r="E329" s="82" t="s">
        <v>211</v>
      </c>
      <c r="F329" s="80" t="s">
        <v>73</v>
      </c>
      <c r="G329" s="80" t="str">
        <f>INDEX(Auxiliar!$B$16:$B$23,MATCH(Plano_V3!H329,Auxiliar!$C$16:$C$23,0),1)</f>
        <v>6. Em implementação (re-especificação)</v>
      </c>
      <c r="H329" s="80">
        <f>VLOOKUP(A329,'Aux - pivots1'!$A:$B,2,0)</f>
        <v>6</v>
      </c>
      <c r="I329" s="100">
        <f>SUMIFS(Table1[Estimação (horas)],Table1[Tabela],Plano_V3!E329,Table1[Campo],Plano_V3!F329)</f>
        <v>0.5</v>
      </c>
      <c r="J329" s="100">
        <f t="shared" si="45"/>
        <v>6.25E-2</v>
      </c>
      <c r="K329" s="100">
        <f>SUMIFS(Table1[Horas efetivas],Table1[Tabela],Plano_V3!E329,Table1[Campo],Plano_V3!F329)</f>
        <v>0.125</v>
      </c>
      <c r="L329" s="100">
        <f t="shared" si="46"/>
        <v>1.5625E-2</v>
      </c>
      <c r="M329" s="100">
        <f t="shared" si="47"/>
        <v>0.25</v>
      </c>
      <c r="N329" s="105" t="s">
        <v>39</v>
      </c>
      <c r="O329" s="106">
        <f t="shared" si="43"/>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44"/>
        <v>modesg_inp_emss_naceano</v>
      </c>
      <c r="B330" s="83" t="s">
        <v>28</v>
      </c>
      <c r="C330" s="84" t="s">
        <v>178</v>
      </c>
      <c r="D330" s="80" t="s">
        <v>40</v>
      </c>
      <c r="E330" s="82" t="s">
        <v>211</v>
      </c>
      <c r="F330" s="80" t="s">
        <v>288</v>
      </c>
      <c r="G330" s="80" t="str">
        <f>INDEX(Auxiliar!$B$16:$B$23,MATCH(Plano_V3!H330,Auxiliar!$C$16:$C$23,0),1)</f>
        <v>6. Em implementação (re-especificação)</v>
      </c>
      <c r="H330" s="80">
        <f>VLOOKUP(A330,'Aux - pivots1'!$A:$B,2,0)</f>
        <v>6</v>
      </c>
      <c r="I330" s="100">
        <f>SUMIFS(Table1[Estimação (horas)],Table1[Tabela],Plano_V3!E330,Table1[Campo],Plano_V3!F330)</f>
        <v>0.5</v>
      </c>
      <c r="J330" s="100">
        <f t="shared" si="45"/>
        <v>6.25E-2</v>
      </c>
      <c r="K330" s="100">
        <f>SUMIFS(Table1[Horas efetivas],Table1[Tabela],Plano_V3!E330,Table1[Campo],Plano_V3!F330)</f>
        <v>0.125</v>
      </c>
      <c r="L330" s="100">
        <f t="shared" si="46"/>
        <v>1.5625E-2</v>
      </c>
      <c r="M330" s="100">
        <f t="shared" si="47"/>
        <v>0.25</v>
      </c>
      <c r="N330" s="105" t="s">
        <v>39</v>
      </c>
      <c r="O330" s="106">
        <f t="shared" si="43"/>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44"/>
        <v>modesg_inp_emss_nacenome_regiao</v>
      </c>
      <c r="B331" s="83" t="s">
        <v>28</v>
      </c>
      <c r="C331" s="84" t="s">
        <v>178</v>
      </c>
      <c r="D331" s="80" t="s">
        <v>40</v>
      </c>
      <c r="E331" s="82" t="s">
        <v>211</v>
      </c>
      <c r="F331" s="80" t="s">
        <v>213</v>
      </c>
      <c r="G331" s="80" t="str">
        <f>INDEX(Auxiliar!$B$16:$B$23,MATCH(Plano_V3!H331,Auxiliar!$C$16:$C$23,0),1)</f>
        <v>6. Em implementação (re-especificação)</v>
      </c>
      <c r="H331" s="80">
        <f>VLOOKUP(A331,'Aux - pivots1'!$A:$B,2,0)</f>
        <v>6</v>
      </c>
      <c r="I331" s="100">
        <f>SUMIFS(Table1[Estimação (horas)],Table1[Tabela],Plano_V3!E331,Table1[Campo],Plano_V3!F331)</f>
        <v>0.5</v>
      </c>
      <c r="J331" s="100">
        <f t="shared" si="45"/>
        <v>6.25E-2</v>
      </c>
      <c r="K331" s="100">
        <f>SUMIFS(Table1[Horas efetivas],Table1[Tabela],Plano_V3!E331,Table1[Campo],Plano_V3!F331)</f>
        <v>0.125</v>
      </c>
      <c r="L331" s="100">
        <f t="shared" si="46"/>
        <v>1.5625E-2</v>
      </c>
      <c r="M331" s="100">
        <f t="shared" si="47"/>
        <v>0.25</v>
      </c>
      <c r="N331" s="105" t="s">
        <v>39</v>
      </c>
      <c r="O331" s="106">
        <f t="shared" si="43"/>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44"/>
        <v>modesg_inp_emss_nacecod_nace_esg</v>
      </c>
      <c r="B332" s="83" t="s">
        <v>28</v>
      </c>
      <c r="C332" s="84" t="s">
        <v>178</v>
      </c>
      <c r="D332" s="80" t="s">
        <v>40</v>
      </c>
      <c r="E332" s="82" t="s">
        <v>211</v>
      </c>
      <c r="F332" s="80" t="s">
        <v>272</v>
      </c>
      <c r="G332" s="80" t="str">
        <f>INDEX(Auxiliar!$B$16:$B$23,MATCH(Plano_V3!H332,Auxiliar!$C$16:$C$23,0),1)</f>
        <v>6. Em implementação (re-especificação)</v>
      </c>
      <c r="H332" s="80">
        <f>VLOOKUP(A332,'Aux - pivots1'!$A:$B,2,0)</f>
        <v>6</v>
      </c>
      <c r="I332" s="100">
        <f>SUMIFS(Table1[Estimação (horas)],Table1[Tabela],Plano_V3!E332,Table1[Campo],Plano_V3!F332)</f>
        <v>0.6</v>
      </c>
      <c r="J332" s="100">
        <f t="shared" si="45"/>
        <v>7.4999999999999997E-2</v>
      </c>
      <c r="K332" s="100">
        <f>SUMIFS(Table1[Horas efetivas],Table1[Tabela],Plano_V3!E332,Table1[Campo],Plano_V3!F332)</f>
        <v>0.15</v>
      </c>
      <c r="L332" s="100">
        <f t="shared" si="46"/>
        <v>1.8749999999999999E-2</v>
      </c>
      <c r="M332" s="100">
        <f t="shared" si="47"/>
        <v>0.25</v>
      </c>
      <c r="N332" s="105" t="s">
        <v>39</v>
      </c>
      <c r="O332" s="106">
        <f t="shared" si="43"/>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44"/>
        <v>modesg_inp_emss_nacecod_class_indust</v>
      </c>
      <c r="B333" s="83" t="s">
        <v>28</v>
      </c>
      <c r="C333" s="84" t="s">
        <v>178</v>
      </c>
      <c r="D333" s="80" t="s">
        <v>40</v>
      </c>
      <c r="E333" s="82" t="s">
        <v>211</v>
      </c>
      <c r="F333" s="80" t="s">
        <v>289</v>
      </c>
      <c r="G333" s="80" t="str">
        <f>INDEX(Auxiliar!$B$16:$B$23,MATCH(Plano_V3!H333,Auxiliar!$C$16:$C$23,0),1)</f>
        <v>6. Em implementação (re-especificação)</v>
      </c>
      <c r="H333" s="80">
        <f>VLOOKUP(A333,'Aux - pivots1'!$A:$B,2,0)</f>
        <v>6</v>
      </c>
      <c r="I333" s="100">
        <f>SUMIFS(Table1[Estimação (horas)],Table1[Tabela],Plano_V3!E333,Table1[Campo],Plano_V3!F333)</f>
        <v>0.5</v>
      </c>
      <c r="J333" s="100">
        <f t="shared" si="45"/>
        <v>6.25E-2</v>
      </c>
      <c r="K333" s="100">
        <f>SUMIFS(Table1[Horas efetivas],Table1[Tabela],Plano_V3!E333,Table1[Campo],Plano_V3!F333)</f>
        <v>0.125</v>
      </c>
      <c r="L333" s="100">
        <f t="shared" si="46"/>
        <v>1.5625E-2</v>
      </c>
      <c r="M333" s="100">
        <f t="shared" si="47"/>
        <v>0.25</v>
      </c>
      <c r="N333" s="105" t="s">
        <v>39</v>
      </c>
      <c r="O333" s="106">
        <f t="shared" si="43"/>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44"/>
        <v>modesg_inp_emss_naceclassification_level_1</v>
      </c>
      <c r="B334" s="83" t="s">
        <v>28</v>
      </c>
      <c r="C334" s="84" t="s">
        <v>178</v>
      </c>
      <c r="D334" s="80" t="s">
        <v>40</v>
      </c>
      <c r="E334" s="82" t="s">
        <v>211</v>
      </c>
      <c r="F334" s="80" t="s">
        <v>290</v>
      </c>
      <c r="G334" s="80" t="str">
        <f>INDEX(Auxiliar!$B$16:$B$23,MATCH(Plano_V3!H334,Auxiliar!$C$16:$C$23,0),1)</f>
        <v>6. Em implementação (re-especificação)</v>
      </c>
      <c r="H334" s="80">
        <f>VLOOKUP(A334,'Aux - pivots1'!$A:$B,2,0)</f>
        <v>6</v>
      </c>
      <c r="I334" s="100">
        <f>SUMIFS(Table1[Estimação (horas)],Table1[Tabela],Plano_V3!E334,Table1[Campo],Plano_V3!F334)</f>
        <v>0.5</v>
      </c>
      <c r="J334" s="100">
        <f t="shared" si="45"/>
        <v>6.25E-2</v>
      </c>
      <c r="K334" s="100">
        <f>SUMIFS(Table1[Horas efetivas],Table1[Tabela],Plano_V3!E334,Table1[Campo],Plano_V3!F334)</f>
        <v>0.125</v>
      </c>
      <c r="L334" s="100">
        <f t="shared" si="46"/>
        <v>1.5625E-2</v>
      </c>
      <c r="M334" s="100">
        <f t="shared" si="47"/>
        <v>0.25</v>
      </c>
      <c r="N334" s="105" t="s">
        <v>39</v>
      </c>
      <c r="O334" s="106">
        <f t="shared" si="43"/>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44"/>
        <v>modesg_inp_emss_naceasset_class</v>
      </c>
      <c r="B335" s="83" t="s">
        <v>28</v>
      </c>
      <c r="C335" s="84" t="s">
        <v>178</v>
      </c>
      <c r="D335" s="80" t="s">
        <v>40</v>
      </c>
      <c r="E335" s="82" t="s">
        <v>211</v>
      </c>
      <c r="F335" s="80" t="s">
        <v>291</v>
      </c>
      <c r="G335" s="80" t="str">
        <f>INDEX(Auxiliar!$B$16:$B$23,MATCH(Plano_V3!H335,Auxiliar!$C$16:$C$23,0),1)</f>
        <v>6. Em implementação (re-especificação)</v>
      </c>
      <c r="H335" s="80">
        <f>VLOOKUP(A335,'Aux - pivots1'!$A:$B,2,0)</f>
        <v>6</v>
      </c>
      <c r="I335" s="100">
        <f>SUMIFS(Table1[Estimação (horas)],Table1[Tabela],Plano_V3!E335,Table1[Campo],Plano_V3!F335)</f>
        <v>0.5</v>
      </c>
      <c r="J335" s="100">
        <f t="shared" si="45"/>
        <v>6.25E-2</v>
      </c>
      <c r="K335" s="100">
        <f>SUMIFS(Table1[Horas efetivas],Table1[Tabela],Plano_V3!E335,Table1[Campo],Plano_V3!F335)</f>
        <v>0.125</v>
      </c>
      <c r="L335" s="100">
        <f t="shared" si="46"/>
        <v>1.5625E-2</v>
      </c>
      <c r="M335" s="100">
        <f t="shared" si="47"/>
        <v>0.25</v>
      </c>
      <c r="N335" s="105" t="s">
        <v>39</v>
      </c>
      <c r="O335" s="106">
        <f t="shared" si="43"/>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44"/>
        <v>modesg_inp_emss_nacemethodology_option</v>
      </c>
      <c r="B336" s="83" t="s">
        <v>28</v>
      </c>
      <c r="C336" s="84" t="s">
        <v>178</v>
      </c>
      <c r="D336" s="80" t="s">
        <v>40</v>
      </c>
      <c r="E336" s="82" t="s">
        <v>211</v>
      </c>
      <c r="F336" s="80" t="s">
        <v>292</v>
      </c>
      <c r="G336" s="80" t="str">
        <f>INDEX(Auxiliar!$B$16:$B$23,MATCH(Plano_V3!H336,Auxiliar!$C$16:$C$23,0),1)</f>
        <v>6. Em implementação (re-especificação)</v>
      </c>
      <c r="H336" s="80">
        <f>VLOOKUP(A336,'Aux - pivots1'!$A:$B,2,0)</f>
        <v>6</v>
      </c>
      <c r="I336" s="100">
        <f>SUMIFS(Table1[Estimação (horas)],Table1[Tabela],Plano_V3!E336,Table1[Campo],Plano_V3!F336)</f>
        <v>0.5</v>
      </c>
      <c r="J336" s="100">
        <f t="shared" si="45"/>
        <v>6.25E-2</v>
      </c>
      <c r="K336" s="100">
        <f>SUMIFS(Table1[Horas efetivas],Table1[Tabela],Plano_V3!E336,Table1[Campo],Plano_V3!F336)</f>
        <v>0.125</v>
      </c>
      <c r="L336" s="100">
        <f t="shared" si="46"/>
        <v>1.5625E-2</v>
      </c>
      <c r="M336" s="100">
        <f t="shared" si="47"/>
        <v>0.25</v>
      </c>
      <c r="N336" s="105" t="s">
        <v>39</v>
      </c>
      <c r="O336" s="106">
        <f t="shared" si="43"/>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44"/>
        <v>modesg_inp_emss_naceunidade_funcional</v>
      </c>
      <c r="B337" s="83" t="s">
        <v>28</v>
      </c>
      <c r="C337" s="84" t="s">
        <v>178</v>
      </c>
      <c r="D337" s="80" t="s">
        <v>40</v>
      </c>
      <c r="E337" s="82" t="s">
        <v>211</v>
      </c>
      <c r="F337" s="80" t="s">
        <v>222</v>
      </c>
      <c r="G337" s="80" t="str">
        <f>INDEX(Auxiliar!$B$16:$B$23,MATCH(Plano_V3!H337,Auxiliar!$C$16:$C$23,0),1)</f>
        <v>6. Em implementação (re-especificação)</v>
      </c>
      <c r="H337" s="80">
        <f>VLOOKUP(A337,'Aux - pivots1'!$A:$B,2,0)</f>
        <v>6</v>
      </c>
      <c r="I337" s="100">
        <f>SUMIFS(Table1[Estimação (horas)],Table1[Tabela],Plano_V3!E337,Table1[Campo],Plano_V3!F337)</f>
        <v>0.6</v>
      </c>
      <c r="J337" s="100">
        <f t="shared" si="45"/>
        <v>7.4999999999999997E-2</v>
      </c>
      <c r="K337" s="100">
        <f>SUMIFS(Table1[Horas efetivas],Table1[Tabela],Plano_V3!E337,Table1[Campo],Plano_V3!F337)</f>
        <v>0.15</v>
      </c>
      <c r="L337" s="100">
        <f t="shared" si="46"/>
        <v>1.8749999999999999E-2</v>
      </c>
      <c r="M337" s="100">
        <f t="shared" si="47"/>
        <v>0.25</v>
      </c>
      <c r="N337" s="105" t="s">
        <v>39</v>
      </c>
      <c r="O337" s="106">
        <f t="shared" si="43"/>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44"/>
        <v>modesg_inp_emss_naceunidades_fator_de_emissao</v>
      </c>
      <c r="B338" s="83" t="s">
        <v>28</v>
      </c>
      <c r="C338" s="84" t="s">
        <v>178</v>
      </c>
      <c r="D338" s="80" t="s">
        <v>40</v>
      </c>
      <c r="E338" s="82" t="s">
        <v>211</v>
      </c>
      <c r="F338" s="80" t="s">
        <v>293</v>
      </c>
      <c r="G338" s="80" t="str">
        <f>INDEX(Auxiliar!$B$16:$B$23,MATCH(Plano_V3!H338,Auxiliar!$C$16:$C$23,0),1)</f>
        <v>6. Em implementação (re-especificação)</v>
      </c>
      <c r="H338" s="80">
        <f>VLOOKUP(A338,'Aux - pivots1'!$A:$B,2,0)</f>
        <v>6</v>
      </c>
      <c r="I338" s="100">
        <f>SUMIFS(Table1[Estimação (horas)],Table1[Tabela],Plano_V3!E338,Table1[Campo],Plano_V3!F338)</f>
        <v>0.5</v>
      </c>
      <c r="J338" s="100">
        <f t="shared" si="45"/>
        <v>6.25E-2</v>
      </c>
      <c r="K338" s="100">
        <f>SUMIFS(Table1[Horas efetivas],Table1[Tabela],Plano_V3!E338,Table1[Campo],Plano_V3!F338)</f>
        <v>0.125</v>
      </c>
      <c r="L338" s="100">
        <f t="shared" si="46"/>
        <v>1.5625E-2</v>
      </c>
      <c r="M338" s="100">
        <f t="shared" si="47"/>
        <v>0.25</v>
      </c>
      <c r="N338" s="105" t="s">
        <v>39</v>
      </c>
      <c r="O338" s="106">
        <f t="shared" si="43"/>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44"/>
        <v>modesg_inp_emss_nacescore_qualidade</v>
      </c>
      <c r="B339" s="83" t="s">
        <v>28</v>
      </c>
      <c r="C339" s="84" t="s">
        <v>178</v>
      </c>
      <c r="D339" s="80" t="s">
        <v>40</v>
      </c>
      <c r="E339" s="82" t="s">
        <v>211</v>
      </c>
      <c r="F339" s="80" t="s">
        <v>50</v>
      </c>
      <c r="G339" s="80" t="str">
        <f>INDEX(Auxiliar!$B$16:$B$23,MATCH(Plano_V3!H339,Auxiliar!$C$16:$C$23,0),1)</f>
        <v>6. Em implementação (re-especificação)</v>
      </c>
      <c r="H339" s="80">
        <f>VLOOKUP(A339,'Aux - pivots1'!$A:$B,2,0)</f>
        <v>6</v>
      </c>
      <c r="I339" s="100">
        <f>SUMIFS(Table1[Estimação (horas)],Table1[Tabela],Plano_V3!E339,Table1[Campo],Plano_V3!F339)</f>
        <v>0.5</v>
      </c>
      <c r="J339" s="100">
        <f t="shared" si="45"/>
        <v>6.25E-2</v>
      </c>
      <c r="K339" s="100">
        <f>SUMIFS(Table1[Horas efetivas],Table1[Tabela],Plano_V3!E339,Table1[Campo],Plano_V3!F339)</f>
        <v>0.125</v>
      </c>
      <c r="L339" s="100">
        <f t="shared" si="46"/>
        <v>1.5625E-2</v>
      </c>
      <c r="M339" s="100">
        <f t="shared" si="47"/>
        <v>0.25</v>
      </c>
      <c r="N339" s="105" t="s">
        <v>39</v>
      </c>
      <c r="O339" s="106">
        <f t="shared" si="43"/>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44"/>
        <v>modesg_inp_emss_nacescp1_ftr_emss</v>
      </c>
      <c r="B340" s="83" t="s">
        <v>28</v>
      </c>
      <c r="C340" s="84" t="s">
        <v>178</v>
      </c>
      <c r="D340" s="80" t="s">
        <v>40</v>
      </c>
      <c r="E340" s="82" t="s">
        <v>211</v>
      </c>
      <c r="F340" s="80" t="s">
        <v>225</v>
      </c>
      <c r="G340" s="80" t="str">
        <f>INDEX(Auxiliar!$B$16:$B$23,MATCH(Plano_V3!H340,Auxiliar!$C$16:$C$23,0),1)</f>
        <v>6. Em implementação (re-especificação)</v>
      </c>
      <c r="H340" s="80">
        <f>VLOOKUP(A340,'Aux - pivots1'!$A:$B,2,0)</f>
        <v>6</v>
      </c>
      <c r="I340" s="100">
        <f>SUMIFS(Table1[Estimação (horas)],Table1[Tabela],Plano_V3!E340,Table1[Campo],Plano_V3!F340)</f>
        <v>0.6</v>
      </c>
      <c r="J340" s="100">
        <f t="shared" si="45"/>
        <v>7.4999999999999997E-2</v>
      </c>
      <c r="K340" s="100">
        <f>SUMIFS(Table1[Horas efetivas],Table1[Tabela],Plano_V3!E340,Table1[Campo],Plano_V3!F340)</f>
        <v>0.15</v>
      </c>
      <c r="L340" s="100">
        <f t="shared" si="46"/>
        <v>1.8749999999999999E-2</v>
      </c>
      <c r="M340" s="100">
        <f t="shared" si="47"/>
        <v>0.25</v>
      </c>
      <c r="N340" s="105" t="s">
        <v>39</v>
      </c>
      <c r="O340" s="106">
        <f t="shared" si="43"/>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44"/>
        <v>modesg_inp_emss_nacescp2_ftr_emss</v>
      </c>
      <c r="B341" s="83" t="s">
        <v>28</v>
      </c>
      <c r="C341" s="84" t="s">
        <v>178</v>
      </c>
      <c r="D341" s="80" t="s">
        <v>40</v>
      </c>
      <c r="E341" s="82" t="s">
        <v>211</v>
      </c>
      <c r="F341" s="80" t="s">
        <v>226</v>
      </c>
      <c r="G341" s="80" t="str">
        <f>INDEX(Auxiliar!$B$16:$B$23,MATCH(Plano_V3!H341,Auxiliar!$C$16:$C$23,0),1)</f>
        <v>6. Em implementação (re-especificação)</v>
      </c>
      <c r="H341" s="80">
        <f>VLOOKUP(A341,'Aux - pivots1'!$A:$B,2,0)</f>
        <v>6</v>
      </c>
      <c r="I341" s="100">
        <f>SUMIFS(Table1[Estimação (horas)],Table1[Tabela],Plano_V3!E341,Table1[Campo],Plano_V3!F341)</f>
        <v>0.6</v>
      </c>
      <c r="J341" s="100">
        <f t="shared" si="45"/>
        <v>7.4999999999999997E-2</v>
      </c>
      <c r="K341" s="100">
        <f>SUMIFS(Table1[Horas efetivas],Table1[Tabela],Plano_V3!E341,Table1[Campo],Plano_V3!F341)</f>
        <v>0.15</v>
      </c>
      <c r="L341" s="100">
        <f t="shared" si="46"/>
        <v>1.8749999999999999E-2</v>
      </c>
      <c r="M341" s="100">
        <f t="shared" si="47"/>
        <v>0.25</v>
      </c>
      <c r="N341" s="105" t="s">
        <v>39</v>
      </c>
      <c r="O341" s="106">
        <f t="shared" si="43"/>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44"/>
        <v>modesg_inp_emss_nacescp3_ftr_emss</v>
      </c>
      <c r="B342" s="83" t="s">
        <v>28</v>
      </c>
      <c r="C342" s="84" t="s">
        <v>178</v>
      </c>
      <c r="D342" s="80" t="s">
        <v>40</v>
      </c>
      <c r="E342" s="82" t="s">
        <v>211</v>
      </c>
      <c r="F342" s="80" t="s">
        <v>227</v>
      </c>
      <c r="G342" s="80" t="str">
        <f>INDEX(Auxiliar!$B$16:$B$23,MATCH(Plano_V3!H342,Auxiliar!$C$16:$C$23,0),1)</f>
        <v>6. Em implementação (re-especificação)</v>
      </c>
      <c r="H342" s="80">
        <f>VLOOKUP(A342,'Aux - pivots1'!$A:$B,2,0)</f>
        <v>6</v>
      </c>
      <c r="I342" s="100">
        <f>SUMIFS(Table1[Estimação (horas)],Table1[Tabela],Plano_V3!E342,Table1[Campo],Plano_V3!F342)</f>
        <v>0.6</v>
      </c>
      <c r="J342" s="100">
        <f t="shared" si="45"/>
        <v>7.4999999999999997E-2</v>
      </c>
      <c r="K342" s="100">
        <f>SUMIFS(Table1[Horas efetivas],Table1[Tabela],Plano_V3!E342,Table1[Campo],Plano_V3!F342)</f>
        <v>0.15</v>
      </c>
      <c r="L342" s="100">
        <f t="shared" si="46"/>
        <v>1.8749999999999999E-2</v>
      </c>
      <c r="M342" s="100">
        <f t="shared" si="47"/>
        <v>0.25</v>
      </c>
      <c r="N342" s="105" t="s">
        <v>39</v>
      </c>
      <c r="O342" s="106">
        <f t="shared" si="43"/>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44"/>
        <v>modesg_inp_emss_bens_imoveisref_date</v>
      </c>
      <c r="B343" s="83" t="s">
        <v>28</v>
      </c>
      <c r="C343" s="84" t="s">
        <v>178</v>
      </c>
      <c r="D343" s="80" t="s">
        <v>40</v>
      </c>
      <c r="E343" s="82" t="s">
        <v>212</v>
      </c>
      <c r="F343" s="80" t="s">
        <v>73</v>
      </c>
      <c r="G343" s="80" t="str">
        <f>INDEX(Auxiliar!$B$16:$B$23,MATCH(Plano_V3!H343,Auxiliar!$C$16:$C$23,0),1)</f>
        <v>6. Em implementação (re-especificação)</v>
      </c>
      <c r="H343" s="80">
        <f>VLOOKUP(A343,'Aux - pivots1'!$A:$B,2,0)</f>
        <v>6</v>
      </c>
      <c r="I343" s="100">
        <f>SUMIFS(Table1[Estimação (horas)],Table1[Tabela],Plano_V3!E343,Table1[Campo],Plano_V3!F343)</f>
        <v>0.5</v>
      </c>
      <c r="J343" s="100">
        <f t="shared" si="45"/>
        <v>6.25E-2</v>
      </c>
      <c r="K343" s="100">
        <f>SUMIFS(Table1[Horas efetivas],Table1[Tabela],Plano_V3!E343,Table1[Campo],Plano_V3!F343)</f>
        <v>0.125</v>
      </c>
      <c r="L343" s="100">
        <f t="shared" si="46"/>
        <v>1.5625E-2</v>
      </c>
      <c r="M343" s="100">
        <f t="shared" si="47"/>
        <v>0.25</v>
      </c>
      <c r="N343" s="105" t="s">
        <v>39</v>
      </c>
      <c r="O343" s="106">
        <f t="shared" si="43"/>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44"/>
        <v>modesg_inp_emss_bens_imoveisnome_pais</v>
      </c>
      <c r="B344" s="83" t="s">
        <v>28</v>
      </c>
      <c r="C344" s="84" t="s">
        <v>178</v>
      </c>
      <c r="D344" s="80" t="s">
        <v>40</v>
      </c>
      <c r="E344" s="82" t="s">
        <v>212</v>
      </c>
      <c r="F344" s="80" t="s">
        <v>214</v>
      </c>
      <c r="G344" s="80" t="str">
        <f>INDEX(Auxiliar!$B$16:$B$23,MATCH(Plano_V3!H344,Auxiliar!$C$16:$C$23,0),1)</f>
        <v>6. Em implementação (re-especificação)</v>
      </c>
      <c r="H344" s="80">
        <f>VLOOKUP(A344,'Aux - pivots1'!$A:$B,2,0)</f>
        <v>6</v>
      </c>
      <c r="I344" s="100">
        <f>SUMIFS(Table1[Estimação (horas)],Table1[Tabela],Plano_V3!E344,Table1[Campo],Plano_V3!F344)</f>
        <v>0.5</v>
      </c>
      <c r="J344" s="100">
        <f t="shared" si="45"/>
        <v>6.25E-2</v>
      </c>
      <c r="K344" s="100">
        <f>SUMIFS(Table1[Horas efetivas],Table1[Tabela],Plano_V3!E344,Table1[Campo],Plano_V3!F344)</f>
        <v>0.125</v>
      </c>
      <c r="L344" s="100">
        <f t="shared" si="46"/>
        <v>1.5625E-2</v>
      </c>
      <c r="M344" s="100">
        <f t="shared" si="47"/>
        <v>0.25</v>
      </c>
      <c r="N344" s="105" t="s">
        <v>39</v>
      </c>
      <c r="O344" s="106">
        <f t="shared" si="43"/>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44"/>
        <v>modesg_inp_emss_bens_imoveisnome_estado</v>
      </c>
      <c r="B345" s="83" t="s">
        <v>28</v>
      </c>
      <c r="C345" s="84" t="s">
        <v>178</v>
      </c>
      <c r="D345" s="80" t="s">
        <v>40</v>
      </c>
      <c r="E345" s="82" t="s">
        <v>212</v>
      </c>
      <c r="F345" s="80" t="s">
        <v>215</v>
      </c>
      <c r="G345" s="80" t="str">
        <f>INDEX(Auxiliar!$B$16:$B$23,MATCH(Plano_V3!H345,Auxiliar!$C$16:$C$23,0),1)</f>
        <v>6. Em implementação (re-especificação)</v>
      </c>
      <c r="H345" s="80">
        <f>VLOOKUP(A345,'Aux - pivots1'!$A:$B,2,0)</f>
        <v>6</v>
      </c>
      <c r="I345" s="100">
        <f>SUMIFS(Table1[Estimação (horas)],Table1[Tabela],Plano_V3!E345,Table1[Campo],Plano_V3!F345)</f>
        <v>0.5</v>
      </c>
      <c r="J345" s="100">
        <f t="shared" si="45"/>
        <v>6.25E-2</v>
      </c>
      <c r="K345" s="100">
        <f>SUMIFS(Table1[Horas efetivas],Table1[Tabela],Plano_V3!E345,Table1[Campo],Plano_V3!F345)</f>
        <v>0.125</v>
      </c>
      <c r="L345" s="100">
        <f t="shared" si="46"/>
        <v>1.5625E-2</v>
      </c>
      <c r="M345" s="100">
        <f t="shared" si="47"/>
        <v>0.25</v>
      </c>
      <c r="N345" s="105" t="s">
        <v>39</v>
      </c>
      <c r="O345" s="106">
        <f t="shared" si="43"/>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44"/>
        <v>modesg_inp_emss_bens_imoveisasset_class</v>
      </c>
      <c r="B346" s="83" t="s">
        <v>28</v>
      </c>
      <c r="C346" s="84" t="s">
        <v>178</v>
      </c>
      <c r="D346" s="80" t="s">
        <v>40</v>
      </c>
      <c r="E346" s="82" t="s">
        <v>212</v>
      </c>
      <c r="F346" s="80" t="s">
        <v>291</v>
      </c>
      <c r="G346" s="80" t="str">
        <f>INDEX(Auxiliar!$B$16:$B$23,MATCH(Plano_V3!H346,Auxiliar!$C$16:$C$23,0),1)</f>
        <v>6. Em implementação (re-especificação)</v>
      </c>
      <c r="H346" s="80">
        <f>VLOOKUP(A346,'Aux - pivots1'!$A:$B,2,0)</f>
        <v>6</v>
      </c>
      <c r="I346" s="100">
        <f>SUMIFS(Table1[Estimação (horas)],Table1[Tabela],Plano_V3!E346,Table1[Campo],Plano_V3!F346)</f>
        <v>0.5</v>
      </c>
      <c r="J346" s="100">
        <f t="shared" si="45"/>
        <v>6.25E-2</v>
      </c>
      <c r="K346" s="100">
        <f>SUMIFS(Table1[Horas efetivas],Table1[Tabela],Plano_V3!E346,Table1[Campo],Plano_V3!F346)</f>
        <v>0.125</v>
      </c>
      <c r="L346" s="100">
        <f t="shared" si="46"/>
        <v>1.5625E-2</v>
      </c>
      <c r="M346" s="100">
        <f t="shared" si="47"/>
        <v>0.25</v>
      </c>
      <c r="N346" s="105" t="s">
        <v>39</v>
      </c>
      <c r="O346" s="106">
        <f t="shared" si="43"/>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44"/>
        <v>modesg_inp_emss_bens_imoveisemission_factor_type</v>
      </c>
      <c r="B347" s="83" t="s">
        <v>28</v>
      </c>
      <c r="C347" s="84" t="s">
        <v>178</v>
      </c>
      <c r="D347" s="80" t="s">
        <v>40</v>
      </c>
      <c r="E347" s="82" t="s">
        <v>212</v>
      </c>
      <c r="F347" s="80" t="s">
        <v>294</v>
      </c>
      <c r="G347" s="80" t="str">
        <f>INDEX(Auxiliar!$B$16:$B$23,MATCH(Plano_V3!H347,Auxiliar!$C$16:$C$23,0),1)</f>
        <v>6. Em implementação (re-especificação)</v>
      </c>
      <c r="H347" s="80">
        <f>VLOOKUP(A347,'Aux - pivots1'!$A:$B,2,0)</f>
        <v>6</v>
      </c>
      <c r="I347" s="100">
        <f>SUMIFS(Table1[Estimação (horas)],Table1[Tabela],Plano_V3!E347,Table1[Campo],Plano_V3!F347)</f>
        <v>0.5</v>
      </c>
      <c r="J347" s="100">
        <f t="shared" si="45"/>
        <v>6.25E-2</v>
      </c>
      <c r="K347" s="100">
        <f>SUMIFS(Table1[Horas efetivas],Table1[Tabela],Plano_V3!E347,Table1[Campo],Plano_V3!F347)</f>
        <v>0.125</v>
      </c>
      <c r="L347" s="100">
        <f t="shared" si="46"/>
        <v>1.5625E-2</v>
      </c>
      <c r="M347" s="100">
        <f t="shared" si="47"/>
        <v>0.25</v>
      </c>
      <c r="N347" s="105" t="s">
        <v>39</v>
      </c>
      <c r="O347" s="106">
        <f t="shared" ref="O347:O410" si="48">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44"/>
        <v>modesg_inp_emss_bens_imoveisnome_regiao</v>
      </c>
      <c r="B348" s="83" t="s">
        <v>28</v>
      </c>
      <c r="C348" s="84" t="s">
        <v>178</v>
      </c>
      <c r="D348" s="80" t="s">
        <v>40</v>
      </c>
      <c r="E348" s="82" t="s">
        <v>212</v>
      </c>
      <c r="F348" s="80" t="s">
        <v>213</v>
      </c>
      <c r="G348" s="80" t="str">
        <f>INDEX(Auxiliar!$B$16:$B$23,MATCH(Plano_V3!H348,Auxiliar!$C$16:$C$23,0),1)</f>
        <v>6. Em implementação (re-especificação)</v>
      </c>
      <c r="H348" s="80">
        <f>VLOOKUP(A348,'Aux - pivots1'!$A:$B,2,0)</f>
        <v>6</v>
      </c>
      <c r="I348" s="100">
        <f>SUMIFS(Table1[Estimação (horas)],Table1[Tabela],Plano_V3!E348,Table1[Campo],Plano_V3!F348)</f>
        <v>0.5</v>
      </c>
      <c r="J348" s="100">
        <f t="shared" si="45"/>
        <v>6.25E-2</v>
      </c>
      <c r="K348" s="100">
        <f>SUMIFS(Table1[Horas efetivas],Table1[Tabela],Plano_V3!E348,Table1[Campo],Plano_V3!F348)</f>
        <v>0.125</v>
      </c>
      <c r="L348" s="100">
        <f t="shared" si="46"/>
        <v>1.5625E-2</v>
      </c>
      <c r="M348" s="100">
        <f t="shared" si="47"/>
        <v>0.25</v>
      </c>
      <c r="N348" s="105" t="s">
        <v>39</v>
      </c>
      <c r="O348" s="106">
        <f t="shared" si="48"/>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9">E349&amp;F349</f>
        <v>modesg_inp_emss_bens_imoveistipo_bem</v>
      </c>
      <c r="B349" s="83" t="s">
        <v>28</v>
      </c>
      <c r="C349" s="84" t="s">
        <v>178</v>
      </c>
      <c r="D349" s="80" t="s">
        <v>40</v>
      </c>
      <c r="E349" s="82" t="s">
        <v>212</v>
      </c>
      <c r="F349" s="80" t="s">
        <v>295</v>
      </c>
      <c r="G349" s="80" t="str">
        <f>INDEX(Auxiliar!$B$16:$B$23,MATCH(Plano_V3!H349,Auxiliar!$C$16:$C$23,0),1)</f>
        <v>6. Em implementação (re-especificação)</v>
      </c>
      <c r="H349" s="80">
        <f>VLOOKUP(A349,'Aux - pivots1'!$A:$B,2,0)</f>
        <v>6</v>
      </c>
      <c r="I349" s="100">
        <f>SUMIFS(Table1[Estimação (horas)],Table1[Tabela],Plano_V3!E349,Table1[Campo],Plano_V3!F349)</f>
        <v>0.5</v>
      </c>
      <c r="J349" s="100">
        <f t="shared" si="45"/>
        <v>6.25E-2</v>
      </c>
      <c r="K349" s="100">
        <f>SUMIFS(Table1[Horas efetivas],Table1[Tabela],Plano_V3!E349,Table1[Campo],Plano_V3!F349)</f>
        <v>0.125</v>
      </c>
      <c r="L349" s="100">
        <f t="shared" si="46"/>
        <v>1.5625E-2</v>
      </c>
      <c r="M349" s="100">
        <f t="shared" si="47"/>
        <v>0.25</v>
      </c>
      <c r="N349" s="105" t="s">
        <v>39</v>
      </c>
      <c r="O349" s="106">
        <f t="shared" si="48"/>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9"/>
        <v>modesg_inp_emss_bens_imoveistipo_finalidade_bem</v>
      </c>
      <c r="B350" s="83" t="s">
        <v>28</v>
      </c>
      <c r="C350" s="84" t="s">
        <v>178</v>
      </c>
      <c r="D350" s="80" t="s">
        <v>40</v>
      </c>
      <c r="E350" s="82" t="s">
        <v>212</v>
      </c>
      <c r="F350" s="80" t="s">
        <v>296</v>
      </c>
      <c r="G350" s="80" t="str">
        <f>INDEX(Auxiliar!$B$16:$B$23,MATCH(Plano_V3!H350,Auxiliar!$C$16:$C$23,0),1)</f>
        <v>6. Em implementação (re-especificação)</v>
      </c>
      <c r="H350" s="80">
        <f>VLOOKUP(A350,'Aux - pivots1'!$A:$B,2,0)</f>
        <v>6</v>
      </c>
      <c r="I350" s="100">
        <f>SUMIFS(Table1[Estimação (horas)],Table1[Tabela],Plano_V3!E350,Table1[Campo],Plano_V3!F350)</f>
        <v>0.5</v>
      </c>
      <c r="J350" s="100">
        <f t="shared" si="45"/>
        <v>6.25E-2</v>
      </c>
      <c r="K350" s="100">
        <f>SUMIFS(Table1[Horas efetivas],Table1[Tabela],Plano_V3!E350,Table1[Campo],Plano_V3!F350)</f>
        <v>0.125</v>
      </c>
      <c r="L350" s="100">
        <f t="shared" si="46"/>
        <v>1.5625E-2</v>
      </c>
      <c r="M350" s="100">
        <f t="shared" si="47"/>
        <v>0.25</v>
      </c>
      <c r="N350" s="105" t="s">
        <v>39</v>
      </c>
      <c r="O350" s="106">
        <f t="shared" si="48"/>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9"/>
        <v>modesg_inp_emss_bens_imoveisepc</v>
      </c>
      <c r="B351" s="83" t="s">
        <v>28</v>
      </c>
      <c r="C351" s="84" t="s">
        <v>178</v>
      </c>
      <c r="D351" s="80" t="s">
        <v>40</v>
      </c>
      <c r="E351" s="82" t="s">
        <v>212</v>
      </c>
      <c r="F351" s="80" t="s">
        <v>47</v>
      </c>
      <c r="G351" s="80" t="str">
        <f>INDEX(Auxiliar!$B$16:$B$23,MATCH(Plano_V3!H351,Auxiliar!$C$16:$C$23,0),1)</f>
        <v>6. Em implementação (re-especificação)</v>
      </c>
      <c r="H351" s="80">
        <f>VLOOKUP(A351,'Aux - pivots1'!$A:$B,2,0)</f>
        <v>6</v>
      </c>
      <c r="I351" s="100">
        <f>SUMIFS(Table1[Estimação (horas)],Table1[Tabela],Plano_V3!E351,Table1[Campo],Plano_V3!F351)</f>
        <v>0.5</v>
      </c>
      <c r="J351" s="100">
        <f t="shared" si="45"/>
        <v>6.25E-2</v>
      </c>
      <c r="K351" s="100">
        <f>SUMIFS(Table1[Horas efetivas],Table1[Tabela],Plano_V3!E351,Table1[Campo],Plano_V3!F351)</f>
        <v>0.125</v>
      </c>
      <c r="L351" s="100">
        <f t="shared" si="46"/>
        <v>1.5625E-2</v>
      </c>
      <c r="M351" s="100">
        <f t="shared" si="47"/>
        <v>0.25</v>
      </c>
      <c r="N351" s="105" t="s">
        <v>39</v>
      </c>
      <c r="O351" s="106">
        <f t="shared" si="48"/>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9"/>
        <v>modesg_inp_emss_bens_imoveisflg_ftr_emss_area</v>
      </c>
      <c r="B352" s="83" t="s">
        <v>28</v>
      </c>
      <c r="C352" s="84" t="s">
        <v>178</v>
      </c>
      <c r="D352" s="80" t="s">
        <v>40</v>
      </c>
      <c r="E352" s="82" t="s">
        <v>212</v>
      </c>
      <c r="F352" s="80" t="s">
        <v>297</v>
      </c>
      <c r="G352" s="80" t="str">
        <f>INDEX(Auxiliar!$B$16:$B$23,MATCH(Plano_V3!H352,Auxiliar!$C$16:$C$23,0),1)</f>
        <v>6. Em implementação (re-especificação)</v>
      </c>
      <c r="H352" s="80">
        <f>VLOOKUP(A352,'Aux - pivots1'!$A:$B,2,0)</f>
        <v>6</v>
      </c>
      <c r="I352" s="100">
        <f>SUMIFS(Table1[Estimação (horas)],Table1[Tabela],Plano_V3!E352,Table1[Campo],Plano_V3!F352)</f>
        <v>0.5</v>
      </c>
      <c r="J352" s="100">
        <f t="shared" si="45"/>
        <v>6.25E-2</v>
      </c>
      <c r="K352" s="100">
        <f>SUMIFS(Table1[Horas efetivas],Table1[Tabela],Plano_V3!E352,Table1[Campo],Plano_V3!F352)</f>
        <v>0.125</v>
      </c>
      <c r="L352" s="100">
        <f t="shared" si="46"/>
        <v>1.5625E-2</v>
      </c>
      <c r="M352" s="100">
        <f t="shared" si="47"/>
        <v>0.25</v>
      </c>
      <c r="N352" s="105" t="s">
        <v>39</v>
      </c>
      <c r="O352" s="106">
        <f t="shared" si="48"/>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9"/>
        <v>modesg_inp_emss_bens_imoveisnome_unidade_funcional</v>
      </c>
      <c r="B353" s="83" t="s">
        <v>28</v>
      </c>
      <c r="C353" s="84" t="s">
        <v>178</v>
      </c>
      <c r="D353" s="80" t="s">
        <v>40</v>
      </c>
      <c r="E353" s="82" t="s">
        <v>212</v>
      </c>
      <c r="F353" s="80" t="s">
        <v>221</v>
      </c>
      <c r="G353" s="80" t="str">
        <f>INDEX(Auxiliar!$B$16:$B$23,MATCH(Plano_V3!H353,Auxiliar!$C$16:$C$23,0),1)</f>
        <v>6. Em implementação (re-especificação)</v>
      </c>
      <c r="H353" s="80">
        <f>VLOOKUP(A353,'Aux - pivots1'!$A:$B,2,0)</f>
        <v>6</v>
      </c>
      <c r="I353" s="100">
        <f>SUMIFS(Table1[Estimação (horas)],Table1[Tabela],Plano_V3!E353,Table1[Campo],Plano_V3!F353)</f>
        <v>0.5</v>
      </c>
      <c r="J353" s="100">
        <f t="shared" si="45"/>
        <v>6.25E-2</v>
      </c>
      <c r="K353" s="100">
        <f>SUMIFS(Table1[Horas efetivas],Table1[Tabela],Plano_V3!E353,Table1[Campo],Plano_V3!F353)</f>
        <v>0.125</v>
      </c>
      <c r="L353" s="100">
        <f t="shared" si="46"/>
        <v>1.5625E-2</v>
      </c>
      <c r="M353" s="100">
        <f t="shared" si="47"/>
        <v>0.25</v>
      </c>
      <c r="N353" s="105" t="s">
        <v>39</v>
      </c>
      <c r="O353" s="106">
        <f t="shared" si="48"/>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9"/>
        <v>modesg_inp_emss_bens_imoveisunidade_funcional</v>
      </c>
      <c r="B354" s="83" t="s">
        <v>28</v>
      </c>
      <c r="C354" s="84" t="s">
        <v>178</v>
      </c>
      <c r="D354" s="80" t="s">
        <v>40</v>
      </c>
      <c r="E354" s="82" t="s">
        <v>212</v>
      </c>
      <c r="F354" s="80" t="s">
        <v>222</v>
      </c>
      <c r="G354" s="80" t="str">
        <f>INDEX(Auxiliar!$B$16:$B$23,MATCH(Plano_V3!H354,Auxiliar!$C$16:$C$23,0),1)</f>
        <v>6. Em implementação (re-especificação)</v>
      </c>
      <c r="H354" s="80">
        <f>VLOOKUP(A354,'Aux - pivots1'!$A:$B,2,0)</f>
        <v>6</v>
      </c>
      <c r="I354" s="100">
        <f>SUMIFS(Table1[Estimação (horas)],Table1[Tabela],Plano_V3!E354,Table1[Campo],Plano_V3!F354)</f>
        <v>0.5</v>
      </c>
      <c r="J354" s="100">
        <f t="shared" si="45"/>
        <v>6.25E-2</v>
      </c>
      <c r="K354" s="100">
        <f>SUMIFS(Table1[Horas efetivas],Table1[Tabela],Plano_V3!E354,Table1[Campo],Plano_V3!F354)</f>
        <v>0.125</v>
      </c>
      <c r="L354" s="100">
        <f t="shared" si="46"/>
        <v>1.5625E-2</v>
      </c>
      <c r="M354" s="100">
        <f t="shared" si="47"/>
        <v>0.25</v>
      </c>
      <c r="N354" s="105" t="s">
        <v>39</v>
      </c>
      <c r="O354" s="106">
        <f t="shared" si="48"/>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9"/>
        <v>modesg_inp_emss_bens_imoveisnome_fator_emissao</v>
      </c>
      <c r="B355" s="83" t="s">
        <v>28</v>
      </c>
      <c r="C355" s="84" t="s">
        <v>178</v>
      </c>
      <c r="D355" s="80" t="s">
        <v>40</v>
      </c>
      <c r="E355" s="82" t="s">
        <v>212</v>
      </c>
      <c r="F355" s="80" t="s">
        <v>223</v>
      </c>
      <c r="G355" s="80" t="str">
        <f>INDEX(Auxiliar!$B$16:$B$23,MATCH(Plano_V3!H355,Auxiliar!$C$16:$C$23,0),1)</f>
        <v>6. Em implementação (re-especificação)</v>
      </c>
      <c r="H355" s="80">
        <f>VLOOKUP(A355,'Aux - pivots1'!$A:$B,2,0)</f>
        <v>6</v>
      </c>
      <c r="I355" s="100">
        <f>SUMIFS(Table1[Estimação (horas)],Table1[Tabela],Plano_V3!E355,Table1[Campo],Plano_V3!F355)</f>
        <v>0.5</v>
      </c>
      <c r="J355" s="100">
        <f t="shared" si="45"/>
        <v>6.25E-2</v>
      </c>
      <c r="K355" s="100">
        <f>SUMIFS(Table1[Horas efetivas],Table1[Tabela],Plano_V3!E355,Table1[Campo],Plano_V3!F355)</f>
        <v>0.125</v>
      </c>
      <c r="L355" s="100">
        <f t="shared" si="46"/>
        <v>1.5625E-2</v>
      </c>
      <c r="M355" s="100">
        <f t="shared" si="47"/>
        <v>0.25</v>
      </c>
      <c r="N355" s="105" t="s">
        <v>39</v>
      </c>
      <c r="O355" s="106">
        <f t="shared" si="48"/>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9"/>
        <v>modesg_inp_emss_bens_imoveisunidade_fator_emissao</v>
      </c>
      <c r="B356" s="83" t="s">
        <v>28</v>
      </c>
      <c r="C356" s="84" t="s">
        <v>178</v>
      </c>
      <c r="D356" s="80" t="s">
        <v>40</v>
      </c>
      <c r="E356" s="82" t="s">
        <v>212</v>
      </c>
      <c r="F356" s="80" t="s">
        <v>298</v>
      </c>
      <c r="G356" s="80" t="str">
        <f>INDEX(Auxiliar!$B$16:$B$23,MATCH(Plano_V3!H356,Auxiliar!$C$16:$C$23,0),1)</f>
        <v>6. Em implementação (re-especificação)</v>
      </c>
      <c r="H356" s="80">
        <f>VLOOKUP(A356,'Aux - pivots1'!$A:$B,2,0)</f>
        <v>6</v>
      </c>
      <c r="I356" s="100">
        <f>SUMIFS(Table1[Estimação (horas)],Table1[Tabela],Plano_V3!E356,Table1[Campo],Plano_V3!F356)</f>
        <v>0.5</v>
      </c>
      <c r="J356" s="100">
        <f t="shared" si="45"/>
        <v>6.25E-2</v>
      </c>
      <c r="K356" s="100">
        <f>SUMIFS(Table1[Horas efetivas],Table1[Tabela],Plano_V3!E356,Table1[Campo],Plano_V3!F356)</f>
        <v>0.125</v>
      </c>
      <c r="L356" s="100">
        <f t="shared" si="46"/>
        <v>1.5625E-2</v>
      </c>
      <c r="M356" s="100">
        <f t="shared" si="47"/>
        <v>0.25</v>
      </c>
      <c r="N356" s="105" t="s">
        <v>39</v>
      </c>
      <c r="O356" s="106">
        <f t="shared" si="48"/>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9"/>
        <v>modesg_inp_emss_bens_imoveisscore_qualidade</v>
      </c>
      <c r="B357" s="83" t="s">
        <v>28</v>
      </c>
      <c r="C357" s="84" t="s">
        <v>178</v>
      </c>
      <c r="D357" s="80" t="s">
        <v>40</v>
      </c>
      <c r="E357" s="82" t="s">
        <v>212</v>
      </c>
      <c r="F357" s="80" t="s">
        <v>50</v>
      </c>
      <c r="G357" s="80" t="str">
        <f>INDEX(Auxiliar!$B$16:$B$23,MATCH(Plano_V3!H357,Auxiliar!$C$16:$C$23,0),1)</f>
        <v>6. Em implementação (re-especificação)</v>
      </c>
      <c r="H357" s="80">
        <f>VLOOKUP(A357,'Aux - pivots1'!$A:$B,2,0)</f>
        <v>6</v>
      </c>
      <c r="I357" s="100">
        <f>SUMIFS(Table1[Estimação (horas)],Table1[Tabela],Plano_V3!E357,Table1[Campo],Plano_V3!F357)</f>
        <v>0.5</v>
      </c>
      <c r="J357" s="100">
        <f t="shared" si="45"/>
        <v>6.25E-2</v>
      </c>
      <c r="K357" s="100">
        <f>SUMIFS(Table1[Horas efetivas],Table1[Tabela],Plano_V3!E357,Table1[Campo],Plano_V3!F357)</f>
        <v>0.125</v>
      </c>
      <c r="L357" s="100">
        <f t="shared" si="46"/>
        <v>1.5625E-2</v>
      </c>
      <c r="M357" s="100">
        <f t="shared" si="47"/>
        <v>0.25</v>
      </c>
      <c r="N357" s="105" t="s">
        <v>39</v>
      </c>
      <c r="O357" s="106">
        <f t="shared" si="48"/>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9"/>
        <v>modesg_inp_emss_bens_imoveisscp_ftr_emss_ano1</v>
      </c>
      <c r="B358" s="83" t="s">
        <v>28</v>
      </c>
      <c r="C358" s="84" t="s">
        <v>178</v>
      </c>
      <c r="D358" s="80" t="s">
        <v>40</v>
      </c>
      <c r="E358" s="82" t="s">
        <v>212</v>
      </c>
      <c r="F358" s="80" t="s">
        <v>299</v>
      </c>
      <c r="G358" s="80" t="str">
        <f>INDEX(Auxiliar!$B$16:$B$23,MATCH(Plano_V3!H358,Auxiliar!$C$16:$C$23,0),1)</f>
        <v>6. Em implementação (re-especificação)</v>
      </c>
      <c r="H358" s="80">
        <f>VLOOKUP(A358,'Aux - pivots1'!$A:$B,2,0)</f>
        <v>6</v>
      </c>
      <c r="I358" s="100">
        <f>SUMIFS(Table1[Estimação (horas)],Table1[Tabela],Plano_V3!E358,Table1[Campo],Plano_V3!F358)</f>
        <v>0.5</v>
      </c>
      <c r="J358" s="100">
        <f t="shared" si="45"/>
        <v>6.25E-2</v>
      </c>
      <c r="K358" s="100">
        <f>SUMIFS(Table1[Horas efetivas],Table1[Tabela],Plano_V3!E358,Table1[Campo],Plano_V3!F358)</f>
        <v>0.125</v>
      </c>
      <c r="L358" s="100">
        <f t="shared" si="46"/>
        <v>1.5625E-2</v>
      </c>
      <c r="M358" s="100">
        <f t="shared" si="47"/>
        <v>0.25</v>
      </c>
      <c r="N358" s="105" t="s">
        <v>39</v>
      </c>
      <c r="O358" s="106">
        <f t="shared" si="48"/>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9"/>
        <v>modesg_inp_emss_bens_imoveisscp1_ftr_emss</v>
      </c>
      <c r="B359" s="83" t="s">
        <v>28</v>
      </c>
      <c r="C359" s="84" t="s">
        <v>178</v>
      </c>
      <c r="D359" s="80" t="s">
        <v>40</v>
      </c>
      <c r="E359" s="82" t="s">
        <v>212</v>
      </c>
      <c r="F359" s="80" t="s">
        <v>225</v>
      </c>
      <c r="G359" s="80" t="str">
        <f>INDEX(Auxiliar!$B$16:$B$23,MATCH(Plano_V3!H359,Auxiliar!$C$16:$C$23,0),1)</f>
        <v>6. Em implementação (re-especificação)</v>
      </c>
      <c r="H359" s="80">
        <f>VLOOKUP(A359,'Aux - pivots1'!$A:$B,2,0)</f>
        <v>6</v>
      </c>
      <c r="I359" s="100">
        <f>SUMIFS(Table1[Estimação (horas)],Table1[Tabela],Plano_V3!E359,Table1[Campo],Plano_V3!F359)</f>
        <v>0.6</v>
      </c>
      <c r="J359" s="100">
        <f t="shared" si="45"/>
        <v>7.4999999999999997E-2</v>
      </c>
      <c r="K359" s="100">
        <f>SUMIFS(Table1[Horas efetivas],Table1[Tabela],Plano_V3!E359,Table1[Campo],Plano_V3!F359)</f>
        <v>0.15</v>
      </c>
      <c r="L359" s="100">
        <f t="shared" si="46"/>
        <v>1.8749999999999999E-2</v>
      </c>
      <c r="M359" s="100">
        <f t="shared" si="47"/>
        <v>0.25</v>
      </c>
      <c r="N359" s="105" t="s">
        <v>39</v>
      </c>
      <c r="O359" s="106">
        <f t="shared" si="48"/>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9"/>
        <v>modesg_inp_emss_bens_imoveisscp2_ftr_emss</v>
      </c>
      <c r="B360" s="83" t="s">
        <v>28</v>
      </c>
      <c r="C360" s="84" t="s">
        <v>178</v>
      </c>
      <c r="D360" s="80" t="s">
        <v>40</v>
      </c>
      <c r="E360" s="82" t="s">
        <v>212</v>
      </c>
      <c r="F360" s="80" t="s">
        <v>226</v>
      </c>
      <c r="G360" s="80" t="str">
        <f>INDEX(Auxiliar!$B$16:$B$23,MATCH(Plano_V3!H360,Auxiliar!$C$16:$C$23,0),1)</f>
        <v>6. Em implementação (re-especificação)</v>
      </c>
      <c r="H360" s="80">
        <f>VLOOKUP(A360,'Aux - pivots1'!$A:$B,2,0)</f>
        <v>6</v>
      </c>
      <c r="I360" s="100">
        <f>SUMIFS(Table1[Estimação (horas)],Table1[Tabela],Plano_V3!E360,Table1[Campo],Plano_V3!F360)</f>
        <v>0.6</v>
      </c>
      <c r="J360" s="100">
        <f t="shared" si="45"/>
        <v>7.4999999999999997E-2</v>
      </c>
      <c r="K360" s="100">
        <f>SUMIFS(Table1[Horas efetivas],Table1[Tabela],Plano_V3!E360,Table1[Campo],Plano_V3!F360)</f>
        <v>0.15</v>
      </c>
      <c r="L360" s="100">
        <f t="shared" si="46"/>
        <v>1.8749999999999999E-2</v>
      </c>
      <c r="M360" s="100">
        <f t="shared" si="47"/>
        <v>0.25</v>
      </c>
      <c r="N360" s="105" t="s">
        <v>39</v>
      </c>
      <c r="O360" s="106">
        <f t="shared" si="48"/>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9"/>
        <v>Re-testesn.a.</v>
      </c>
      <c r="B361" s="83" t="s">
        <v>28</v>
      </c>
      <c r="C361" s="84" t="s">
        <v>178</v>
      </c>
      <c r="D361" s="80" t="s">
        <v>40</v>
      </c>
      <c r="E361" s="82" t="s">
        <v>53</v>
      </c>
      <c r="F361" s="80" t="s">
        <v>38</v>
      </c>
      <c r="G361" s="80" t="s">
        <v>300</v>
      </c>
      <c r="H361" s="80"/>
      <c r="I361" s="100">
        <f>J361*8</f>
        <v>16</v>
      </c>
      <c r="J361" s="100">
        <v>2</v>
      </c>
      <c r="K361" s="100"/>
      <c r="L361" s="100"/>
      <c r="M361" s="187">
        <v>0.25</v>
      </c>
      <c r="N361" s="103"/>
      <c r="O361" s="106">
        <f t="shared" si="48"/>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9"/>
        <v/>
      </c>
      <c r="B362" s="79" t="s">
        <v>28</v>
      </c>
      <c r="C362" s="112" t="s">
        <v>301</v>
      </c>
      <c r="D362" s="112"/>
      <c r="E362" s="119"/>
      <c r="F362" s="112"/>
      <c r="G362" s="112"/>
      <c r="H362" s="112"/>
      <c r="I362" s="115">
        <f>SUM(I363:I446)</f>
        <v>796.3875000000013</v>
      </c>
      <c r="J362" s="115">
        <f>ROUNDUP(I362/8,0)</f>
        <v>100</v>
      </c>
      <c r="K362" s="115"/>
      <c r="L362" s="115"/>
      <c r="M362" s="115"/>
      <c r="N362" s="103"/>
      <c r="O362" s="106">
        <f t="shared" si="48"/>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9"/>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50">I363/8</f>
        <v>1</v>
      </c>
      <c r="K363" s="100">
        <f>SUMIFS(Table1[Horas efetivas],Table1[Tabela],Plano_V3!E363,Table1[Campo],Plano_V3!F363)</f>
        <v>8</v>
      </c>
      <c r="L363" s="100">
        <f t="shared" ref="L363:L426" si="51">K363/8</f>
        <v>1</v>
      </c>
      <c r="M363" s="100">
        <f t="shared" ref="M363:M426" si="52">L363/J363</f>
        <v>1</v>
      </c>
      <c r="N363" s="103" t="s">
        <v>303</v>
      </c>
      <c r="O363" s="106">
        <f t="shared" si="48"/>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9"/>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50"/>
        <v>0.51249999999999996</v>
      </c>
      <c r="K364" s="100">
        <f>SUMIFS(Table1[Horas efetivas],Table1[Tabela],Plano_V3!E364,Table1[Campo],Plano_V3!F364)</f>
        <v>4.0999999999999996</v>
      </c>
      <c r="L364" s="100">
        <f t="shared" si="51"/>
        <v>0.51249999999999996</v>
      </c>
      <c r="M364" s="100">
        <f t="shared" si="52"/>
        <v>1</v>
      </c>
      <c r="N364" s="103" t="s">
        <v>303</v>
      </c>
      <c r="O364" s="106">
        <f t="shared" si="48"/>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9"/>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50"/>
        <v>0.51249999999999996</v>
      </c>
      <c r="K365" s="100">
        <f>SUMIFS(Table1[Horas efetivas],Table1[Tabela],Plano_V3!E365,Table1[Campo],Plano_V3!F365)</f>
        <v>4.0999999999999996</v>
      </c>
      <c r="L365" s="100">
        <f t="shared" si="51"/>
        <v>0.51249999999999996</v>
      </c>
      <c r="M365" s="100">
        <f t="shared" si="52"/>
        <v>1</v>
      </c>
      <c r="N365" s="103" t="s">
        <v>303</v>
      </c>
      <c r="O365" s="106">
        <f t="shared" si="48"/>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9"/>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50"/>
        <v>0.51249999999999996</v>
      </c>
      <c r="K366" s="100">
        <f>SUMIFS(Table1[Horas efetivas],Table1[Tabela],Plano_V3!E366,Table1[Campo],Plano_V3!F366)</f>
        <v>4.0999999999999996</v>
      </c>
      <c r="L366" s="100">
        <f t="shared" si="51"/>
        <v>0.51249999999999996</v>
      </c>
      <c r="M366" s="100">
        <f t="shared" si="52"/>
        <v>1</v>
      </c>
      <c r="N366" s="103" t="s">
        <v>303</v>
      </c>
      <c r="O366" s="106">
        <f t="shared" si="48"/>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9"/>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50"/>
        <v>0.51249999999999996</v>
      </c>
      <c r="K367" s="100">
        <f>SUMIFS(Table1[Horas efetivas],Table1[Tabela],Plano_V3!E367,Table1[Campo],Plano_V3!F367)</f>
        <v>4.0999999999999996</v>
      </c>
      <c r="L367" s="100">
        <f t="shared" si="51"/>
        <v>0.51249999999999996</v>
      </c>
      <c r="M367" s="100">
        <f t="shared" si="52"/>
        <v>1</v>
      </c>
      <c r="N367" s="103" t="s">
        <v>303</v>
      </c>
      <c r="O367" s="106">
        <f t="shared" si="48"/>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9"/>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50"/>
        <v>2.0125000000000002</v>
      </c>
      <c r="K368" s="100">
        <f>SUMIFS(Table1[Horas efetivas],Table1[Tabela],Plano_V3!E368,Table1[Campo],Plano_V3!F368)</f>
        <v>8.0500000000000007</v>
      </c>
      <c r="L368" s="100">
        <f t="shared" si="51"/>
        <v>1.0062500000000001</v>
      </c>
      <c r="M368" s="100">
        <f t="shared" si="52"/>
        <v>0.5</v>
      </c>
      <c r="N368" s="103" t="s">
        <v>303</v>
      </c>
      <c r="O368" s="106">
        <f t="shared" si="48"/>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9"/>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50"/>
        <v>2.0125000000000002</v>
      </c>
      <c r="K369" s="100">
        <f>SUMIFS(Table1[Horas efetivas],Table1[Tabela],Plano_V3!E369,Table1[Campo],Plano_V3!F369)</f>
        <v>8.0500000000000007</v>
      </c>
      <c r="L369" s="100">
        <f t="shared" si="51"/>
        <v>1.0062500000000001</v>
      </c>
      <c r="M369" s="100">
        <f t="shared" si="52"/>
        <v>0.5</v>
      </c>
      <c r="N369" s="103" t="s">
        <v>303</v>
      </c>
      <c r="O369" s="106">
        <f t="shared" si="48"/>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9"/>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50"/>
        <v>0.51249999999999996</v>
      </c>
      <c r="K370" s="100">
        <f>SUMIFS(Table1[Horas efetivas],Table1[Tabela],Plano_V3!E370,Table1[Campo],Plano_V3!F370)</f>
        <v>2.0499999999999998</v>
      </c>
      <c r="L370" s="100">
        <f t="shared" si="51"/>
        <v>0.25624999999999998</v>
      </c>
      <c r="M370" s="100">
        <f t="shared" si="52"/>
        <v>0.5</v>
      </c>
      <c r="N370" s="103" t="s">
        <v>303</v>
      </c>
      <c r="O370" s="106">
        <f t="shared" si="48"/>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9"/>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50"/>
        <v>0.51249999999999996</v>
      </c>
      <c r="K371" s="100">
        <f>SUMIFS(Table1[Horas efetivas],Table1[Tabela],Plano_V3!E371,Table1[Campo],Plano_V3!F371)</f>
        <v>2.0499999999999998</v>
      </c>
      <c r="L371" s="100">
        <f t="shared" si="51"/>
        <v>0.25624999999999998</v>
      </c>
      <c r="M371" s="100">
        <f t="shared" si="52"/>
        <v>0.5</v>
      </c>
      <c r="N371" s="103" t="s">
        <v>303</v>
      </c>
      <c r="O371" s="106">
        <f t="shared" si="48"/>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9"/>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50"/>
        <v>0.51249999999999996</v>
      </c>
      <c r="K372" s="100">
        <f>SUMIFS(Table1[Horas efetivas],Table1[Tabela],Plano_V3!E372,Table1[Campo],Plano_V3!F372)</f>
        <v>1.0249999999999999</v>
      </c>
      <c r="L372" s="100">
        <f t="shared" si="51"/>
        <v>0.12812499999999999</v>
      </c>
      <c r="M372" s="100">
        <f t="shared" si="52"/>
        <v>0.25</v>
      </c>
      <c r="N372" s="103" t="s">
        <v>303</v>
      </c>
      <c r="O372" s="106">
        <f t="shared" si="48"/>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9"/>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50"/>
        <v>0.51249999999999996</v>
      </c>
      <c r="K373" s="100">
        <f>SUMIFS(Table1[Horas efetivas],Table1[Tabela],Plano_V3!E373,Table1[Campo],Plano_V3!F373)</f>
        <v>1.0249999999999999</v>
      </c>
      <c r="L373" s="100">
        <f t="shared" si="51"/>
        <v>0.12812499999999999</v>
      </c>
      <c r="M373" s="100">
        <f t="shared" si="52"/>
        <v>0.25</v>
      </c>
      <c r="N373" s="103" t="s">
        <v>303</v>
      </c>
      <c r="O373" s="106">
        <f t="shared" si="48"/>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9"/>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50"/>
        <v>0.51249999999999996</v>
      </c>
      <c r="K374" s="100">
        <f>SUMIFS(Table1[Horas efetivas],Table1[Tabela],Plano_V3!E374,Table1[Campo],Plano_V3!F374)</f>
        <v>1.0249999999999999</v>
      </c>
      <c r="L374" s="100">
        <f t="shared" si="51"/>
        <v>0.12812499999999999</v>
      </c>
      <c r="M374" s="100">
        <f t="shared" si="52"/>
        <v>0.25</v>
      </c>
      <c r="N374" s="103" t="s">
        <v>303</v>
      </c>
      <c r="O374" s="106">
        <f t="shared" si="48"/>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9"/>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50"/>
        <v>0.51249999999999996</v>
      </c>
      <c r="K375" s="100">
        <f>SUMIFS(Table1[Horas efetivas],Table1[Tabela],Plano_V3!E375,Table1[Campo],Plano_V3!F375)</f>
        <v>4.0999999999999996</v>
      </c>
      <c r="L375" s="100">
        <f t="shared" si="51"/>
        <v>0.51249999999999996</v>
      </c>
      <c r="M375" s="100">
        <f t="shared" si="52"/>
        <v>1</v>
      </c>
      <c r="N375" s="103" t="s">
        <v>303</v>
      </c>
      <c r="O375" s="106">
        <f t="shared" si="48"/>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9"/>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50"/>
        <v>1.0125</v>
      </c>
      <c r="K376" s="100">
        <f>SUMIFS(Table1[Horas efetivas],Table1[Tabela],Plano_V3!E376,Table1[Campo],Plano_V3!F376)</f>
        <v>2.0249999999999999</v>
      </c>
      <c r="L376" s="100">
        <f t="shared" si="51"/>
        <v>0.25312499999999999</v>
      </c>
      <c r="M376" s="100">
        <f t="shared" si="52"/>
        <v>0.25</v>
      </c>
      <c r="N376" s="103" t="s">
        <v>303</v>
      </c>
      <c r="O376" s="106">
        <f t="shared" si="48"/>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9"/>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50"/>
        <v>1.0125</v>
      </c>
      <c r="K377" s="100">
        <f>SUMIFS(Table1[Horas efetivas],Table1[Tabela],Plano_V3!E377,Table1[Campo],Plano_V3!F377)</f>
        <v>2.0249999999999999</v>
      </c>
      <c r="L377" s="100">
        <f t="shared" si="51"/>
        <v>0.25312499999999999</v>
      </c>
      <c r="M377" s="100">
        <f t="shared" si="52"/>
        <v>0.25</v>
      </c>
      <c r="N377" s="103" t="s">
        <v>303</v>
      </c>
      <c r="O377" s="106">
        <f t="shared" si="48"/>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9"/>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50"/>
        <v>0.51249999999999996</v>
      </c>
      <c r="K378" s="100">
        <f>SUMIFS(Table1[Horas efetivas],Table1[Tabela],Plano_V3!E378,Table1[Campo],Plano_V3!F378)</f>
        <v>4.0999999999999996</v>
      </c>
      <c r="L378" s="100">
        <f t="shared" si="51"/>
        <v>0.51249999999999996</v>
      </c>
      <c r="M378" s="100">
        <f t="shared" si="52"/>
        <v>1</v>
      </c>
      <c r="N378" s="103" t="s">
        <v>303</v>
      </c>
      <c r="O378" s="106">
        <f t="shared" si="48"/>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9"/>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50"/>
        <v>0.51249999999999996</v>
      </c>
      <c r="K379" s="100">
        <f>SUMIFS(Table1[Horas efetivas],Table1[Tabela],Plano_V3!E379,Table1[Campo],Plano_V3!F379)</f>
        <v>1.0249999999999999</v>
      </c>
      <c r="L379" s="100">
        <f t="shared" si="51"/>
        <v>0.12812499999999999</v>
      </c>
      <c r="M379" s="100">
        <f t="shared" si="52"/>
        <v>0.25</v>
      </c>
      <c r="N379" s="103" t="s">
        <v>303</v>
      </c>
      <c r="O379" s="106">
        <f t="shared" si="48"/>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9"/>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50"/>
        <v>0.51249999999999996</v>
      </c>
      <c r="K380" s="100">
        <f>SUMIFS(Table1[Horas efetivas],Table1[Tabela],Plano_V3!E380,Table1[Campo],Plano_V3!F380)</f>
        <v>1.0249999999999999</v>
      </c>
      <c r="L380" s="100">
        <f t="shared" si="51"/>
        <v>0.12812499999999999</v>
      </c>
      <c r="M380" s="100">
        <f t="shared" si="52"/>
        <v>0.25</v>
      </c>
      <c r="N380" s="103" t="s">
        <v>303</v>
      </c>
      <c r="O380" s="106">
        <f t="shared" si="48"/>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9"/>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50"/>
        <v>0.51249999999999996</v>
      </c>
      <c r="K381" s="100">
        <f>SUMIFS(Table1[Horas efetivas],Table1[Tabela],Plano_V3!E381,Table1[Campo],Plano_V3!F381)</f>
        <v>1.0249999999999999</v>
      </c>
      <c r="L381" s="100">
        <f t="shared" si="51"/>
        <v>0.12812499999999999</v>
      </c>
      <c r="M381" s="100">
        <f t="shared" si="52"/>
        <v>0.25</v>
      </c>
      <c r="N381" s="103" t="s">
        <v>303</v>
      </c>
      <c r="O381" s="106">
        <f t="shared" si="48"/>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9"/>
        <v>modesg_out_empr_info_nfinn.a.</v>
      </c>
      <c r="B382" s="83" t="s">
        <v>28</v>
      </c>
      <c r="C382" s="84" t="s">
        <v>301</v>
      </c>
      <c r="D382" s="80" t="s">
        <v>36</v>
      </c>
      <c r="E382" s="82" t="s">
        <v>312</v>
      </c>
      <c r="F382" s="80" t="s">
        <v>38</v>
      </c>
      <c r="G382" s="80" t="str">
        <f>INDEX(Auxiliar!$B$16:$B$23,MATCH(Plano_V3!H382,Auxiliar!$C$16:$C$23,0),1)</f>
        <v>6. Em implementação (re-especificação)</v>
      </c>
      <c r="H382" s="80">
        <f>VLOOKUP(A382,'Aux - pivots1'!$A:$B,2,0)</f>
        <v>6</v>
      </c>
      <c r="I382" s="100">
        <f>SUMIFS(Table1[Estimação (horas)],Table1[Tabela],Plano_V3!E382,Table1[Campo],Plano_V3!F382)</f>
        <v>8</v>
      </c>
      <c r="J382" s="100">
        <f t="shared" si="50"/>
        <v>1</v>
      </c>
      <c r="K382" s="100">
        <f>SUMIFS(Table1[Horas efetivas],Table1[Tabela],Plano_V3!E382,Table1[Campo],Plano_V3!F382)</f>
        <v>2</v>
      </c>
      <c r="L382" s="100">
        <f t="shared" si="51"/>
        <v>0.25</v>
      </c>
      <c r="M382" s="100">
        <f t="shared" si="52"/>
        <v>0.25</v>
      </c>
      <c r="N382" s="103" t="s">
        <v>313</v>
      </c>
      <c r="O382" s="106">
        <f t="shared" si="48"/>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9"/>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50"/>
        <v>2.0125000000000002</v>
      </c>
      <c r="K383" s="100">
        <f>SUMIFS(Table1[Horas efetivas],Table1[Tabela],Plano_V3!E383,Table1[Campo],Plano_V3!F383)</f>
        <v>4.0250000000000004</v>
      </c>
      <c r="L383" s="100">
        <f t="shared" si="51"/>
        <v>0.50312500000000004</v>
      </c>
      <c r="M383" s="100">
        <f t="shared" si="52"/>
        <v>0.25</v>
      </c>
      <c r="N383" s="103" t="s">
        <v>313</v>
      </c>
      <c r="O383" s="106">
        <f t="shared" si="48"/>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9"/>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50"/>
        <v>2.0125000000000002</v>
      </c>
      <c r="K384" s="100">
        <f>SUMIFS(Table1[Horas efetivas],Table1[Tabela],Plano_V3!E384,Table1[Campo],Plano_V3!F384)</f>
        <v>4.0250000000000004</v>
      </c>
      <c r="L384" s="100">
        <f t="shared" si="51"/>
        <v>0.50312500000000004</v>
      </c>
      <c r="M384" s="100">
        <f t="shared" si="52"/>
        <v>0.25</v>
      </c>
      <c r="N384" s="103" t="s">
        <v>313</v>
      </c>
      <c r="O384" s="106">
        <f t="shared" si="48"/>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9"/>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50"/>
        <v>2.0125000000000002</v>
      </c>
      <c r="K385" s="100">
        <f>SUMIFS(Table1[Horas efetivas],Table1[Tabela],Plano_V3!E385,Table1[Campo],Plano_V3!F385)</f>
        <v>4.0250000000000004</v>
      </c>
      <c r="L385" s="100">
        <f t="shared" si="51"/>
        <v>0.50312500000000004</v>
      </c>
      <c r="M385" s="100">
        <f t="shared" si="52"/>
        <v>0.25</v>
      </c>
      <c r="N385" s="103" t="s">
        <v>313</v>
      </c>
      <c r="O385" s="106">
        <f t="shared" si="48"/>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9"/>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50"/>
        <v>2.0125000000000002</v>
      </c>
      <c r="K386" s="100">
        <f>SUMIFS(Table1[Horas efetivas],Table1[Tabela],Plano_V3!E386,Table1[Campo],Plano_V3!F386)</f>
        <v>4.0250000000000004</v>
      </c>
      <c r="L386" s="100">
        <f t="shared" si="51"/>
        <v>0.50312500000000004</v>
      </c>
      <c r="M386" s="100">
        <f t="shared" si="52"/>
        <v>0.25</v>
      </c>
      <c r="N386" s="103" t="s">
        <v>313</v>
      </c>
      <c r="O386" s="106">
        <f t="shared" si="48"/>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9"/>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50"/>
        <v>2.0125000000000002</v>
      </c>
      <c r="K387" s="100">
        <f>SUMIFS(Table1[Horas efetivas],Table1[Tabela],Plano_V3!E387,Table1[Campo],Plano_V3!F387)</f>
        <v>4.0250000000000004</v>
      </c>
      <c r="L387" s="100">
        <f t="shared" si="51"/>
        <v>0.50312500000000004</v>
      </c>
      <c r="M387" s="100">
        <f t="shared" si="52"/>
        <v>0.25</v>
      </c>
      <c r="N387" s="103" t="s">
        <v>313</v>
      </c>
      <c r="O387" s="106">
        <f t="shared" si="48"/>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9"/>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50"/>
        <v>2.0125000000000002</v>
      </c>
      <c r="K388" s="100">
        <f>SUMIFS(Table1[Horas efetivas],Table1[Tabela],Plano_V3!E388,Table1[Campo],Plano_V3!F388)</f>
        <v>4.0250000000000004</v>
      </c>
      <c r="L388" s="100">
        <f t="shared" si="51"/>
        <v>0.50312500000000004</v>
      </c>
      <c r="M388" s="100">
        <f t="shared" si="52"/>
        <v>0.25</v>
      </c>
      <c r="N388" s="103" t="s">
        <v>313</v>
      </c>
      <c r="O388" s="106">
        <f t="shared" si="48"/>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9"/>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50"/>
        <v>2.0125000000000002</v>
      </c>
      <c r="K389" s="100">
        <f>SUMIFS(Table1[Horas efetivas],Table1[Tabela],Plano_V3!E389,Table1[Campo],Plano_V3!F389)</f>
        <v>4.0250000000000004</v>
      </c>
      <c r="L389" s="100">
        <f t="shared" si="51"/>
        <v>0.50312500000000004</v>
      </c>
      <c r="M389" s="100">
        <f t="shared" si="52"/>
        <v>0.25</v>
      </c>
      <c r="N389" s="103" t="s">
        <v>313</v>
      </c>
      <c r="O389" s="106">
        <f t="shared" si="48"/>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9"/>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50"/>
        <v>2.0125000000000002</v>
      </c>
      <c r="K390" s="100">
        <f>SUMIFS(Table1[Horas efetivas],Table1[Tabela],Plano_V3!E390,Table1[Campo],Plano_V3!F390)</f>
        <v>4.0250000000000004</v>
      </c>
      <c r="L390" s="100">
        <f t="shared" si="51"/>
        <v>0.50312500000000004</v>
      </c>
      <c r="M390" s="100">
        <f t="shared" si="52"/>
        <v>0.25</v>
      </c>
      <c r="N390" s="103" t="s">
        <v>313</v>
      </c>
      <c r="O390" s="106">
        <f t="shared" si="48"/>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9"/>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50"/>
        <v>2.0125000000000002</v>
      </c>
      <c r="K391" s="100">
        <f>SUMIFS(Table1[Horas efetivas],Table1[Tabela],Plano_V3!E391,Table1[Campo],Plano_V3!F391)</f>
        <v>4.0250000000000004</v>
      </c>
      <c r="L391" s="100">
        <f t="shared" si="51"/>
        <v>0.50312500000000004</v>
      </c>
      <c r="M391" s="100">
        <f t="shared" si="52"/>
        <v>0.25</v>
      </c>
      <c r="N391" s="103" t="s">
        <v>313</v>
      </c>
      <c r="O391" s="106">
        <f t="shared" si="48"/>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9"/>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50"/>
        <v>2.0125000000000002</v>
      </c>
      <c r="K392" s="100">
        <f>SUMIFS(Table1[Horas efetivas],Table1[Tabela],Plano_V3!E392,Table1[Campo],Plano_V3!F392)</f>
        <v>4.0250000000000004</v>
      </c>
      <c r="L392" s="100">
        <f t="shared" si="51"/>
        <v>0.50312500000000004</v>
      </c>
      <c r="M392" s="100">
        <f t="shared" si="52"/>
        <v>0.25</v>
      </c>
      <c r="N392" s="103" t="s">
        <v>313</v>
      </c>
      <c r="O392" s="106">
        <f t="shared" si="48"/>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9"/>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50"/>
        <v>2.0125000000000002</v>
      </c>
      <c r="K393" s="100">
        <f>SUMIFS(Table1[Horas efetivas],Table1[Tabela],Plano_V3!E393,Table1[Campo],Plano_V3!F393)</f>
        <v>4.0250000000000004</v>
      </c>
      <c r="L393" s="100">
        <f t="shared" si="51"/>
        <v>0.50312500000000004</v>
      </c>
      <c r="M393" s="100">
        <f t="shared" si="52"/>
        <v>0.25</v>
      </c>
      <c r="N393" s="103" t="s">
        <v>313</v>
      </c>
      <c r="O393" s="106">
        <f t="shared" si="48"/>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9"/>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50"/>
        <v>2.0125000000000002</v>
      </c>
      <c r="K394" s="100">
        <f>SUMIFS(Table1[Horas efetivas],Table1[Tabela],Plano_V3!E394,Table1[Campo],Plano_V3!F394)</f>
        <v>4.0250000000000004</v>
      </c>
      <c r="L394" s="100">
        <f t="shared" si="51"/>
        <v>0.50312500000000004</v>
      </c>
      <c r="M394" s="100">
        <f t="shared" si="52"/>
        <v>0.25</v>
      </c>
      <c r="N394" s="103" t="s">
        <v>313</v>
      </c>
      <c r="O394" s="106">
        <f t="shared" si="48"/>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9"/>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50"/>
        <v>2.0125000000000002</v>
      </c>
      <c r="K395" s="100">
        <f>SUMIFS(Table1[Horas efetivas],Table1[Tabela],Plano_V3!E395,Table1[Campo],Plano_V3!F395)</f>
        <v>4.0250000000000004</v>
      </c>
      <c r="L395" s="100">
        <f t="shared" si="51"/>
        <v>0.50312500000000004</v>
      </c>
      <c r="M395" s="100">
        <f t="shared" si="52"/>
        <v>0.25</v>
      </c>
      <c r="N395" s="103" t="s">
        <v>313</v>
      </c>
      <c r="O395" s="106">
        <f t="shared" si="48"/>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9"/>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50"/>
        <v>2.0125000000000002</v>
      </c>
      <c r="K396" s="100">
        <f>SUMIFS(Table1[Horas efetivas],Table1[Tabela],Plano_V3!E396,Table1[Campo],Plano_V3!F396)</f>
        <v>4.0250000000000004</v>
      </c>
      <c r="L396" s="100">
        <f t="shared" si="51"/>
        <v>0.50312500000000004</v>
      </c>
      <c r="M396" s="100">
        <f t="shared" si="52"/>
        <v>0.25</v>
      </c>
      <c r="N396" s="103" t="s">
        <v>313</v>
      </c>
      <c r="O396" s="106">
        <f t="shared" si="48"/>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9"/>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50"/>
        <v>2.0125000000000002</v>
      </c>
      <c r="K397" s="100">
        <f>SUMIFS(Table1[Horas efetivas],Table1[Tabela],Plano_V3!E397,Table1[Campo],Plano_V3!F397)</f>
        <v>4.0250000000000004</v>
      </c>
      <c r="L397" s="100">
        <f t="shared" si="51"/>
        <v>0.50312500000000004</v>
      </c>
      <c r="M397" s="100">
        <f t="shared" si="52"/>
        <v>0.25</v>
      </c>
      <c r="N397" s="103" t="s">
        <v>313</v>
      </c>
      <c r="O397" s="106">
        <f t="shared" si="48"/>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9"/>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50"/>
        <v>1.0125</v>
      </c>
      <c r="K398" s="100">
        <f>SUMIFS(Table1[Horas efetivas],Table1[Tabela],Plano_V3!E398,Table1[Campo],Plano_V3!F398)</f>
        <v>2.0249999999999999</v>
      </c>
      <c r="L398" s="100">
        <f t="shared" si="51"/>
        <v>0.25312499999999999</v>
      </c>
      <c r="M398" s="100">
        <f t="shared" si="52"/>
        <v>0.25</v>
      </c>
      <c r="N398" s="103" t="s">
        <v>313</v>
      </c>
      <c r="O398" s="106">
        <f t="shared" si="48"/>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9"/>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50"/>
        <v>1.0125</v>
      </c>
      <c r="K399" s="100">
        <f>SUMIFS(Table1[Horas efetivas],Table1[Tabela],Plano_V3!E399,Table1[Campo],Plano_V3!F399)</f>
        <v>2.0249999999999999</v>
      </c>
      <c r="L399" s="100">
        <f t="shared" si="51"/>
        <v>0.25312499999999999</v>
      </c>
      <c r="M399" s="100">
        <f t="shared" si="52"/>
        <v>0.25</v>
      </c>
      <c r="N399" s="103" t="s">
        <v>313</v>
      </c>
      <c r="O399" s="106">
        <f t="shared" si="48"/>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9"/>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50"/>
        <v>2.0125000000000002</v>
      </c>
      <c r="K400" s="100">
        <f>SUMIFS(Table1[Horas efetivas],Table1[Tabela],Plano_V3!E400,Table1[Campo],Plano_V3!F400)</f>
        <v>8.0500000000000007</v>
      </c>
      <c r="L400" s="100">
        <f t="shared" si="51"/>
        <v>1.0062500000000001</v>
      </c>
      <c r="M400" s="100">
        <f t="shared" si="52"/>
        <v>0.5</v>
      </c>
      <c r="N400" s="103" t="s">
        <v>313</v>
      </c>
      <c r="O400" s="106">
        <f t="shared" si="48"/>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9"/>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50"/>
        <v>2.0125000000000002</v>
      </c>
      <c r="K401" s="100">
        <f>SUMIFS(Table1[Horas efetivas],Table1[Tabela],Plano_V3!E401,Table1[Campo],Plano_V3!F401)</f>
        <v>8.0500000000000007</v>
      </c>
      <c r="L401" s="100">
        <f t="shared" si="51"/>
        <v>1.0062500000000001</v>
      </c>
      <c r="M401" s="100">
        <f t="shared" si="52"/>
        <v>0.5</v>
      </c>
      <c r="N401" s="103" t="s">
        <v>313</v>
      </c>
      <c r="O401" s="106">
        <f t="shared" si="48"/>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9"/>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50"/>
        <v>0.51249999999999996</v>
      </c>
      <c r="K402" s="100">
        <f>SUMIFS(Table1[Horas efetivas],Table1[Tabela],Plano_V3!E402,Table1[Campo],Plano_V3!F402)</f>
        <v>2.0499999999999998</v>
      </c>
      <c r="L402" s="100">
        <f t="shared" si="51"/>
        <v>0.25624999999999998</v>
      </c>
      <c r="M402" s="100">
        <f t="shared" si="52"/>
        <v>0.5</v>
      </c>
      <c r="N402" s="103" t="s">
        <v>313</v>
      </c>
      <c r="O402" s="106">
        <f t="shared" si="48"/>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9"/>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50"/>
        <v>0.51249999999999996</v>
      </c>
      <c r="K403" s="100">
        <f>SUMIFS(Table1[Horas efetivas],Table1[Tabela],Plano_V3!E403,Table1[Campo],Plano_V3!F403)</f>
        <v>2.0499999999999998</v>
      </c>
      <c r="L403" s="100">
        <f t="shared" si="51"/>
        <v>0.25624999999999998</v>
      </c>
      <c r="M403" s="100">
        <f t="shared" si="52"/>
        <v>0.5</v>
      </c>
      <c r="N403" s="103" t="s">
        <v>313</v>
      </c>
      <c r="O403" s="106">
        <f t="shared" si="48"/>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9"/>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50"/>
        <v>0.51249999999999996</v>
      </c>
      <c r="K404" s="100">
        <f>SUMIFS(Table1[Horas efetivas],Table1[Tabela],Plano_V3!E404,Table1[Campo],Plano_V3!F404)</f>
        <v>2.0499999999999998</v>
      </c>
      <c r="L404" s="100">
        <f t="shared" si="51"/>
        <v>0.25624999999999998</v>
      </c>
      <c r="M404" s="100">
        <f t="shared" si="52"/>
        <v>0.5</v>
      </c>
      <c r="N404" s="103" t="s">
        <v>313</v>
      </c>
      <c r="O404" s="106">
        <f t="shared" si="48"/>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9"/>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50"/>
        <v>0.51249999999999996</v>
      </c>
      <c r="K405" s="100">
        <f>SUMIFS(Table1[Horas efetivas],Table1[Tabela],Plano_V3!E405,Table1[Campo],Plano_V3!F405)</f>
        <v>2.0499999999999998</v>
      </c>
      <c r="L405" s="100">
        <f t="shared" si="51"/>
        <v>0.25624999999999998</v>
      </c>
      <c r="M405" s="100">
        <f t="shared" si="52"/>
        <v>0.5</v>
      </c>
      <c r="N405" s="103" t="s">
        <v>313</v>
      </c>
      <c r="O405" s="106">
        <f t="shared" si="48"/>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9"/>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50"/>
        <v>0.51249999999999996</v>
      </c>
      <c r="K406" s="100">
        <f>SUMIFS(Table1[Horas efetivas],Table1[Tabela],Plano_V3!E406,Table1[Campo],Plano_V3!F406)</f>
        <v>2.0499999999999998</v>
      </c>
      <c r="L406" s="100">
        <f t="shared" si="51"/>
        <v>0.25624999999999998</v>
      </c>
      <c r="M406" s="100">
        <f t="shared" si="52"/>
        <v>0.5</v>
      </c>
      <c r="N406" s="103" t="s">
        <v>313</v>
      </c>
      <c r="O406" s="106">
        <f t="shared" si="48"/>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9"/>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50"/>
        <v>0.51249999999999996</v>
      </c>
      <c r="K407" s="100">
        <f>SUMIFS(Table1[Horas efetivas],Table1[Tabela],Plano_V3!E407,Table1[Campo],Plano_V3!F407)</f>
        <v>2.0499999999999998</v>
      </c>
      <c r="L407" s="100">
        <f t="shared" si="51"/>
        <v>0.25624999999999998</v>
      </c>
      <c r="M407" s="100">
        <f t="shared" si="52"/>
        <v>0.5</v>
      </c>
      <c r="N407" s="103" t="s">
        <v>313</v>
      </c>
      <c r="O407" s="106">
        <f t="shared" si="48"/>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9"/>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50"/>
        <v>0.51249999999999996</v>
      </c>
      <c r="K408" s="100">
        <f>SUMIFS(Table1[Horas efetivas],Table1[Tabela],Plano_V3!E408,Table1[Campo],Plano_V3!F408)</f>
        <v>2.0499999999999998</v>
      </c>
      <c r="L408" s="100">
        <f t="shared" si="51"/>
        <v>0.25624999999999998</v>
      </c>
      <c r="M408" s="100">
        <f t="shared" si="52"/>
        <v>0.5</v>
      </c>
      <c r="N408" s="103" t="s">
        <v>313</v>
      </c>
      <c r="O408" s="106">
        <f t="shared" si="48"/>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9"/>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50"/>
        <v>0.51249999999999996</v>
      </c>
      <c r="K409" s="100">
        <f>SUMIFS(Table1[Horas efetivas],Table1[Tabela],Plano_V3!E409,Table1[Campo],Plano_V3!F409)</f>
        <v>2.0499999999999998</v>
      </c>
      <c r="L409" s="100">
        <f t="shared" si="51"/>
        <v>0.25624999999999998</v>
      </c>
      <c r="M409" s="100">
        <f t="shared" si="52"/>
        <v>0.5</v>
      </c>
      <c r="N409" s="103" t="s">
        <v>313</v>
      </c>
      <c r="O409" s="106">
        <f t="shared" si="48"/>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9"/>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50"/>
        <v>0.51249999999999996</v>
      </c>
      <c r="K410" s="100">
        <f>SUMIFS(Table1[Horas efetivas],Table1[Tabela],Plano_V3!E410,Table1[Campo],Plano_V3!F410)</f>
        <v>4.0999999999999996</v>
      </c>
      <c r="L410" s="100">
        <f t="shared" si="51"/>
        <v>0.51249999999999996</v>
      </c>
      <c r="M410" s="100">
        <f t="shared" si="52"/>
        <v>1</v>
      </c>
      <c r="N410" s="103" t="s">
        <v>313</v>
      </c>
      <c r="O410" s="106">
        <f t="shared" si="48"/>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9"/>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50"/>
        <v>1.0125</v>
      </c>
      <c r="K411" s="100">
        <f>SUMIFS(Table1[Horas efetivas],Table1[Tabela],Plano_V3!E411,Table1[Campo],Plano_V3!F411)</f>
        <v>4.05</v>
      </c>
      <c r="L411" s="100">
        <f t="shared" si="51"/>
        <v>0.50624999999999998</v>
      </c>
      <c r="M411" s="100">
        <f t="shared" si="52"/>
        <v>0.5</v>
      </c>
      <c r="N411" s="103" t="s">
        <v>313</v>
      </c>
      <c r="O411" s="106">
        <f t="shared" ref="O411:O447" si="53">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9"/>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50"/>
        <v>1.0125</v>
      </c>
      <c r="K412" s="100">
        <f>SUMIFS(Table1[Horas efetivas],Table1[Tabela],Plano_V3!E412,Table1[Campo],Plano_V3!F412)</f>
        <v>4.05</v>
      </c>
      <c r="L412" s="100">
        <f t="shared" si="51"/>
        <v>0.50624999999999998</v>
      </c>
      <c r="M412" s="100">
        <f t="shared" si="52"/>
        <v>0.5</v>
      </c>
      <c r="N412" s="103" t="s">
        <v>313</v>
      </c>
      <c r="O412" s="106">
        <f t="shared" si="53"/>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54">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50"/>
        <v>1.0125</v>
      </c>
      <c r="K413" s="100">
        <f>SUMIFS(Table1[Horas efetivas],Table1[Tabela],Plano_V3!E413,Table1[Campo],Plano_V3!F413)</f>
        <v>4.05</v>
      </c>
      <c r="L413" s="100">
        <f t="shared" si="51"/>
        <v>0.50624999999999998</v>
      </c>
      <c r="M413" s="100">
        <f t="shared" si="52"/>
        <v>0.5</v>
      </c>
      <c r="N413" s="103" t="s">
        <v>313</v>
      </c>
      <c r="O413" s="106">
        <f t="shared" si="53"/>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4"/>
        <v>modesg_out_empr_info_nfinzcliente</v>
      </c>
      <c r="B414" s="83" t="s">
        <v>28</v>
      </c>
      <c r="C414" s="84" t="s">
        <v>301</v>
      </c>
      <c r="D414" s="80" t="s">
        <v>40</v>
      </c>
      <c r="E414" s="82" t="s">
        <v>312</v>
      </c>
      <c r="F414" s="80" t="s">
        <v>203</v>
      </c>
      <c r="G414" s="80" t="str">
        <f>INDEX(Auxiliar!$B$16:$B$23,MATCH(Plano_V3!H414,Auxiliar!$C$16:$C$23,0),1)</f>
        <v>6. Em implementação (re-especificação)</v>
      </c>
      <c r="H414" s="80">
        <f>VLOOKUP(A414,'Aux - pivots1'!$A:$B,2,0)</f>
        <v>6</v>
      </c>
      <c r="I414" s="100">
        <f>SUMIFS(Table1[Estimação (horas)],Table1[Tabela],Plano_V3!E414,Table1[Campo],Plano_V3!F414)</f>
        <v>4.0999999999999996</v>
      </c>
      <c r="J414" s="100">
        <f t="shared" si="50"/>
        <v>0.51249999999999996</v>
      </c>
      <c r="K414" s="100">
        <f>SUMIFS(Table1[Horas efetivas],Table1[Tabela],Plano_V3!E414,Table1[Campo],Plano_V3!F414)</f>
        <v>1.0249999999999999</v>
      </c>
      <c r="L414" s="100">
        <f t="shared" si="51"/>
        <v>0.12812499999999999</v>
      </c>
      <c r="M414" s="100">
        <f t="shared" si="52"/>
        <v>0.25</v>
      </c>
      <c r="N414" s="103" t="s">
        <v>313</v>
      </c>
      <c r="O414" s="106">
        <f t="shared" si="53"/>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4"/>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50"/>
        <v>1</v>
      </c>
      <c r="K415" s="100">
        <f>SUMIFS(Table1[Horas efetivas],Table1[Tabela],Plano_V3!E415,Table1[Campo],Plano_V3!F415)</f>
        <v>2</v>
      </c>
      <c r="L415" s="100">
        <f t="shared" si="51"/>
        <v>0.25</v>
      </c>
      <c r="M415" s="100">
        <f t="shared" si="52"/>
        <v>0.25</v>
      </c>
      <c r="N415" s="103" t="s">
        <v>319</v>
      </c>
      <c r="O415" s="106">
        <f t="shared" si="53"/>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4"/>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50"/>
        <v>0.51249999999999996</v>
      </c>
      <c r="K416" s="100">
        <f>SUMIFS(Table1[Horas efetivas],Table1[Tabela],Plano_V3!E416,Table1[Campo],Plano_V3!F416)</f>
        <v>4.0999999999999996</v>
      </c>
      <c r="L416" s="100">
        <f t="shared" si="51"/>
        <v>0.51249999999999996</v>
      </c>
      <c r="M416" s="100">
        <f t="shared" si="52"/>
        <v>1</v>
      </c>
      <c r="N416" s="103" t="s">
        <v>319</v>
      </c>
      <c r="O416" s="106">
        <f t="shared" si="53"/>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4"/>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50"/>
        <v>0.51249999999999996</v>
      </c>
      <c r="K417" s="100">
        <f>SUMIFS(Table1[Horas efetivas],Table1[Tabela],Plano_V3!E417,Table1[Campo],Plano_V3!F417)</f>
        <v>4.0999999999999996</v>
      </c>
      <c r="L417" s="100">
        <f t="shared" si="51"/>
        <v>0.51249999999999996</v>
      </c>
      <c r="M417" s="100">
        <f t="shared" si="52"/>
        <v>1</v>
      </c>
      <c r="N417" s="103" t="s">
        <v>319</v>
      </c>
      <c r="O417" s="106">
        <f t="shared" si="53"/>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4"/>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50"/>
        <v>0.51249999999999996</v>
      </c>
      <c r="K418" s="100">
        <f>SUMIFS(Table1[Horas efetivas],Table1[Tabela],Plano_V3!E418,Table1[Campo],Plano_V3!F418)</f>
        <v>4.0999999999999996</v>
      </c>
      <c r="L418" s="100">
        <f t="shared" si="51"/>
        <v>0.51249999999999996</v>
      </c>
      <c r="M418" s="100">
        <f t="shared" si="52"/>
        <v>1</v>
      </c>
      <c r="N418" s="103" t="s">
        <v>319</v>
      </c>
      <c r="O418" s="106">
        <f t="shared" si="53"/>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4"/>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50"/>
        <v>0.51249999999999996</v>
      </c>
      <c r="K419" s="100">
        <f>SUMIFS(Table1[Horas efetivas],Table1[Tabela],Plano_V3!E419,Table1[Campo],Plano_V3!F419)</f>
        <v>4.0999999999999996</v>
      </c>
      <c r="L419" s="100">
        <f t="shared" si="51"/>
        <v>0.51249999999999996</v>
      </c>
      <c r="M419" s="100">
        <f t="shared" si="52"/>
        <v>1</v>
      </c>
      <c r="N419" s="103" t="s">
        <v>319</v>
      </c>
      <c r="O419" s="106">
        <f t="shared" si="53"/>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4"/>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50"/>
        <v>1.0125</v>
      </c>
      <c r="K420" s="100">
        <f>SUMIFS(Table1[Horas efetivas],Table1[Tabela],Plano_V3!E420,Table1[Campo],Plano_V3!F420)</f>
        <v>2.0249999999999999</v>
      </c>
      <c r="L420" s="100">
        <f t="shared" si="51"/>
        <v>0.25312499999999999</v>
      </c>
      <c r="M420" s="100">
        <f t="shared" si="52"/>
        <v>0.25</v>
      </c>
      <c r="N420" s="103" t="s">
        <v>319</v>
      </c>
      <c r="O420" s="106">
        <f t="shared" si="53"/>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4"/>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50"/>
        <v>1.0125</v>
      </c>
      <c r="K421" s="100">
        <f>SUMIFS(Table1[Horas efetivas],Table1[Tabela],Plano_V3!E421,Table1[Campo],Plano_V3!F421)</f>
        <v>2.0249999999999999</v>
      </c>
      <c r="L421" s="100">
        <f t="shared" si="51"/>
        <v>0.25312499999999999</v>
      </c>
      <c r="M421" s="100">
        <f t="shared" si="52"/>
        <v>0.25</v>
      </c>
      <c r="N421" s="103" t="s">
        <v>319</v>
      </c>
      <c r="O421" s="106">
        <f t="shared" si="53"/>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4"/>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50"/>
        <v>1.0125</v>
      </c>
      <c r="K422" s="100">
        <f>SUMIFS(Table1[Horas efetivas],Table1[Tabela],Plano_V3!E422,Table1[Campo],Plano_V3!F422)</f>
        <v>2.0249999999999999</v>
      </c>
      <c r="L422" s="100">
        <f t="shared" si="51"/>
        <v>0.25312499999999999</v>
      </c>
      <c r="M422" s="100">
        <f t="shared" si="52"/>
        <v>0.25</v>
      </c>
      <c r="N422" s="103" t="s">
        <v>319</v>
      </c>
      <c r="O422" s="106">
        <f t="shared" si="53"/>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4"/>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50"/>
        <v>1.0125</v>
      </c>
      <c r="K423" s="100">
        <f>SUMIFS(Table1[Horas efetivas],Table1[Tabela],Plano_V3!E423,Table1[Campo],Plano_V3!F423)</f>
        <v>2.0249999999999999</v>
      </c>
      <c r="L423" s="100">
        <f t="shared" si="51"/>
        <v>0.25312499999999999</v>
      </c>
      <c r="M423" s="100">
        <f t="shared" si="52"/>
        <v>0.25</v>
      </c>
      <c r="N423" s="103" t="s">
        <v>319</v>
      </c>
      <c r="O423" s="106">
        <f t="shared" si="53"/>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4"/>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50"/>
        <v>0.51249999999999996</v>
      </c>
      <c r="K424" s="100">
        <f>SUMIFS(Table1[Horas efetivas],Table1[Tabela],Plano_V3!E424,Table1[Campo],Plano_V3!F424)</f>
        <v>4.0999999999999996</v>
      </c>
      <c r="L424" s="100">
        <f t="shared" si="51"/>
        <v>0.51249999999999996</v>
      </c>
      <c r="M424" s="100">
        <f t="shared" si="52"/>
        <v>1</v>
      </c>
      <c r="N424" s="103" t="s">
        <v>319</v>
      </c>
      <c r="O424" s="106">
        <f t="shared" si="53"/>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4"/>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50"/>
        <v>2.0125000000000002</v>
      </c>
      <c r="K425" s="100">
        <f>SUMIFS(Table1[Horas efetivas],Table1[Tabela],Plano_V3!E425,Table1[Campo],Plano_V3!F425)</f>
        <v>4.0250000000000004</v>
      </c>
      <c r="L425" s="100">
        <f t="shared" si="51"/>
        <v>0.50312500000000004</v>
      </c>
      <c r="M425" s="100">
        <f t="shared" si="52"/>
        <v>0.25</v>
      </c>
      <c r="N425" s="103" t="s">
        <v>319</v>
      </c>
      <c r="O425" s="106">
        <f t="shared" si="53"/>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4"/>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50"/>
        <v>2.0125000000000002</v>
      </c>
      <c r="K426" s="100">
        <f>SUMIFS(Table1[Horas efetivas],Table1[Tabela],Plano_V3!E426,Table1[Campo],Plano_V3!F426)</f>
        <v>4.0250000000000004</v>
      </c>
      <c r="L426" s="100">
        <f t="shared" si="51"/>
        <v>0.50312500000000004</v>
      </c>
      <c r="M426" s="100">
        <f t="shared" si="52"/>
        <v>0.25</v>
      </c>
      <c r="N426" s="103" t="s">
        <v>319</v>
      </c>
      <c r="O426" s="106">
        <f t="shared" si="53"/>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4"/>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55">I427/8</f>
        <v>2.0125000000000002</v>
      </c>
      <c r="K427" s="100">
        <f>SUMIFS(Table1[Horas efetivas],Table1[Tabela],Plano_V3!E427,Table1[Campo],Plano_V3!F427)</f>
        <v>4.0250000000000004</v>
      </c>
      <c r="L427" s="100">
        <f t="shared" ref="L427:L445" si="56">K427/8</f>
        <v>0.50312500000000004</v>
      </c>
      <c r="M427" s="100">
        <f t="shared" ref="M427:M446" si="57">L427/J427</f>
        <v>0.25</v>
      </c>
      <c r="N427" s="103" t="s">
        <v>319</v>
      </c>
      <c r="O427" s="106">
        <f t="shared" si="53"/>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4"/>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5"/>
        <v>0.51249999999999996</v>
      </c>
      <c r="K428" s="100">
        <f>SUMIFS(Table1[Horas efetivas],Table1[Tabela],Plano_V3!E428,Table1[Campo],Plano_V3!F428)</f>
        <v>4.0999999999999996</v>
      </c>
      <c r="L428" s="100">
        <f t="shared" si="56"/>
        <v>0.51249999999999996</v>
      </c>
      <c r="M428" s="100">
        <f t="shared" si="57"/>
        <v>1</v>
      </c>
      <c r="N428" s="103" t="s">
        <v>319</v>
      </c>
      <c r="O428" s="106">
        <f t="shared" si="53"/>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4"/>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5"/>
        <v>0.51249999999999996</v>
      </c>
      <c r="K429" s="100">
        <f>SUMIFS(Table1[Horas efetivas],Table1[Tabela],Plano_V3!E429,Table1[Campo],Plano_V3!F429)</f>
        <v>4.0999999999999996</v>
      </c>
      <c r="L429" s="100">
        <f t="shared" si="56"/>
        <v>0.51249999999999996</v>
      </c>
      <c r="M429" s="100">
        <f t="shared" si="57"/>
        <v>1</v>
      </c>
      <c r="N429" s="103" t="s">
        <v>319</v>
      </c>
      <c r="O429" s="106">
        <f t="shared" si="53"/>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4"/>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55"/>
        <v>0.51249999999999996</v>
      </c>
      <c r="K430" s="100">
        <f>SUMIFS(Table1[Horas efetivas],Table1[Tabela],Plano_V3!E430,Table1[Campo],Plano_V3!F430)</f>
        <v>4.0999999999999996</v>
      </c>
      <c r="L430" s="100">
        <f t="shared" si="56"/>
        <v>0.51249999999999996</v>
      </c>
      <c r="M430" s="100">
        <f t="shared" si="57"/>
        <v>1</v>
      </c>
      <c r="N430" s="103" t="s">
        <v>319</v>
      </c>
      <c r="O430" s="106">
        <f t="shared" si="53"/>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4"/>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55"/>
        <v>1</v>
      </c>
      <c r="K431" s="100">
        <f>SUMIFS(Table1[Horas efetivas],Table1[Tabela],Plano_V3!E431,Table1[Campo],Plano_V3!F431)</f>
        <v>2</v>
      </c>
      <c r="L431" s="100">
        <f t="shared" si="56"/>
        <v>0.25</v>
      </c>
      <c r="M431" s="100">
        <f t="shared" si="57"/>
        <v>0.25</v>
      </c>
      <c r="N431" s="103" t="s">
        <v>321</v>
      </c>
      <c r="O431" s="106">
        <f t="shared" si="53"/>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4"/>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5"/>
        <v>0.51249999999999996</v>
      </c>
      <c r="K432" s="100">
        <f>SUMIFS(Table1[Horas efetivas],Table1[Tabela],Plano_V3!E432,Table1[Campo],Plano_V3!F432)</f>
        <v>1.0249999999999999</v>
      </c>
      <c r="L432" s="100">
        <f t="shared" si="56"/>
        <v>0.12812499999999999</v>
      </c>
      <c r="M432" s="100">
        <f t="shared" si="57"/>
        <v>0.25</v>
      </c>
      <c r="N432" s="103" t="s">
        <v>321</v>
      </c>
      <c r="O432" s="106">
        <f t="shared" si="53"/>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4"/>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5"/>
        <v>0.51249999999999996</v>
      </c>
      <c r="K433" s="100">
        <f>SUMIFS(Table1[Horas efetivas],Table1[Tabela],Plano_V3!E433,Table1[Campo],Plano_V3!F433)</f>
        <v>1.0249999999999999</v>
      </c>
      <c r="L433" s="100">
        <f t="shared" si="56"/>
        <v>0.12812499999999999</v>
      </c>
      <c r="M433" s="100">
        <f t="shared" si="57"/>
        <v>0.25</v>
      </c>
      <c r="N433" s="103" t="s">
        <v>321</v>
      </c>
      <c r="O433" s="106">
        <f t="shared" si="53"/>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4"/>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5"/>
        <v>0.51249999999999996</v>
      </c>
      <c r="K434" s="100">
        <f>SUMIFS(Table1[Horas efetivas],Table1[Tabela],Plano_V3!E434,Table1[Campo],Plano_V3!F434)</f>
        <v>1.0249999999999999</v>
      </c>
      <c r="L434" s="100">
        <f t="shared" si="56"/>
        <v>0.12812499999999999</v>
      </c>
      <c r="M434" s="100">
        <f t="shared" si="57"/>
        <v>0.25</v>
      </c>
      <c r="N434" s="103" t="s">
        <v>321</v>
      </c>
      <c r="O434" s="106">
        <f t="shared" si="53"/>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4"/>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55"/>
        <v>0.51249999999999996</v>
      </c>
      <c r="K435" s="100">
        <f>SUMIFS(Table1[Horas efetivas],Table1[Tabela],Plano_V3!E435,Table1[Campo],Plano_V3!F435)</f>
        <v>1.0249999999999999</v>
      </c>
      <c r="L435" s="100">
        <f t="shared" si="56"/>
        <v>0.12812499999999999</v>
      </c>
      <c r="M435" s="100">
        <f t="shared" si="57"/>
        <v>0.25</v>
      </c>
      <c r="N435" s="103" t="s">
        <v>321</v>
      </c>
      <c r="O435" s="106">
        <f t="shared" si="53"/>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4"/>
        <v>modesg_out_sfcs_taxon_europeiaordem</v>
      </c>
      <c r="B436" s="83" t="s">
        <v>28</v>
      </c>
      <c r="C436" s="84" t="s">
        <v>301</v>
      </c>
      <c r="D436" s="80" t="s">
        <v>40</v>
      </c>
      <c r="E436" s="82" t="s">
        <v>320</v>
      </c>
      <c r="F436" s="80" t="s">
        <v>322</v>
      </c>
      <c r="G436" s="80" t="str">
        <f>INDEX(Auxiliar!$B$16:$B$23,MATCH(Plano_V3!H436,Auxiliar!$C$16:$C$23,0),1)</f>
        <v>7. Por iniciar</v>
      </c>
      <c r="H436" s="80">
        <f>VLOOKUP(A436,'Aux - pivots1'!$A:$B,2,0)</f>
        <v>7</v>
      </c>
      <c r="I436" s="100">
        <f>SUMIFS(Table1[Estimação (horas)],Table1[Tabela],Plano_V3!E436,Table1[Campo],Plano_V3!F436)</f>
        <v>4.0999999999999996</v>
      </c>
      <c r="J436" s="100">
        <f t="shared" si="55"/>
        <v>0.51249999999999996</v>
      </c>
      <c r="K436" s="100">
        <f>SUMIFS(Table1[Horas efetivas],Table1[Tabela],Plano_V3!E436,Table1[Campo],Plano_V3!F436)</f>
        <v>0</v>
      </c>
      <c r="L436" s="100">
        <f t="shared" si="56"/>
        <v>0</v>
      </c>
      <c r="M436" s="100">
        <f t="shared" si="57"/>
        <v>0</v>
      </c>
      <c r="N436" s="103" t="s">
        <v>321</v>
      </c>
      <c r="O436" s="106">
        <f t="shared" si="53"/>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4"/>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5"/>
        <v>2.0125000000000002</v>
      </c>
      <c r="K437" s="100">
        <f>SUMIFS(Table1[Horas efetivas],Table1[Tabela],Plano_V3!E437,Table1[Campo],Plano_V3!F437)</f>
        <v>4.0250000000000004</v>
      </c>
      <c r="L437" s="100">
        <f t="shared" si="56"/>
        <v>0.50312500000000004</v>
      </c>
      <c r="M437" s="100">
        <f t="shared" si="57"/>
        <v>0.25</v>
      </c>
      <c r="N437" s="103" t="s">
        <v>321</v>
      </c>
      <c r="O437" s="106">
        <f t="shared" si="53"/>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4"/>
        <v>modesg_out_sfcs_taxon_europeianome_ctgr_sfcs</v>
      </c>
      <c r="B438" s="83" t="s">
        <v>28</v>
      </c>
      <c r="C438" s="84" t="s">
        <v>301</v>
      </c>
      <c r="D438" s="80" t="s">
        <v>40</v>
      </c>
      <c r="E438" s="82" t="s">
        <v>320</v>
      </c>
      <c r="F438" s="80" t="s">
        <v>198</v>
      </c>
      <c r="G438" s="80" t="str">
        <f>INDEX(Auxiliar!$B$16:$B$23,MATCH(Plano_V3!H438,Auxiliar!$C$16:$C$23,0),1)</f>
        <v>4. Validação EF</v>
      </c>
      <c r="H438" s="80">
        <f>VLOOKUP(A438,'Aux - pivots1'!$A:$B,2,0)</f>
        <v>4</v>
      </c>
      <c r="I438" s="100">
        <f>SUMIFS(Table1[Estimação (horas)],Table1[Tabela],Plano_V3!E438,Table1[Campo],Plano_V3!F438)</f>
        <v>16.100000000000001</v>
      </c>
      <c r="J438" s="100">
        <f t="shared" si="55"/>
        <v>2.0125000000000002</v>
      </c>
      <c r="K438" s="100">
        <f>SUMIFS(Table1[Horas efetivas],Table1[Tabela],Plano_V3!E438,Table1[Campo],Plano_V3!F438)</f>
        <v>4.0250000000000004</v>
      </c>
      <c r="L438" s="100">
        <f t="shared" si="56"/>
        <v>0.50312500000000004</v>
      </c>
      <c r="M438" s="100">
        <f t="shared" si="57"/>
        <v>0.25</v>
      </c>
      <c r="N438" s="103" t="s">
        <v>321</v>
      </c>
      <c r="O438" s="106">
        <f t="shared" si="53"/>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4"/>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55"/>
        <v>1.0125</v>
      </c>
      <c r="K439" s="100">
        <f>SUMIFS(Table1[Horas efetivas],Table1[Tabela],Plano_V3!E439,Table1[Campo],Plano_V3!F439)</f>
        <v>2.0249999999999999</v>
      </c>
      <c r="L439" s="100">
        <f t="shared" si="56"/>
        <v>0.25312499999999999</v>
      </c>
      <c r="M439" s="100">
        <f t="shared" si="57"/>
        <v>0.25</v>
      </c>
      <c r="N439" s="103" t="s">
        <v>321</v>
      </c>
      <c r="O439" s="106">
        <f t="shared" si="53"/>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4"/>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55"/>
        <v>1.0125</v>
      </c>
      <c r="K440" s="100">
        <f>SUMIFS(Table1[Horas efetivas],Table1[Tabela],Plano_V3!E440,Table1[Campo],Plano_V3!F440)</f>
        <v>2.0249999999999999</v>
      </c>
      <c r="L440" s="100">
        <f t="shared" si="56"/>
        <v>0.25312499999999999</v>
      </c>
      <c r="M440" s="100">
        <f t="shared" si="57"/>
        <v>0.25</v>
      </c>
      <c r="N440" s="103" t="s">
        <v>321</v>
      </c>
      <c r="O440" s="106">
        <f t="shared" si="53"/>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4"/>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55"/>
        <v>1.0125</v>
      </c>
      <c r="K441" s="100">
        <f>SUMIFS(Table1[Horas efetivas],Table1[Tabela],Plano_V3!E441,Table1[Campo],Plano_V3!F441)</f>
        <v>2.0249999999999999</v>
      </c>
      <c r="L441" s="100">
        <f t="shared" si="56"/>
        <v>0.25312499999999999</v>
      </c>
      <c r="M441" s="100">
        <f t="shared" si="57"/>
        <v>0.25</v>
      </c>
      <c r="N441" s="103" t="s">
        <v>321</v>
      </c>
      <c r="O441" s="106">
        <f t="shared" si="53"/>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4"/>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55"/>
        <v>1.0125</v>
      </c>
      <c r="K442" s="100">
        <f>SUMIFS(Table1[Horas efetivas],Table1[Tabela],Plano_V3!E442,Table1[Campo],Plano_V3!F442)</f>
        <v>2.0249999999999999</v>
      </c>
      <c r="L442" s="100">
        <f t="shared" si="56"/>
        <v>0.25312499999999999</v>
      </c>
      <c r="M442" s="100">
        <f t="shared" si="57"/>
        <v>0.25</v>
      </c>
      <c r="N442" s="103" t="s">
        <v>321</v>
      </c>
      <c r="O442" s="106">
        <f t="shared" si="53"/>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4"/>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55"/>
        <v>0.51249999999999996</v>
      </c>
      <c r="K443" s="100">
        <f>SUMIFS(Table1[Horas efetivas],Table1[Tabela],Plano_V3!E443,Table1[Campo],Plano_V3!F443)</f>
        <v>4.0999999999999996</v>
      </c>
      <c r="L443" s="100">
        <f t="shared" si="56"/>
        <v>0.51249999999999996</v>
      </c>
      <c r="M443" s="100">
        <f t="shared" si="57"/>
        <v>1</v>
      </c>
      <c r="N443" s="103" t="s">
        <v>321</v>
      </c>
      <c r="O443" s="106">
        <f t="shared" si="53"/>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4"/>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55"/>
        <v>0.51249999999999996</v>
      </c>
      <c r="K444" s="100">
        <f>SUMIFS(Table1[Horas efetivas],Table1[Tabela],Plano_V3!E444,Table1[Campo],Plano_V3!F444)</f>
        <v>1.0249999999999999</v>
      </c>
      <c r="L444" s="100">
        <f t="shared" si="56"/>
        <v>0.12812499999999999</v>
      </c>
      <c r="M444" s="100">
        <f t="shared" si="57"/>
        <v>0.25</v>
      </c>
      <c r="N444" s="103" t="s">
        <v>321</v>
      </c>
      <c r="O444" s="106">
        <f t="shared" si="53"/>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4"/>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55"/>
        <v>1.0125</v>
      </c>
      <c r="K445" s="100">
        <f>SUMIFS(Table1[Horas efetivas],Table1[Tabela],Plano_V3!E445,Table1[Campo],Plano_V3!F445)</f>
        <v>2.0249999999999999</v>
      </c>
      <c r="L445" s="100">
        <f t="shared" si="56"/>
        <v>0.25312499999999999</v>
      </c>
      <c r="M445" s="100">
        <f t="shared" si="57"/>
        <v>0.25</v>
      </c>
      <c r="N445" s="103" t="s">
        <v>321</v>
      </c>
      <c r="O445" s="106">
        <f t="shared" si="53"/>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54"/>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32.946875000000027</v>
      </c>
      <c r="L446" s="100">
        <f>K446/8</f>
        <v>4.1183593750000034</v>
      </c>
      <c r="M446" s="100">
        <f t="shared" si="57"/>
        <v>0.37233366294674358</v>
      </c>
      <c r="N446" s="103"/>
      <c r="O446" s="106">
        <f t="shared" si="53"/>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54"/>
        <v/>
      </c>
      <c r="B447" s="117" t="s">
        <v>28</v>
      </c>
      <c r="C447" s="118" t="s">
        <v>28</v>
      </c>
      <c r="D447" s="112"/>
      <c r="E447" s="119"/>
      <c r="F447" s="112"/>
      <c r="G447" s="112"/>
      <c r="H447" s="112"/>
      <c r="I447" s="115">
        <f>SUM(I448:I574)</f>
        <v>338.17500000000138</v>
      </c>
      <c r="J447" s="115">
        <f>ROUNDUP(I447/8,0)</f>
        <v>43</v>
      </c>
      <c r="K447" s="115"/>
      <c r="L447" s="115"/>
      <c r="M447" s="115"/>
      <c r="N447" s="103"/>
      <c r="O447" s="106">
        <f t="shared" si="53"/>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54"/>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8">I448/8</f>
        <v>0.51249999999999996</v>
      </c>
      <c r="K448" s="100">
        <f>SUMIFS(Table1[Horas efetivas],Table1[Tabela],Plano_V3!E448,Table1[Campo],Plano_V3!F448)</f>
        <v>0</v>
      </c>
      <c r="L448" s="100">
        <f t="shared" ref="L448:L511" si="59">K448/8</f>
        <v>0</v>
      </c>
      <c r="M448" s="100">
        <f t="shared" ref="M448:M511" si="60">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4"/>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8"/>
        <v>0.51249999999999996</v>
      </c>
      <c r="K449" s="100">
        <f>SUMIFS(Table1[Horas efetivas],Table1[Tabela],Plano_V3!E449,Table1[Campo],Plano_V3!F449)</f>
        <v>0</v>
      </c>
      <c r="L449" s="100">
        <f t="shared" si="59"/>
        <v>0</v>
      </c>
      <c r="M449" s="100">
        <f t="shared" si="60"/>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4"/>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8"/>
        <v>0.51249999999999996</v>
      </c>
      <c r="K450" s="100">
        <f>SUMIFS(Table1[Horas efetivas],Table1[Tabela],Plano_V3!E450,Table1[Campo],Plano_V3!F450)</f>
        <v>0</v>
      </c>
      <c r="L450" s="100">
        <f t="shared" si="59"/>
        <v>0</v>
      </c>
      <c r="M450" s="100">
        <f t="shared" si="60"/>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4"/>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8"/>
        <v>0.51249999999999996</v>
      </c>
      <c r="K451" s="100">
        <f>SUMIFS(Table1[Horas efetivas],Table1[Tabela],Plano_V3!E451,Table1[Campo],Plano_V3!F451)</f>
        <v>0</v>
      </c>
      <c r="L451" s="100">
        <f t="shared" si="59"/>
        <v>0</v>
      </c>
      <c r="M451" s="100">
        <f t="shared" si="60"/>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4"/>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8"/>
        <v>0.51249999999999996</v>
      </c>
      <c r="K452" s="100">
        <f>SUMIFS(Table1[Horas efetivas],Table1[Tabela],Plano_V3!E452,Table1[Campo],Plano_V3!F452)</f>
        <v>0</v>
      </c>
      <c r="L452" s="100">
        <f t="shared" si="59"/>
        <v>0</v>
      </c>
      <c r="M452" s="100">
        <f t="shared" si="60"/>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4"/>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8"/>
        <v>0.51249999999999996</v>
      </c>
      <c r="K453" s="100">
        <f>SUMIFS(Table1[Horas efetivas],Table1[Tabela],Plano_V3!E453,Table1[Campo],Plano_V3!F453)</f>
        <v>0</v>
      </c>
      <c r="L453" s="100">
        <f t="shared" si="59"/>
        <v>0</v>
      </c>
      <c r="M453" s="100">
        <f t="shared" si="60"/>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4"/>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8"/>
        <v>0.51249999999999996</v>
      </c>
      <c r="K454" s="100">
        <f>SUMIFS(Table1[Horas efetivas],Table1[Tabela],Plano_V3!E454,Table1[Campo],Plano_V3!F454)</f>
        <v>0</v>
      </c>
      <c r="L454" s="100">
        <f t="shared" si="59"/>
        <v>0</v>
      </c>
      <c r="M454" s="100">
        <f t="shared" si="60"/>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4"/>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8"/>
        <v>0.51249999999999996</v>
      </c>
      <c r="K455" s="100">
        <f>SUMIFS(Table1[Horas efetivas],Table1[Tabela],Plano_V3!E455,Table1[Campo],Plano_V3!F455)</f>
        <v>0</v>
      </c>
      <c r="L455" s="100">
        <f t="shared" si="59"/>
        <v>0</v>
      </c>
      <c r="M455" s="100">
        <f t="shared" si="60"/>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4"/>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8"/>
        <v>0.51249999999999996</v>
      </c>
      <c r="K456" s="100">
        <f>SUMIFS(Table1[Horas efetivas],Table1[Tabela],Plano_V3!E456,Table1[Campo],Plano_V3!F456)</f>
        <v>0</v>
      </c>
      <c r="L456" s="100">
        <f t="shared" si="59"/>
        <v>0</v>
      </c>
      <c r="M456" s="100">
        <f t="shared" si="60"/>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4"/>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8"/>
        <v>0.51249999999999996</v>
      </c>
      <c r="K457" s="100">
        <f>SUMIFS(Table1[Horas efetivas],Table1[Tabela],Plano_V3!E457,Table1[Campo],Plano_V3!F457)</f>
        <v>0</v>
      </c>
      <c r="L457" s="100">
        <f t="shared" si="59"/>
        <v>0</v>
      </c>
      <c r="M457" s="100">
        <f t="shared" si="60"/>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4"/>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8"/>
        <v>0.51249999999999996</v>
      </c>
      <c r="K458" s="100">
        <f>SUMIFS(Table1[Horas efetivas],Table1[Tabela],Plano_V3!E458,Table1[Campo],Plano_V3!F458)</f>
        <v>0</v>
      </c>
      <c r="L458" s="100">
        <f t="shared" si="59"/>
        <v>0</v>
      </c>
      <c r="M458" s="100">
        <f t="shared" si="60"/>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4"/>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8"/>
        <v>0.51249999999999996</v>
      </c>
      <c r="K459" s="100">
        <f>SUMIFS(Table1[Horas efetivas],Table1[Tabela],Plano_V3!E459,Table1[Campo],Plano_V3!F459)</f>
        <v>0</v>
      </c>
      <c r="L459" s="100">
        <f t="shared" si="59"/>
        <v>0</v>
      </c>
      <c r="M459" s="100">
        <f t="shared" si="60"/>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4"/>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8"/>
        <v>0.51249999999999996</v>
      </c>
      <c r="K460" s="100">
        <f>SUMIFS(Table1[Horas efetivas],Table1[Tabela],Plano_V3!E460,Table1[Campo],Plano_V3!F460)</f>
        <v>0</v>
      </c>
      <c r="L460" s="100">
        <f t="shared" si="59"/>
        <v>0</v>
      </c>
      <c r="M460" s="100">
        <f t="shared" si="60"/>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4"/>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8"/>
        <v>0.51249999999999996</v>
      </c>
      <c r="K461" s="100">
        <f>SUMIFS(Table1[Horas efetivas],Table1[Tabela],Plano_V3!E461,Table1[Campo],Plano_V3!F461)</f>
        <v>0</v>
      </c>
      <c r="L461" s="100">
        <f t="shared" si="59"/>
        <v>0</v>
      </c>
      <c r="M461" s="100">
        <f t="shared" si="60"/>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4"/>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8"/>
        <v>0.51249999999999996</v>
      </c>
      <c r="K462" s="100">
        <f>SUMIFS(Table1[Horas efetivas],Table1[Tabela],Plano_V3!E462,Table1[Campo],Plano_V3!F462)</f>
        <v>0</v>
      </c>
      <c r="L462" s="100">
        <f t="shared" si="59"/>
        <v>0</v>
      </c>
      <c r="M462" s="100">
        <f t="shared" si="60"/>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4"/>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8"/>
        <v>0.51249999999999996</v>
      </c>
      <c r="K463" s="100">
        <f>SUMIFS(Table1[Horas efetivas],Table1[Tabela],Plano_V3!E463,Table1[Campo],Plano_V3!F463)</f>
        <v>0</v>
      </c>
      <c r="L463" s="100">
        <f t="shared" si="59"/>
        <v>0</v>
      </c>
      <c r="M463" s="100">
        <f t="shared" si="60"/>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4"/>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8"/>
        <v>0.51249999999999996</v>
      </c>
      <c r="K464" s="100">
        <f>SUMIFS(Table1[Horas efetivas],Table1[Tabela],Plano_V3!E464,Table1[Campo],Plano_V3!F464)</f>
        <v>0</v>
      </c>
      <c r="L464" s="100">
        <f t="shared" si="59"/>
        <v>0</v>
      </c>
      <c r="M464" s="100">
        <f t="shared" si="60"/>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4"/>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8"/>
        <v>0.51249999999999996</v>
      </c>
      <c r="K465" s="100">
        <f>SUMIFS(Table1[Horas efetivas],Table1[Tabela],Plano_V3!E465,Table1[Campo],Plano_V3!F465)</f>
        <v>0</v>
      </c>
      <c r="L465" s="100">
        <f t="shared" si="59"/>
        <v>0</v>
      </c>
      <c r="M465" s="100">
        <f t="shared" si="60"/>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4"/>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8"/>
        <v>0.51249999999999996</v>
      </c>
      <c r="K466" s="100">
        <f>SUMIFS(Table1[Horas efetivas],Table1[Tabela],Plano_V3!E466,Table1[Campo],Plano_V3!F466)</f>
        <v>0</v>
      </c>
      <c r="L466" s="100">
        <f t="shared" si="59"/>
        <v>0</v>
      </c>
      <c r="M466" s="100">
        <f t="shared" si="60"/>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4"/>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8"/>
        <v>0.51249999999999996</v>
      </c>
      <c r="K467" s="100">
        <f>SUMIFS(Table1[Horas efetivas],Table1[Tabela],Plano_V3!E467,Table1[Campo],Plano_V3!F467)</f>
        <v>0</v>
      </c>
      <c r="L467" s="100">
        <f t="shared" si="59"/>
        <v>0</v>
      </c>
      <c r="M467" s="100">
        <f t="shared" si="60"/>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4"/>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8"/>
        <v>0.51249999999999996</v>
      </c>
      <c r="K468" s="100">
        <f>SUMIFS(Table1[Horas efetivas],Table1[Tabela],Plano_V3!E468,Table1[Campo],Plano_V3!F468)</f>
        <v>0</v>
      </c>
      <c r="L468" s="100">
        <f t="shared" si="59"/>
        <v>0</v>
      </c>
      <c r="M468" s="100">
        <f t="shared" si="60"/>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4"/>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8"/>
        <v>0.51249999999999996</v>
      </c>
      <c r="K469" s="100">
        <f>SUMIFS(Table1[Horas efetivas],Table1[Tabela],Plano_V3!E469,Table1[Campo],Plano_V3!F469)</f>
        <v>0</v>
      </c>
      <c r="L469" s="100">
        <f t="shared" si="59"/>
        <v>0</v>
      </c>
      <c r="M469" s="100">
        <f t="shared" si="60"/>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4"/>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8"/>
        <v>0.51249999999999996</v>
      </c>
      <c r="K470" s="100">
        <f>SUMIFS(Table1[Horas efetivas],Table1[Tabela],Plano_V3!E470,Table1[Campo],Plano_V3!F470)</f>
        <v>0</v>
      </c>
      <c r="L470" s="100">
        <f t="shared" si="59"/>
        <v>0</v>
      </c>
      <c r="M470" s="100">
        <f t="shared" si="60"/>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4"/>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8"/>
        <v>0.51249999999999996</v>
      </c>
      <c r="K471" s="100">
        <f>SUMIFS(Table1[Horas efetivas],Table1[Tabela],Plano_V3!E471,Table1[Campo],Plano_V3!F471)</f>
        <v>0</v>
      </c>
      <c r="L471" s="100">
        <f t="shared" si="59"/>
        <v>0</v>
      </c>
      <c r="M471" s="100">
        <f t="shared" si="60"/>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4"/>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8"/>
        <v>0.51249999999999996</v>
      </c>
      <c r="K472" s="100">
        <f>SUMIFS(Table1[Horas efetivas],Table1[Tabela],Plano_V3!E472,Table1[Campo],Plano_V3!F472)</f>
        <v>0</v>
      </c>
      <c r="L472" s="100">
        <f t="shared" si="59"/>
        <v>0</v>
      </c>
      <c r="M472" s="100">
        <f t="shared" si="60"/>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4"/>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8"/>
        <v>0.51249999999999996</v>
      </c>
      <c r="K473" s="100">
        <f>SUMIFS(Table1[Horas efetivas],Table1[Tabela],Plano_V3!E473,Table1[Campo],Plano_V3!F473)</f>
        <v>0</v>
      </c>
      <c r="L473" s="100">
        <f t="shared" si="59"/>
        <v>0</v>
      </c>
      <c r="M473" s="100">
        <f t="shared" si="60"/>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4"/>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8"/>
        <v>0.51249999999999996</v>
      </c>
      <c r="K474" s="100">
        <f>SUMIFS(Table1[Horas efetivas],Table1[Tabela],Plano_V3!E474,Table1[Campo],Plano_V3!F474)</f>
        <v>0</v>
      </c>
      <c r="L474" s="100">
        <f t="shared" si="59"/>
        <v>0</v>
      </c>
      <c r="M474" s="100">
        <f t="shared" si="60"/>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4"/>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8"/>
        <v>0.51249999999999996</v>
      </c>
      <c r="K475" s="100">
        <f>SUMIFS(Table1[Horas efetivas],Table1[Tabela],Plano_V3!E475,Table1[Campo],Plano_V3!F475)</f>
        <v>0</v>
      </c>
      <c r="L475" s="100">
        <f t="shared" si="59"/>
        <v>0</v>
      </c>
      <c r="M475" s="100">
        <f t="shared" si="60"/>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54"/>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8"/>
        <v>0.51249999999999996</v>
      </c>
      <c r="K476" s="100">
        <f>SUMIFS(Table1[Horas efetivas],Table1[Tabela],Plano_V3!E476,Table1[Campo],Plano_V3!F476)</f>
        <v>0</v>
      </c>
      <c r="L476" s="100">
        <f t="shared" si="59"/>
        <v>0</v>
      </c>
      <c r="M476" s="100">
        <f t="shared" si="60"/>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61">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8"/>
        <v>0.51249999999999996</v>
      </c>
      <c r="K477" s="100">
        <f>SUMIFS(Table1[Horas efetivas],Table1[Tabela],Plano_V3!E477,Table1[Campo],Plano_V3!F477)</f>
        <v>0</v>
      </c>
      <c r="L477" s="100">
        <f t="shared" si="59"/>
        <v>0</v>
      </c>
      <c r="M477" s="100">
        <f t="shared" si="60"/>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1"/>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8"/>
        <v>0.51249999999999996</v>
      </c>
      <c r="K478" s="100">
        <f>SUMIFS(Table1[Horas efetivas],Table1[Tabela],Plano_V3!E478,Table1[Campo],Plano_V3!F478)</f>
        <v>0</v>
      </c>
      <c r="L478" s="100">
        <f t="shared" si="59"/>
        <v>0</v>
      </c>
      <c r="M478" s="100">
        <f t="shared" si="60"/>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1"/>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8"/>
        <v>0.51249999999999996</v>
      </c>
      <c r="K479" s="100">
        <f>SUMIFS(Table1[Horas efetivas],Table1[Tabela],Plano_V3!E479,Table1[Campo],Plano_V3!F479)</f>
        <v>0</v>
      </c>
      <c r="L479" s="100">
        <f t="shared" si="59"/>
        <v>0</v>
      </c>
      <c r="M479" s="100">
        <f t="shared" si="60"/>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1"/>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8"/>
        <v>0.51249999999999996</v>
      </c>
      <c r="K480" s="100">
        <f>SUMIFS(Table1[Horas efetivas],Table1[Tabela],Plano_V3!E480,Table1[Campo],Plano_V3!F480)</f>
        <v>0</v>
      </c>
      <c r="L480" s="100">
        <f t="shared" si="59"/>
        <v>0</v>
      </c>
      <c r="M480" s="100">
        <f t="shared" si="60"/>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1"/>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8"/>
        <v>0.51249999999999996</v>
      </c>
      <c r="K481" s="100">
        <f>SUMIFS(Table1[Horas efetivas],Table1[Tabela],Plano_V3!E481,Table1[Campo],Plano_V3!F481)</f>
        <v>0</v>
      </c>
      <c r="L481" s="100">
        <f t="shared" si="59"/>
        <v>0</v>
      </c>
      <c r="M481" s="100">
        <f t="shared" si="60"/>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1"/>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8"/>
        <v>0.51249999999999996</v>
      </c>
      <c r="K482" s="100">
        <f>SUMIFS(Table1[Horas efetivas],Table1[Tabela],Plano_V3!E482,Table1[Campo],Plano_V3!F482)</f>
        <v>0</v>
      </c>
      <c r="L482" s="100">
        <f t="shared" si="59"/>
        <v>0</v>
      </c>
      <c r="M482" s="100">
        <f t="shared" si="60"/>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1"/>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8"/>
        <v>0.51249999999999996</v>
      </c>
      <c r="K483" s="100">
        <f>SUMIFS(Table1[Horas efetivas],Table1[Tabela],Plano_V3!E483,Table1[Campo],Plano_V3!F483)</f>
        <v>0</v>
      </c>
      <c r="L483" s="100">
        <f t="shared" si="59"/>
        <v>0</v>
      </c>
      <c r="M483" s="100">
        <f t="shared" si="60"/>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1"/>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8"/>
        <v>0.51249999999999996</v>
      </c>
      <c r="K484" s="100">
        <f>SUMIFS(Table1[Horas efetivas],Table1[Tabela],Plano_V3!E484,Table1[Campo],Plano_V3!F484)</f>
        <v>0</v>
      </c>
      <c r="L484" s="100">
        <f t="shared" si="59"/>
        <v>0</v>
      </c>
      <c r="M484" s="100">
        <f t="shared" si="60"/>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1"/>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8"/>
        <v>0.51249999999999996</v>
      </c>
      <c r="K485" s="100">
        <f>SUMIFS(Table1[Horas efetivas],Table1[Tabela],Plano_V3!E485,Table1[Campo],Plano_V3!F485)</f>
        <v>0</v>
      </c>
      <c r="L485" s="100">
        <f t="shared" si="59"/>
        <v>0</v>
      </c>
      <c r="M485" s="100">
        <f t="shared" si="60"/>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1"/>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8"/>
        <v>0.51249999999999996</v>
      </c>
      <c r="K486" s="100">
        <f>SUMIFS(Table1[Horas efetivas],Table1[Tabela],Plano_V3!E486,Table1[Campo],Plano_V3!F486)</f>
        <v>0</v>
      </c>
      <c r="L486" s="100">
        <f t="shared" si="59"/>
        <v>0</v>
      </c>
      <c r="M486" s="100">
        <f t="shared" si="60"/>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1"/>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8"/>
        <v>0.51249999999999996</v>
      </c>
      <c r="K487" s="100">
        <f>SUMIFS(Table1[Horas efetivas],Table1[Tabela],Plano_V3!E487,Table1[Campo],Plano_V3!F487)</f>
        <v>0</v>
      </c>
      <c r="L487" s="100">
        <f t="shared" si="59"/>
        <v>0</v>
      </c>
      <c r="M487" s="100">
        <f t="shared" si="60"/>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1"/>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8"/>
        <v>0.51249999999999996</v>
      </c>
      <c r="K488" s="100">
        <f>SUMIFS(Table1[Horas efetivas],Table1[Tabela],Plano_V3!E488,Table1[Campo],Plano_V3!F488)</f>
        <v>0</v>
      </c>
      <c r="L488" s="100">
        <f t="shared" si="59"/>
        <v>0</v>
      </c>
      <c r="M488" s="100">
        <f t="shared" si="60"/>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1"/>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8"/>
        <v>0.51249999999999996</v>
      </c>
      <c r="K489" s="100">
        <f>SUMIFS(Table1[Horas efetivas],Table1[Tabela],Plano_V3!E489,Table1[Campo],Plano_V3!F489)</f>
        <v>0</v>
      </c>
      <c r="L489" s="100">
        <f t="shared" si="59"/>
        <v>0</v>
      </c>
      <c r="M489" s="100">
        <f t="shared" si="60"/>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1"/>
        <v>lt004_protectionflg_act_physcl_rsk</v>
      </c>
      <c r="B490" s="83" t="s">
        <v>28</v>
      </c>
      <c r="C490" s="84" t="s">
        <v>28</v>
      </c>
      <c r="D490" s="80" t="s">
        <v>40</v>
      </c>
      <c r="E490" s="86" t="s">
        <v>356</v>
      </c>
      <c r="F490" s="87" t="s">
        <v>345</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8"/>
        <v>0.51249999999999996</v>
      </c>
      <c r="K490" s="100">
        <f>SUMIFS(Table1[Horas efetivas],Table1[Tabela],Plano_V3!E490,Table1[Campo],Plano_V3!F490)</f>
        <v>0</v>
      </c>
      <c r="L490" s="100">
        <f t="shared" si="59"/>
        <v>0</v>
      </c>
      <c r="M490" s="100">
        <f t="shared" si="60"/>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1"/>
        <v>lt004_protectionflg_chrnc_physcl_rsk</v>
      </c>
      <c r="B491" s="83" t="s">
        <v>28</v>
      </c>
      <c r="C491" s="84" t="s">
        <v>28</v>
      </c>
      <c r="D491" s="80" t="s">
        <v>40</v>
      </c>
      <c r="E491" s="86" t="s">
        <v>356</v>
      </c>
      <c r="F491" s="87" t="s">
        <v>346</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8"/>
        <v>0.51249999999999996</v>
      </c>
      <c r="K491" s="100">
        <f>SUMIFS(Table1[Horas efetivas],Table1[Tabela],Plano_V3!E491,Table1[Campo],Plano_V3!F491)</f>
        <v>0</v>
      </c>
      <c r="L491" s="100">
        <f t="shared" si="59"/>
        <v>0</v>
      </c>
      <c r="M491" s="100">
        <f t="shared" si="60"/>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1"/>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8"/>
        <v>0.51249999999999996</v>
      </c>
      <c r="K492" s="100">
        <f>SUMIFS(Table1[Horas efetivas],Table1[Tabela],Plano_V3!E492,Table1[Campo],Plano_V3!F492)</f>
        <v>0</v>
      </c>
      <c r="L492" s="100">
        <f t="shared" si="59"/>
        <v>0</v>
      </c>
      <c r="M492" s="100">
        <f t="shared" si="60"/>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1"/>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8"/>
        <v>0.51249999999999996</v>
      </c>
      <c r="K493" s="100">
        <f>SUMIFS(Table1[Horas efetivas],Table1[Tabela],Plano_V3!E493,Table1[Campo],Plano_V3!F493)</f>
        <v>0</v>
      </c>
      <c r="L493" s="100">
        <f t="shared" si="59"/>
        <v>0</v>
      </c>
      <c r="M493" s="100">
        <f t="shared" si="60"/>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1"/>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8"/>
        <v>0.51249999999999996</v>
      </c>
      <c r="K494" s="100">
        <f>SUMIFS(Table1[Horas efetivas],Table1[Tabela],Plano_V3!E494,Table1[Campo],Plano_V3!F494)</f>
        <v>0</v>
      </c>
      <c r="L494" s="100">
        <f t="shared" si="59"/>
        <v>0</v>
      </c>
      <c r="M494" s="100">
        <f t="shared" si="60"/>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1"/>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8"/>
        <v>0.51249999999999996</v>
      </c>
      <c r="K495" s="100">
        <f>SUMIFS(Table1[Horas efetivas],Table1[Tabela],Plano_V3!E495,Table1[Campo],Plano_V3!F495)</f>
        <v>0</v>
      </c>
      <c r="L495" s="100">
        <f t="shared" si="59"/>
        <v>0</v>
      </c>
      <c r="M495" s="100">
        <f t="shared" si="60"/>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1"/>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8"/>
        <v>0.51249999999999996</v>
      </c>
      <c r="K496" s="100">
        <f>SUMIFS(Table1[Horas efetivas],Table1[Tabela],Plano_V3!E496,Table1[Campo],Plano_V3!F496)</f>
        <v>0</v>
      </c>
      <c r="L496" s="100">
        <f t="shared" si="59"/>
        <v>0</v>
      </c>
      <c r="M496" s="100">
        <f t="shared" si="60"/>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1"/>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8"/>
        <v>0.51249999999999996</v>
      </c>
      <c r="K497" s="100">
        <f>SUMIFS(Table1[Horas efetivas],Table1[Tabela],Plano_V3!E497,Table1[Campo],Plano_V3!F497)</f>
        <v>0</v>
      </c>
      <c r="L497" s="100">
        <f t="shared" si="59"/>
        <v>0</v>
      </c>
      <c r="M497" s="100">
        <f t="shared" si="60"/>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1"/>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8"/>
        <v>0.51249999999999996</v>
      </c>
      <c r="K498" s="100">
        <f>SUMIFS(Table1[Horas efetivas],Table1[Tabela],Plano_V3!E498,Table1[Campo],Plano_V3!F498)</f>
        <v>0</v>
      </c>
      <c r="L498" s="100">
        <f t="shared" si="59"/>
        <v>0</v>
      </c>
      <c r="M498" s="100">
        <f t="shared" si="60"/>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1"/>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8"/>
        <v>0.51249999999999996</v>
      </c>
      <c r="K499" s="100">
        <f>SUMIFS(Table1[Horas efetivas],Table1[Tabela],Plano_V3!E499,Table1[Campo],Plano_V3!F499)</f>
        <v>0</v>
      </c>
      <c r="L499" s="100">
        <f t="shared" si="59"/>
        <v>0</v>
      </c>
      <c r="M499" s="100">
        <f t="shared" si="60"/>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1"/>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8"/>
        <v>0.51249999999999996</v>
      </c>
      <c r="K500" s="100">
        <f>SUMIFS(Table1[Horas efetivas],Table1[Tabela],Plano_V3!E500,Table1[Campo],Plano_V3!F500)</f>
        <v>0</v>
      </c>
      <c r="L500" s="100">
        <f t="shared" si="59"/>
        <v>0</v>
      </c>
      <c r="M500" s="100">
        <f t="shared" si="60"/>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1"/>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8"/>
        <v>0.51249999999999996</v>
      </c>
      <c r="K501" s="100">
        <f>SUMIFS(Table1[Horas efetivas],Table1[Tabela],Plano_V3!E501,Table1[Campo],Plano_V3!F501)</f>
        <v>0</v>
      </c>
      <c r="L501" s="100">
        <f t="shared" si="59"/>
        <v>0</v>
      </c>
      <c r="M501" s="100">
        <f t="shared" si="60"/>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1"/>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8"/>
        <v>0.51249999999999996</v>
      </c>
      <c r="K502" s="100">
        <f>SUMIFS(Table1[Horas efetivas],Table1[Tabela],Plano_V3!E502,Table1[Campo],Plano_V3!F502)</f>
        <v>0</v>
      </c>
      <c r="L502" s="100">
        <f t="shared" si="59"/>
        <v>0</v>
      </c>
      <c r="M502" s="100">
        <f t="shared" si="60"/>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1"/>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8"/>
        <v>0.51249999999999996</v>
      </c>
      <c r="K503" s="100">
        <f>SUMIFS(Table1[Horas efetivas],Table1[Tabela],Plano_V3!E503,Table1[Campo],Plano_V3!F503)</f>
        <v>0</v>
      </c>
      <c r="L503" s="100">
        <f t="shared" si="59"/>
        <v>0</v>
      </c>
      <c r="M503" s="100">
        <f t="shared" si="60"/>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1"/>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8"/>
        <v>0.51249999999999996</v>
      </c>
      <c r="K504" s="100">
        <f>SUMIFS(Table1[Horas efetivas],Table1[Tabela],Plano_V3!E504,Table1[Campo],Plano_V3!F504)</f>
        <v>0</v>
      </c>
      <c r="L504" s="100">
        <f t="shared" si="59"/>
        <v>0</v>
      </c>
      <c r="M504" s="100">
        <f t="shared" si="60"/>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1"/>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8"/>
        <v>0.51249999999999996</v>
      </c>
      <c r="K505" s="100">
        <f>SUMIFS(Table1[Horas efetivas],Table1[Tabela],Plano_V3!E505,Table1[Campo],Plano_V3!F505)</f>
        <v>0</v>
      </c>
      <c r="L505" s="100">
        <f t="shared" si="59"/>
        <v>0</v>
      </c>
      <c r="M505" s="100">
        <f t="shared" si="60"/>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1"/>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8"/>
        <v>0.51249999999999996</v>
      </c>
      <c r="K506" s="100">
        <f>SUMIFS(Table1[Horas efetivas],Table1[Tabela],Plano_V3!E506,Table1[Campo],Plano_V3!F506)</f>
        <v>0</v>
      </c>
      <c r="L506" s="100">
        <f t="shared" si="59"/>
        <v>0</v>
      </c>
      <c r="M506" s="100">
        <f t="shared" si="60"/>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1"/>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8"/>
        <v>0.51249999999999996</v>
      </c>
      <c r="K507" s="100">
        <f>SUMIFS(Table1[Horas efetivas],Table1[Tabela],Plano_V3!E507,Table1[Campo],Plano_V3!F507)</f>
        <v>0</v>
      </c>
      <c r="L507" s="100">
        <f t="shared" si="59"/>
        <v>0</v>
      </c>
      <c r="M507" s="100">
        <f t="shared" si="60"/>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1"/>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8"/>
        <v>0.51249999999999996</v>
      </c>
      <c r="K508" s="100">
        <f>SUMIFS(Table1[Horas efetivas],Table1[Tabela],Plano_V3!E508,Table1[Campo],Plano_V3!F508)</f>
        <v>0</v>
      </c>
      <c r="L508" s="100">
        <f t="shared" si="59"/>
        <v>0</v>
      </c>
      <c r="M508" s="100">
        <f t="shared" si="60"/>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1"/>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8"/>
        <v>0.51249999999999996</v>
      </c>
      <c r="K509" s="100">
        <f>SUMIFS(Table1[Horas efetivas],Table1[Tabela],Plano_V3!E509,Table1[Campo],Plano_V3!F509)</f>
        <v>0</v>
      </c>
      <c r="L509" s="100">
        <f t="shared" si="59"/>
        <v>0</v>
      </c>
      <c r="M509" s="100">
        <f t="shared" si="60"/>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1"/>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8"/>
        <v>0.51249999999999996</v>
      </c>
      <c r="K510" s="100">
        <f>SUMIFS(Table1[Horas efetivas],Table1[Tabela],Plano_V3!E510,Table1[Campo],Plano_V3!F510)</f>
        <v>0</v>
      </c>
      <c r="L510" s="100">
        <f t="shared" si="59"/>
        <v>0</v>
      </c>
      <c r="M510" s="100">
        <f t="shared" si="60"/>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1"/>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8"/>
        <v>0.51249999999999996</v>
      </c>
      <c r="K511" s="100">
        <f>SUMIFS(Table1[Horas efetivas],Table1[Tabela],Plano_V3!E511,Table1[Campo],Plano_V3!F511)</f>
        <v>0</v>
      </c>
      <c r="L511" s="100">
        <f t="shared" si="59"/>
        <v>0</v>
      </c>
      <c r="M511" s="100">
        <f t="shared" si="60"/>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1"/>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62">I512/8</f>
        <v>0.51249999999999996</v>
      </c>
      <c r="K512" s="100">
        <f>SUMIFS(Table1[Horas efetivas],Table1[Tabela],Plano_V3!E512,Table1[Campo],Plano_V3!F512)</f>
        <v>0</v>
      </c>
      <c r="L512" s="100">
        <f t="shared" ref="L512:L573" si="63">K512/8</f>
        <v>0</v>
      </c>
      <c r="M512" s="100">
        <f t="shared" ref="M512:M574" si="64">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1"/>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2"/>
        <v>0.51249999999999996</v>
      </c>
      <c r="K513" s="100">
        <f>SUMIFS(Table1[Horas efetivas],Table1[Tabela],Plano_V3!E513,Table1[Campo],Plano_V3!F513)</f>
        <v>0</v>
      </c>
      <c r="L513" s="100">
        <f t="shared" si="63"/>
        <v>0</v>
      </c>
      <c r="M513" s="100">
        <f t="shared" si="64"/>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1"/>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2"/>
        <v>0.51249999999999996</v>
      </c>
      <c r="K514" s="100">
        <f>SUMIFS(Table1[Horas efetivas],Table1[Tabela],Plano_V3!E514,Table1[Campo],Plano_V3!F514)</f>
        <v>0</v>
      </c>
      <c r="L514" s="100">
        <f t="shared" si="63"/>
        <v>0</v>
      </c>
      <c r="M514" s="100">
        <f t="shared" si="64"/>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1"/>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2"/>
        <v>0.51249999999999996</v>
      </c>
      <c r="K515" s="100">
        <f>SUMIFS(Table1[Horas efetivas],Table1[Tabela],Plano_V3!E515,Table1[Campo],Plano_V3!F515)</f>
        <v>0</v>
      </c>
      <c r="L515" s="100">
        <f t="shared" si="63"/>
        <v>0</v>
      </c>
      <c r="M515" s="100">
        <f t="shared" si="64"/>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1"/>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2"/>
        <v>0.51249999999999996</v>
      </c>
      <c r="K516" s="100">
        <f>SUMIFS(Table1[Horas efetivas],Table1[Tabela],Plano_V3!E516,Table1[Campo],Plano_V3!F516)</f>
        <v>0</v>
      </c>
      <c r="L516" s="100">
        <f t="shared" si="63"/>
        <v>0</v>
      </c>
      <c r="M516" s="100">
        <f t="shared" si="64"/>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1"/>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2"/>
        <v>0.51249999999999996</v>
      </c>
      <c r="K517" s="100">
        <f>SUMIFS(Table1[Horas efetivas],Table1[Tabela],Plano_V3!E517,Table1[Campo],Plano_V3!F517)</f>
        <v>0</v>
      </c>
      <c r="L517" s="100">
        <f t="shared" si="63"/>
        <v>0</v>
      </c>
      <c r="M517" s="100">
        <f t="shared" si="64"/>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1"/>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2"/>
        <v>0.51249999999999996</v>
      </c>
      <c r="K518" s="100">
        <f>SUMIFS(Table1[Horas efetivas],Table1[Tabela],Plano_V3!E518,Table1[Campo],Plano_V3!F518)</f>
        <v>0</v>
      </c>
      <c r="L518" s="100">
        <f t="shared" si="63"/>
        <v>0</v>
      </c>
      <c r="M518" s="100">
        <f t="shared" si="64"/>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1"/>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62"/>
        <v>0.51249999999999996</v>
      </c>
      <c r="K519" s="100">
        <f>SUMIFS(Table1[Horas efetivas],Table1[Tabela],Plano_V3!E519,Table1[Campo],Plano_V3!F519)</f>
        <v>0</v>
      </c>
      <c r="L519" s="100">
        <f t="shared" si="63"/>
        <v>0</v>
      </c>
      <c r="M519" s="100">
        <f t="shared" si="64"/>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1"/>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62"/>
        <v>1.2500000000000001E-2</v>
      </c>
      <c r="K520" s="100">
        <f>SUMIFS(Table1[Horas efetivas],Table1[Tabela],Plano_V3!E520,Table1[Campo],Plano_V3!F520)</f>
        <v>0.1</v>
      </c>
      <c r="L520" s="100">
        <f t="shared" si="63"/>
        <v>1.2500000000000001E-2</v>
      </c>
      <c r="M520" s="100">
        <f t="shared" si="64"/>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1"/>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62"/>
        <v>1.2500000000000001E-2</v>
      </c>
      <c r="K521" s="100">
        <f>SUMIFS(Table1[Horas efetivas],Table1[Tabela],Plano_V3!E521,Table1[Campo],Plano_V3!F521)</f>
        <v>0.1</v>
      </c>
      <c r="L521" s="100">
        <f t="shared" si="63"/>
        <v>1.2500000000000001E-2</v>
      </c>
      <c r="M521" s="100">
        <f t="shared" si="64"/>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1"/>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62"/>
        <v>1.2500000000000001E-2</v>
      </c>
      <c r="K522" s="100">
        <f>SUMIFS(Table1[Horas efetivas],Table1[Tabela],Plano_V3!E522,Table1[Campo],Plano_V3!F522)</f>
        <v>0.1</v>
      </c>
      <c r="L522" s="100">
        <f t="shared" si="63"/>
        <v>1.2500000000000001E-2</v>
      </c>
      <c r="M522" s="100">
        <f t="shared" si="64"/>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1"/>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62"/>
        <v>1.2500000000000001E-2</v>
      </c>
      <c r="K523" s="100">
        <f>SUMIFS(Table1[Horas efetivas],Table1[Tabela],Plano_V3!E523,Table1[Campo],Plano_V3!F523)</f>
        <v>0.1</v>
      </c>
      <c r="L523" s="100">
        <f t="shared" si="63"/>
        <v>1.2500000000000001E-2</v>
      </c>
      <c r="M523" s="100">
        <f t="shared" si="64"/>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1"/>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62"/>
        <v>1.2500000000000001E-2</v>
      </c>
      <c r="K524" s="100">
        <f>SUMIFS(Table1[Horas efetivas],Table1[Tabela],Plano_V3!E524,Table1[Campo],Plano_V3!F524)</f>
        <v>0.1</v>
      </c>
      <c r="L524" s="100">
        <f t="shared" si="63"/>
        <v>1.2500000000000001E-2</v>
      </c>
      <c r="M524" s="100">
        <f t="shared" si="64"/>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1"/>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62"/>
        <v>1.2500000000000001E-2</v>
      </c>
      <c r="K525" s="100">
        <f>SUMIFS(Table1[Horas efetivas],Table1[Tabela],Plano_V3!E525,Table1[Campo],Plano_V3!F525)</f>
        <v>0.1</v>
      </c>
      <c r="L525" s="100">
        <f t="shared" si="63"/>
        <v>1.2500000000000001E-2</v>
      </c>
      <c r="M525" s="100">
        <f t="shared" si="64"/>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1"/>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62"/>
        <v>1.2500000000000001E-2</v>
      </c>
      <c r="K526" s="100">
        <f>SUMIFS(Table1[Horas efetivas],Table1[Tabela],Plano_V3!E526,Table1[Campo],Plano_V3!F526)</f>
        <v>0.1</v>
      </c>
      <c r="L526" s="100">
        <f t="shared" si="63"/>
        <v>1.2500000000000001E-2</v>
      </c>
      <c r="M526" s="100">
        <f t="shared" si="64"/>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1"/>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62"/>
        <v>1.2500000000000001E-2</v>
      </c>
      <c r="K527" s="100">
        <f>SUMIFS(Table1[Horas efetivas],Table1[Tabela],Plano_V3!E527,Table1[Campo],Plano_V3!F527)</f>
        <v>0.1</v>
      </c>
      <c r="L527" s="100">
        <f t="shared" si="63"/>
        <v>1.2500000000000001E-2</v>
      </c>
      <c r="M527" s="100">
        <f t="shared" si="64"/>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1"/>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62"/>
        <v>1.2500000000000001E-2</v>
      </c>
      <c r="K528" s="100">
        <f>SUMIFS(Table1[Horas efetivas],Table1[Tabela],Plano_V3!E528,Table1[Campo],Plano_V3!F528)</f>
        <v>0.1</v>
      </c>
      <c r="L528" s="100">
        <f t="shared" si="63"/>
        <v>1.2500000000000001E-2</v>
      </c>
      <c r="M528" s="100">
        <f t="shared" si="64"/>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1"/>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62"/>
        <v>1.2500000000000001E-2</v>
      </c>
      <c r="K529" s="100">
        <f>SUMIFS(Table1[Horas efetivas],Table1[Tabela],Plano_V3!E529,Table1[Campo],Plano_V3!F529)</f>
        <v>0.1</v>
      </c>
      <c r="L529" s="100">
        <f t="shared" si="63"/>
        <v>1.2500000000000001E-2</v>
      </c>
      <c r="M529" s="100">
        <f t="shared" si="64"/>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1"/>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62"/>
        <v>1.2500000000000001E-2</v>
      </c>
      <c r="K530" s="100">
        <f>SUMIFS(Table1[Horas efetivas],Table1[Tabela],Plano_V3!E530,Table1[Campo],Plano_V3!F530)</f>
        <v>0.1</v>
      </c>
      <c r="L530" s="100">
        <f t="shared" si="63"/>
        <v>1.2500000000000001E-2</v>
      </c>
      <c r="M530" s="100">
        <f t="shared" si="64"/>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1"/>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62"/>
        <v>1.2500000000000001E-2</v>
      </c>
      <c r="K531" s="100">
        <f>SUMIFS(Table1[Horas efetivas],Table1[Tabela],Plano_V3!E531,Table1[Campo],Plano_V3!F531)</f>
        <v>0.1</v>
      </c>
      <c r="L531" s="100">
        <f t="shared" si="63"/>
        <v>1.2500000000000001E-2</v>
      </c>
      <c r="M531" s="100">
        <f t="shared" si="64"/>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1"/>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62"/>
        <v>1.2500000000000001E-2</v>
      </c>
      <c r="K532" s="100">
        <f>SUMIFS(Table1[Horas efetivas],Table1[Tabela],Plano_V3!E532,Table1[Campo],Plano_V3!F532)</f>
        <v>0.1</v>
      </c>
      <c r="L532" s="100">
        <f t="shared" si="63"/>
        <v>1.2500000000000001E-2</v>
      </c>
      <c r="M532" s="100">
        <f t="shared" si="64"/>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1"/>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62"/>
        <v>1.2500000000000001E-2</v>
      </c>
      <c r="K533" s="100">
        <f>SUMIFS(Table1[Horas efetivas],Table1[Tabela],Plano_V3!E533,Table1[Campo],Plano_V3!F533)</f>
        <v>0.1</v>
      </c>
      <c r="L533" s="100">
        <f t="shared" si="63"/>
        <v>1.2500000000000001E-2</v>
      </c>
      <c r="M533" s="100">
        <f t="shared" si="64"/>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1"/>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62"/>
        <v>1.2500000000000001E-2</v>
      </c>
      <c r="K534" s="100">
        <f>SUMIFS(Table1[Horas efetivas],Table1[Tabela],Plano_V3!E534,Table1[Campo],Plano_V3!F534)</f>
        <v>0.1</v>
      </c>
      <c r="L534" s="100">
        <f t="shared" si="63"/>
        <v>1.2500000000000001E-2</v>
      </c>
      <c r="M534" s="100">
        <f t="shared" si="64"/>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1"/>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62"/>
        <v>1.2500000000000001E-2</v>
      </c>
      <c r="K535" s="100">
        <f>SUMIFS(Table1[Horas efetivas],Table1[Tabela],Plano_V3!E535,Table1[Campo],Plano_V3!F535)</f>
        <v>0.1</v>
      </c>
      <c r="L535" s="100">
        <f t="shared" si="63"/>
        <v>1.2500000000000001E-2</v>
      </c>
      <c r="M535" s="100">
        <f t="shared" si="64"/>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1"/>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62"/>
        <v>1.2500000000000001E-2</v>
      </c>
      <c r="K536" s="100">
        <f>SUMIFS(Table1[Horas efetivas],Table1[Tabela],Plano_V3!E536,Table1[Campo],Plano_V3!F536)</f>
        <v>0.1</v>
      </c>
      <c r="L536" s="100">
        <f t="shared" si="63"/>
        <v>1.2500000000000001E-2</v>
      </c>
      <c r="M536" s="100">
        <f t="shared" si="64"/>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1"/>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62"/>
        <v>1.2500000000000001E-2</v>
      </c>
      <c r="K537" s="100">
        <f>SUMIFS(Table1[Horas efetivas],Table1[Tabela],Plano_V3!E537,Table1[Campo],Plano_V3!F537)</f>
        <v>0.1</v>
      </c>
      <c r="L537" s="100">
        <f t="shared" si="63"/>
        <v>1.2500000000000001E-2</v>
      </c>
      <c r="M537" s="100">
        <f t="shared" si="64"/>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1"/>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62"/>
        <v>1.2500000000000001E-2</v>
      </c>
      <c r="K538" s="100">
        <f>SUMIFS(Table1[Horas efetivas],Table1[Tabela],Plano_V3!E538,Table1[Campo],Plano_V3!F538)</f>
        <v>0.1</v>
      </c>
      <c r="L538" s="100">
        <f t="shared" si="63"/>
        <v>1.2500000000000001E-2</v>
      </c>
      <c r="M538" s="100">
        <f t="shared" si="64"/>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1"/>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62"/>
        <v>1.2500000000000001E-2</v>
      </c>
      <c r="K539" s="100">
        <f>SUMIFS(Table1[Horas efetivas],Table1[Tabela],Plano_V3!E539,Table1[Campo],Plano_V3!F539)</f>
        <v>0</v>
      </c>
      <c r="L539" s="100">
        <f t="shared" si="63"/>
        <v>0</v>
      </c>
      <c r="M539" s="100">
        <f t="shared" si="64"/>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1"/>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62"/>
        <v>1.2500000000000001E-2</v>
      </c>
      <c r="K540" s="100">
        <f>SUMIFS(Table1[Horas efetivas],Table1[Tabela],Plano_V3!E540,Table1[Campo],Plano_V3!F540)</f>
        <v>0</v>
      </c>
      <c r="L540" s="100">
        <f t="shared" si="63"/>
        <v>0</v>
      </c>
      <c r="M540" s="100">
        <f t="shared" si="64"/>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1"/>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62"/>
        <v>1.2500000000000001E-2</v>
      </c>
      <c r="K541" s="100">
        <f>SUMIFS(Table1[Horas efetivas],Table1[Tabela],Plano_V3!E541,Table1[Campo],Plano_V3!F541)</f>
        <v>0</v>
      </c>
      <c r="L541" s="100">
        <f t="shared" si="63"/>
        <v>0</v>
      </c>
      <c r="M541" s="100">
        <f t="shared" si="64"/>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1"/>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62"/>
        <v>1.2500000000000001E-2</v>
      </c>
      <c r="K542" s="100">
        <f>SUMIFS(Table1[Horas efetivas],Table1[Tabela],Plano_V3!E542,Table1[Campo],Plano_V3!F542)</f>
        <v>0</v>
      </c>
      <c r="L542" s="100">
        <f t="shared" si="63"/>
        <v>0</v>
      </c>
      <c r="M542" s="100">
        <f t="shared" si="64"/>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1"/>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62"/>
        <v>1.2500000000000001E-2</v>
      </c>
      <c r="K543" s="100">
        <f>SUMIFS(Table1[Horas efetivas],Table1[Tabela],Plano_V3!E543,Table1[Campo],Plano_V3!F543)</f>
        <v>0</v>
      </c>
      <c r="L543" s="100">
        <f t="shared" si="63"/>
        <v>0</v>
      </c>
      <c r="M543" s="100">
        <f t="shared" si="64"/>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1"/>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62"/>
        <v>1.2500000000000001E-2</v>
      </c>
      <c r="K544" s="100">
        <f>SUMIFS(Table1[Horas efetivas],Table1[Tabela],Plano_V3!E544,Table1[Campo],Plano_V3!F544)</f>
        <v>2.5000000000000001E-2</v>
      </c>
      <c r="L544" s="100">
        <f t="shared" si="63"/>
        <v>3.1250000000000002E-3</v>
      </c>
      <c r="M544" s="100">
        <f t="shared" si="64"/>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1"/>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62"/>
        <v>1.2500000000000001E-2</v>
      </c>
      <c r="K545" s="100">
        <f>SUMIFS(Table1[Horas efetivas],Table1[Tabela],Plano_V3!E545,Table1[Campo],Plano_V3!F545)</f>
        <v>0.1</v>
      </c>
      <c r="L545" s="100">
        <f t="shared" si="63"/>
        <v>1.2500000000000001E-2</v>
      </c>
      <c r="M545" s="100">
        <f t="shared" si="64"/>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1"/>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62"/>
        <v>1.2500000000000001E-2</v>
      </c>
      <c r="K546" s="100">
        <f>SUMIFS(Table1[Horas efetivas],Table1[Tabela],Plano_V3!E546,Table1[Campo],Plano_V3!F546)</f>
        <v>0.1</v>
      </c>
      <c r="L546" s="100">
        <f t="shared" si="63"/>
        <v>1.2500000000000001E-2</v>
      </c>
      <c r="M546" s="100">
        <f t="shared" si="64"/>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1"/>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62"/>
        <v>1.2500000000000001E-2</v>
      </c>
      <c r="K547" s="100">
        <f>SUMIFS(Table1[Horas efetivas],Table1[Tabela],Plano_V3!E547,Table1[Campo],Plano_V3!F547)</f>
        <v>0.1</v>
      </c>
      <c r="L547" s="100">
        <f t="shared" si="63"/>
        <v>1.2500000000000001E-2</v>
      </c>
      <c r="M547" s="100">
        <f t="shared" si="64"/>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1"/>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62"/>
        <v>1.2500000000000001E-2</v>
      </c>
      <c r="K548" s="100">
        <f>SUMIFS(Table1[Horas efetivas],Table1[Tabela],Plano_V3!E548,Table1[Campo],Plano_V3!F548)</f>
        <v>0.1</v>
      </c>
      <c r="L548" s="100">
        <f t="shared" si="63"/>
        <v>1.2500000000000001E-2</v>
      </c>
      <c r="M548" s="100">
        <f t="shared" si="64"/>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1"/>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62"/>
        <v>1.2500000000000001E-2</v>
      </c>
      <c r="K549" s="100">
        <f>SUMIFS(Table1[Horas efetivas],Table1[Tabela],Plano_V3!E549,Table1[Campo],Plano_V3!F549)</f>
        <v>0.1</v>
      </c>
      <c r="L549" s="100">
        <f t="shared" si="63"/>
        <v>1.2500000000000001E-2</v>
      </c>
      <c r="M549" s="100">
        <f t="shared" si="64"/>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1"/>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62"/>
        <v>1.2500000000000001E-2</v>
      </c>
      <c r="K550" s="100">
        <f>SUMIFS(Table1[Horas efetivas],Table1[Tabela],Plano_V3!E550,Table1[Campo],Plano_V3!F550)</f>
        <v>0.1</v>
      </c>
      <c r="L550" s="100">
        <f t="shared" si="63"/>
        <v>1.2500000000000001E-2</v>
      </c>
      <c r="M550" s="100">
        <f t="shared" si="64"/>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1"/>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62"/>
        <v>1.2500000000000001E-2</v>
      </c>
      <c r="K551" s="100">
        <f>SUMIFS(Table1[Horas efetivas],Table1[Tabela],Plano_V3!E551,Table1[Campo],Plano_V3!F551)</f>
        <v>0.1</v>
      </c>
      <c r="L551" s="100">
        <f t="shared" si="63"/>
        <v>1.2500000000000001E-2</v>
      </c>
      <c r="M551" s="100">
        <f t="shared" si="64"/>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1"/>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62"/>
        <v>1.2500000000000001E-2</v>
      </c>
      <c r="K552" s="100">
        <f>SUMIFS(Table1[Horas efetivas],Table1[Tabela],Plano_V3!E552,Table1[Campo],Plano_V3!F552)</f>
        <v>0.1</v>
      </c>
      <c r="L552" s="100">
        <f t="shared" si="63"/>
        <v>1.2500000000000001E-2</v>
      </c>
      <c r="M552" s="100">
        <f t="shared" si="64"/>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1"/>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62"/>
        <v>1.2500000000000001E-2</v>
      </c>
      <c r="K553" s="100">
        <f>SUMIFS(Table1[Horas efetivas],Table1[Tabela],Plano_V3!E553,Table1[Campo],Plano_V3!F553)</f>
        <v>0.1</v>
      </c>
      <c r="L553" s="100">
        <f t="shared" si="63"/>
        <v>1.2500000000000001E-2</v>
      </c>
      <c r="M553" s="100">
        <f t="shared" si="64"/>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1"/>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62"/>
        <v>1.2500000000000001E-2</v>
      </c>
      <c r="K554" s="100">
        <f>SUMIFS(Table1[Horas efetivas],Table1[Tabela],Plano_V3!E554,Table1[Campo],Plano_V3!F554)</f>
        <v>0.1</v>
      </c>
      <c r="L554" s="100">
        <f t="shared" si="63"/>
        <v>1.2500000000000001E-2</v>
      </c>
      <c r="M554" s="100">
        <f t="shared" si="64"/>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1"/>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62"/>
        <v>1.2500000000000001E-2</v>
      </c>
      <c r="K555" s="100">
        <f>SUMIFS(Table1[Horas efetivas],Table1[Tabela],Plano_V3!E555,Table1[Campo],Plano_V3!F555)</f>
        <v>0.1</v>
      </c>
      <c r="L555" s="100">
        <f t="shared" si="63"/>
        <v>1.2500000000000001E-2</v>
      </c>
      <c r="M555" s="100">
        <f t="shared" si="64"/>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1"/>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62"/>
        <v>1.2500000000000001E-2</v>
      </c>
      <c r="K556" s="100">
        <f>SUMIFS(Table1[Horas efetivas],Table1[Tabela],Plano_V3!E556,Table1[Campo],Plano_V3!F556)</f>
        <v>0.1</v>
      </c>
      <c r="L556" s="100">
        <f t="shared" si="63"/>
        <v>1.2500000000000001E-2</v>
      </c>
      <c r="M556" s="100">
        <f t="shared" si="64"/>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1"/>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62"/>
        <v>1.2500000000000001E-2</v>
      </c>
      <c r="K557" s="100">
        <f>SUMIFS(Table1[Horas efetivas],Table1[Tabela],Plano_V3!E557,Table1[Campo],Plano_V3!F557)</f>
        <v>2.5000000000000001E-2</v>
      </c>
      <c r="L557" s="100">
        <f t="shared" si="63"/>
        <v>3.1250000000000002E-3</v>
      </c>
      <c r="M557" s="100">
        <f t="shared" si="64"/>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1"/>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62"/>
        <v>1.2500000000000001E-2</v>
      </c>
      <c r="K558" s="100">
        <f>SUMIFS(Table1[Horas efetivas],Table1[Tabela],Plano_V3!E558,Table1[Campo],Plano_V3!F558)</f>
        <v>2.5000000000000001E-2</v>
      </c>
      <c r="L558" s="100">
        <f t="shared" si="63"/>
        <v>3.1250000000000002E-3</v>
      </c>
      <c r="M558" s="100">
        <f t="shared" si="64"/>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1"/>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62"/>
        <v>1.2500000000000001E-2</v>
      </c>
      <c r="K559" s="100">
        <f>SUMIFS(Table1[Horas efetivas],Table1[Tabela],Plano_V3!E559,Table1[Campo],Plano_V3!F559)</f>
        <v>2.5000000000000001E-2</v>
      </c>
      <c r="L559" s="100">
        <f t="shared" si="63"/>
        <v>3.1250000000000002E-3</v>
      </c>
      <c r="M559" s="100">
        <f t="shared" si="64"/>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1"/>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62"/>
        <v>1.2500000000000001E-2</v>
      </c>
      <c r="K560" s="100">
        <f>SUMIFS(Table1[Horas efetivas],Table1[Tabela],Plano_V3!E560,Table1[Campo],Plano_V3!F560)</f>
        <v>2.5000000000000001E-2</v>
      </c>
      <c r="L560" s="100">
        <f t="shared" si="63"/>
        <v>3.1250000000000002E-3</v>
      </c>
      <c r="M560" s="100">
        <f t="shared" si="64"/>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1"/>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62"/>
        <v>1.2500000000000001E-2</v>
      </c>
      <c r="K561" s="100">
        <f>SUMIFS(Table1[Horas efetivas],Table1[Tabela],Plano_V3!E561,Table1[Campo],Plano_V3!F561)</f>
        <v>2.5000000000000001E-2</v>
      </c>
      <c r="L561" s="100">
        <f t="shared" si="63"/>
        <v>3.1250000000000002E-3</v>
      </c>
      <c r="M561" s="100">
        <f t="shared" si="64"/>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1"/>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62"/>
        <v>1.2500000000000001E-2</v>
      </c>
      <c r="K562" s="100">
        <f>SUMIFS(Table1[Horas efetivas],Table1[Tabela],Plano_V3!E562,Table1[Campo],Plano_V3!F562)</f>
        <v>2.5000000000000001E-2</v>
      </c>
      <c r="L562" s="100">
        <f t="shared" si="63"/>
        <v>3.1250000000000002E-3</v>
      </c>
      <c r="M562" s="100">
        <f t="shared" si="64"/>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1"/>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62"/>
        <v>1.2500000000000001E-2</v>
      </c>
      <c r="K563" s="100">
        <f>SUMIFS(Table1[Horas efetivas],Table1[Tabela],Plano_V3!E563,Table1[Campo],Plano_V3!F563)</f>
        <v>2.5000000000000001E-2</v>
      </c>
      <c r="L563" s="100">
        <f t="shared" si="63"/>
        <v>3.1250000000000002E-3</v>
      </c>
      <c r="M563" s="100">
        <f t="shared" si="64"/>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1"/>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62"/>
        <v>1.2500000000000001E-2</v>
      </c>
      <c r="K564" s="100">
        <f>SUMIFS(Table1[Horas efetivas],Table1[Tabela],Plano_V3!E564,Table1[Campo],Plano_V3!F564)</f>
        <v>0.1</v>
      </c>
      <c r="L564" s="100">
        <f t="shared" si="63"/>
        <v>1.2500000000000001E-2</v>
      </c>
      <c r="M564" s="100">
        <f t="shared" si="64"/>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1"/>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62"/>
        <v>1.2500000000000001E-2</v>
      </c>
      <c r="K565" s="100">
        <f>SUMIFS(Table1[Horas efetivas],Table1[Tabela],Plano_V3!E565,Table1[Campo],Plano_V3!F565)</f>
        <v>0.1</v>
      </c>
      <c r="L565" s="100">
        <f t="shared" si="63"/>
        <v>1.2500000000000001E-2</v>
      </c>
      <c r="M565" s="100">
        <f t="shared" si="64"/>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1"/>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62"/>
        <v>1.2500000000000001E-2</v>
      </c>
      <c r="K566" s="100">
        <f>SUMIFS(Table1[Horas efetivas],Table1[Tabela],Plano_V3!E566,Table1[Campo],Plano_V3!F566)</f>
        <v>0.1</v>
      </c>
      <c r="L566" s="100">
        <f t="shared" si="63"/>
        <v>1.2500000000000001E-2</v>
      </c>
      <c r="M566" s="100">
        <f t="shared" si="64"/>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1"/>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62"/>
        <v>1.2500000000000001E-2</v>
      </c>
      <c r="K567" s="100">
        <f>SUMIFS(Table1[Horas efetivas],Table1[Tabela],Plano_V3!E567,Table1[Campo],Plano_V3!F567)</f>
        <v>0.1</v>
      </c>
      <c r="L567" s="100">
        <f t="shared" si="63"/>
        <v>1.2500000000000001E-2</v>
      </c>
      <c r="M567" s="100">
        <f t="shared" si="64"/>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1"/>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62"/>
        <v>1.2500000000000001E-2</v>
      </c>
      <c r="K568" s="100">
        <f>SUMIFS(Table1[Horas efetivas],Table1[Tabela],Plano_V3!E568,Table1[Campo],Plano_V3!F568)</f>
        <v>0.1</v>
      </c>
      <c r="L568" s="100">
        <f t="shared" si="63"/>
        <v>1.2500000000000001E-2</v>
      </c>
      <c r="M568" s="100">
        <f t="shared" si="64"/>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1"/>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62"/>
        <v>1.2500000000000001E-2</v>
      </c>
      <c r="K569" s="100">
        <f>SUMIFS(Table1[Horas efetivas],Table1[Tabela],Plano_V3!E569,Table1[Campo],Plano_V3!F569)</f>
        <v>0.1</v>
      </c>
      <c r="L569" s="100">
        <f t="shared" si="63"/>
        <v>1.2500000000000001E-2</v>
      </c>
      <c r="M569" s="100">
        <f t="shared" si="64"/>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1"/>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62"/>
        <v>1.2500000000000001E-2</v>
      </c>
      <c r="K570" s="100">
        <f>SUMIFS(Table1[Horas efetivas],Table1[Tabela],Plano_V3!E570,Table1[Campo],Plano_V3!F570)</f>
        <v>0.1</v>
      </c>
      <c r="L570" s="100">
        <f t="shared" si="63"/>
        <v>1.2500000000000001E-2</v>
      </c>
      <c r="M570" s="100">
        <f t="shared" si="64"/>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1"/>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62"/>
        <v>1.2500000000000001E-2</v>
      </c>
      <c r="K571" s="100">
        <f>SUMIFS(Table1[Horas efetivas],Table1[Tabela],Plano_V3!E571,Table1[Campo],Plano_V3!F571)</f>
        <v>0.1</v>
      </c>
      <c r="L571" s="100">
        <f t="shared" si="63"/>
        <v>1.2500000000000001E-2</v>
      </c>
      <c r="M571" s="100">
        <f t="shared" si="64"/>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1"/>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62"/>
        <v>1.2500000000000001E-2</v>
      </c>
      <c r="K572" s="100">
        <f>SUMIFS(Table1[Horas efetivas],Table1[Tabela],Plano_V3!E572,Table1[Campo],Plano_V3!F572)</f>
        <v>0.1</v>
      </c>
      <c r="L572" s="100">
        <f t="shared" si="63"/>
        <v>1.2500000000000001E-2</v>
      </c>
      <c r="M572" s="100">
        <f t="shared" si="64"/>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1"/>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62"/>
        <v>1.2500000000000001E-2</v>
      </c>
      <c r="K573" s="100">
        <f>SUMIFS(Table1[Horas efetivas],Table1[Tabela],Plano_V3!E573,Table1[Campo],Plano_V3!F573)</f>
        <v>0.1</v>
      </c>
      <c r="L573" s="100">
        <f t="shared" si="63"/>
        <v>1.2500000000000001E-2</v>
      </c>
      <c r="M573" s="100">
        <f t="shared" si="64"/>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61"/>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0.53749999999999998</v>
      </c>
      <c r="L574" s="100">
        <f>K574/8</f>
        <v>6.7187499999999997E-2</v>
      </c>
      <c r="M574" s="100">
        <f t="shared" si="64"/>
        <v>1.430472388556215E-2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49" priority="11" operator="notEqual">
      <formula>0</formula>
    </cfRule>
  </conditionalFormatting>
  <conditionalFormatting sqref="O21:O23">
    <cfRule type="cellIs" dxfId="48" priority="3" operator="notEqual">
      <formula>0</formula>
    </cfRule>
  </conditionalFormatting>
  <conditionalFormatting sqref="P5:P6 Q6:EQ6">
    <cfRule type="cellIs" dxfId="47" priority="12" operator="notEqual">
      <formula>0</formula>
    </cfRule>
  </conditionalFormatting>
  <conditionalFormatting sqref="P15:EQ18 P21:EQ23 P26:EQ26">
    <cfRule type="cellIs" dxfId="46" priority="10" operator="greaterThan">
      <formula>0</formula>
    </cfRule>
  </conditionalFormatting>
  <conditionalFormatting sqref="P41:EQ41">
    <cfRule type="cellIs" dxfId="45" priority="8" operator="greaterThan">
      <formula>0</formula>
    </cfRule>
  </conditionalFormatting>
  <conditionalFormatting sqref="P197:EQ197">
    <cfRule type="cellIs" dxfId="44" priority="7" operator="greaterThan">
      <formula>0</formula>
    </cfRule>
  </conditionalFormatting>
  <conditionalFormatting sqref="P362:EQ362">
    <cfRule type="cellIs" dxfId="43" priority="6" operator="greaterThan">
      <formula>0</formula>
    </cfRule>
  </conditionalFormatting>
  <conditionalFormatting sqref="P447:EQ447">
    <cfRule type="cellIs" dxfId="42"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4. Validação EF</v>
      </c>
      <c r="H75" s="80">
        <f>VLOOKUP(A75,'Aux - pivots1'!$A:$B,2,0)</f>
        <v>4</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6. Em implementação (re-especificação)</v>
      </c>
      <c r="H228" s="80">
        <f>VLOOKUP(A228,'Aux - pivots1'!$A:$B,2,0)</f>
        <v>6</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6. Em implementação (re-especificação)</v>
      </c>
      <c r="H229" s="80">
        <f>VLOOKUP(A229,'Aux - pivots1'!$A:$B,2,0)</f>
        <v>6</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6. Em implementação (re-especificação)</v>
      </c>
      <c r="H231" s="80">
        <f>VLOOKUP(A231,'Aux - pivots1'!$A:$B,2,0)</f>
        <v>6</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6. Em implementação (re-especificação)</v>
      </c>
      <c r="H234" s="80">
        <f>VLOOKUP(A234,'Aux - pivots1'!$A:$B,2,0)</f>
        <v>6</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6. Em implementação (re-especificação)</v>
      </c>
      <c r="H235" s="80">
        <f>VLOOKUP(A235,'Aux - pivots1'!$A:$B,2,0)</f>
        <v>6</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6. Em implementação (re-especificação)</v>
      </c>
      <c r="H236" s="80">
        <f>VLOOKUP(A236,'Aux - pivots1'!$A:$B,2,0)</f>
        <v>6</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6. Em implementação (re-especificação)</v>
      </c>
      <c r="H237" s="80">
        <f>VLOOKUP(A237,'Aux - pivots1'!$A:$B,2,0)</f>
        <v>6</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6. Em implementação (re-especificação)</v>
      </c>
      <c r="H238" s="80">
        <f>VLOOKUP(A238,'Aux - pivots1'!$A:$B,2,0)</f>
        <v>6</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6. Em implementação (re-especificação)</v>
      </c>
      <c r="H239" s="80">
        <f>VLOOKUP(A239,'Aux - pivots1'!$A:$B,2,0)</f>
        <v>6</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6. Em implementação (re-especificação)</v>
      </c>
      <c r="H240" s="80">
        <f>VLOOKUP(A240,'Aux - pivots1'!$A:$B,2,0)</f>
        <v>6</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6. Em implementação (re-especificação)</v>
      </c>
      <c r="H241" s="80">
        <f>VLOOKUP(A241,'Aux - pivots1'!$A:$B,2,0)</f>
        <v>6</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6. Em implementação (re-especificação)</v>
      </c>
      <c r="H242" s="80">
        <f>VLOOKUP(A242,'Aux - pivots1'!$A:$B,2,0)</f>
        <v>6</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6. Em implementação (re-especificação)</v>
      </c>
      <c r="H243" s="80">
        <f>VLOOKUP(A243,'Aux - pivots1'!$A:$B,2,0)</f>
        <v>6</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6. Em implementação (re-especificação)</v>
      </c>
      <c r="H244" s="80">
        <f>VLOOKUP(A244,'Aux - pivots1'!$A:$B,2,0)</f>
        <v>6</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6. Em implementação (re-especificação)</v>
      </c>
      <c r="H245" s="80">
        <f>VLOOKUP(A245,'Aux - pivots1'!$A:$B,2,0)</f>
        <v>6</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6. Em implementação (re-especificação)</v>
      </c>
      <c r="H246" s="80">
        <f>VLOOKUP(A246,'Aux - pivots1'!$A:$B,2,0)</f>
        <v>6</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6. Em implementação (re-especificação)</v>
      </c>
      <c r="H247" s="80">
        <f>VLOOKUP(A247,'Aux - pivots1'!$A:$B,2,0)</f>
        <v>6</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6. Em implementação (re-especificação)</v>
      </c>
      <c r="H248" s="80">
        <f>VLOOKUP(A248,'Aux - pivots1'!$A:$B,2,0)</f>
        <v>6</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6. Em implementação (re-especificação)</v>
      </c>
      <c r="H249" s="80">
        <f>VLOOKUP(A249,'Aux - pivots1'!$A:$B,2,0)</f>
        <v>6</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6. Em implementação (re-especificação)</v>
      </c>
      <c r="H250" s="80">
        <f>VLOOKUP(A250,'Aux - pivots1'!$A:$B,2,0)</f>
        <v>6</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6. Em implementação (re-especificação)</v>
      </c>
      <c r="H251" s="80">
        <f>VLOOKUP(A251,'Aux - pivots1'!$A:$B,2,0)</f>
        <v>6</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6. Em implementação (re-especificação)</v>
      </c>
      <c r="H252" s="80">
        <f>VLOOKUP(A252,'Aux - pivots1'!$A:$B,2,0)</f>
        <v>6</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6. Em implementação (re-especificação)</v>
      </c>
      <c r="H253" s="80">
        <f>VLOOKUP(A253,'Aux - pivots1'!$A:$B,2,0)</f>
        <v>6</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6. Em implementação (re-especificação)</v>
      </c>
      <c r="H254" s="80">
        <f>VLOOKUP(A254,'Aux - pivots1'!$A:$B,2,0)</f>
        <v>6</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6. Em implementação (re-especificação)</v>
      </c>
      <c r="H255" s="80">
        <f>VLOOKUP(A255,'Aux - pivots1'!$A:$B,2,0)</f>
        <v>6</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6. Em implementação (re-especificação)</v>
      </c>
      <c r="H256" s="80">
        <f>VLOOKUP(A256,'Aux - pivots1'!$A:$B,2,0)</f>
        <v>6</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6. Em implementação (re-especificação)</v>
      </c>
      <c r="H257" s="80">
        <f>VLOOKUP(A257,'Aux - pivots1'!$A:$B,2,0)</f>
        <v>6</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6. Em implementação (re-especificação)</v>
      </c>
      <c r="H258" s="80">
        <f>VLOOKUP(A258,'Aux - pivots1'!$A:$B,2,0)</f>
        <v>6</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6. Em implementação (re-especificação)</v>
      </c>
      <c r="H266" s="80">
        <f>VLOOKUP(A266,'Aux - pivots1'!$A:$B,2,0)</f>
        <v>6</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6. Em implementação (re-especificação)</v>
      </c>
      <c r="H267" s="80">
        <f>VLOOKUP(A267,'Aux - pivots1'!$A:$B,2,0)</f>
        <v>6</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6. Em implementação (re-especificação)</v>
      </c>
      <c r="H268" s="80">
        <f>VLOOKUP(A268,'Aux - pivots1'!$A:$B,2,0)</f>
        <v>6</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6. Em implementação (re-especificação)</v>
      </c>
      <c r="H269" s="80">
        <f>VLOOKUP(A269,'Aux - pivots1'!$A:$B,2,0)</f>
        <v>6</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6. Em implementação (re-especificação)</v>
      </c>
      <c r="H270" s="80">
        <f>VLOOKUP(A270,'Aux - pivots1'!$A:$B,2,0)</f>
        <v>6</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6. Em implementação (re-especificação)</v>
      </c>
      <c r="H271" s="80">
        <f>VLOOKUP(A271,'Aux - pivots1'!$A:$B,2,0)</f>
        <v>6</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6. Em implementação (re-especificação)</v>
      </c>
      <c r="H272" s="80">
        <f>VLOOKUP(A272,'Aux - pivots1'!$A:$B,2,0)</f>
        <v>6</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6. Em implementação (re-especificação)</v>
      </c>
      <c r="H273" s="80">
        <f>VLOOKUP(A273,'Aux - pivots1'!$A:$B,2,0)</f>
        <v>6</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6. Em implementação (re-especificação)</v>
      </c>
      <c r="H274" s="80">
        <f>VLOOKUP(A274,'Aux - pivots1'!$A:$B,2,0)</f>
        <v>6</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6. Em implementação (re-especificação)</v>
      </c>
      <c r="H275" s="80">
        <f>VLOOKUP(A275,'Aux - pivots1'!$A:$B,2,0)</f>
        <v>6</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6. Em implementação (re-especificação)</v>
      </c>
      <c r="H276" s="80">
        <f>VLOOKUP(A276,'Aux - pivots1'!$A:$B,2,0)</f>
        <v>6</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6. Em implementação (re-especificação)</v>
      </c>
      <c r="H277" s="80">
        <f>VLOOKUP(A277,'Aux - pivots1'!$A:$B,2,0)</f>
        <v>6</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6. Em implementação (re-especificação)</v>
      </c>
      <c r="H278" s="80">
        <f>VLOOKUP(A278,'Aux - pivots1'!$A:$B,2,0)</f>
        <v>6</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6. Em implementação (re-especificação)</v>
      </c>
      <c r="H279" s="80">
        <f>VLOOKUP(A279,'Aux - pivots1'!$A:$B,2,0)</f>
        <v>6</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6. Em implementação (re-especificação)</v>
      </c>
      <c r="H280" s="80">
        <f>VLOOKUP(A280,'Aux - pivots1'!$A:$B,2,0)</f>
        <v>6</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6. Em implementação (re-especificação)</v>
      </c>
      <c r="H281" s="80">
        <f>VLOOKUP(A281,'Aux - pivots1'!$A:$B,2,0)</f>
        <v>6</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6. Em implementação (re-especificação)</v>
      </c>
      <c r="H282" s="80">
        <f>VLOOKUP(A282,'Aux - pivots1'!$A:$B,2,0)</f>
        <v>6</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6. Em implementação (re-especificação)</v>
      </c>
      <c r="H283" s="80">
        <f>VLOOKUP(A283,'Aux - pivots1'!$A:$B,2,0)</f>
        <v>6</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6. Em implementação (re-especificação)</v>
      </c>
      <c r="H284" s="80">
        <f>VLOOKUP(A284,'Aux - pivots1'!$A:$B,2,0)</f>
        <v>6</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6. Em implementação (re-especificação)</v>
      </c>
      <c r="H285" s="80">
        <f>VLOOKUP(A285,'Aux - pivots1'!$A:$B,2,0)</f>
        <v>6</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6. Em implementação (re-especificação)</v>
      </c>
      <c r="H286" s="80">
        <f>VLOOKUP(A286,'Aux - pivots1'!$A:$B,2,0)</f>
        <v>6</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6. Em implementação (re-especificação)</v>
      </c>
      <c r="H287" s="80">
        <f>VLOOKUP(A287,'Aux - pivots1'!$A:$B,2,0)</f>
        <v>6</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6. Em implementação (re-especificação)</v>
      </c>
      <c r="H288" s="80">
        <f>VLOOKUP(A288,'Aux - pivots1'!$A:$B,2,0)</f>
        <v>6</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6. Em implementação (re-especificação)</v>
      </c>
      <c r="H289" s="80">
        <f>VLOOKUP(A289,'Aux - pivots1'!$A:$B,2,0)</f>
        <v>6</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6. Em implementação (re-especificação)</v>
      </c>
      <c r="H290" s="80">
        <f>VLOOKUP(A290,'Aux - pivots1'!$A:$B,2,0)</f>
        <v>6</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6. Em implementação (re-especificação)</v>
      </c>
      <c r="H291" s="80">
        <f>VLOOKUP(A291,'Aux - pivots1'!$A:$B,2,0)</f>
        <v>6</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6. Em implementação (re-especificação)</v>
      </c>
      <c r="H292" s="80">
        <f>VLOOKUP(A292,'Aux - pivots1'!$A:$B,2,0)</f>
        <v>6</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6. Em implementação (re-especificação)</v>
      </c>
      <c r="H293" s="80">
        <f>VLOOKUP(A293,'Aux - pivots1'!$A:$B,2,0)</f>
        <v>6</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6. Em implementação (re-especificação)</v>
      </c>
      <c r="H294" s="80">
        <f>VLOOKUP(A294,'Aux - pivots1'!$A:$B,2,0)</f>
        <v>6</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6. Em implementação (re-especificação)</v>
      </c>
      <c r="H295" s="80">
        <f>VLOOKUP(A295,'Aux - pivots1'!$A:$B,2,0)</f>
        <v>6</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6. Em implementação (re-especificação)</v>
      </c>
      <c r="H296" s="80">
        <f>VLOOKUP(A296,'Aux - pivots1'!$A:$B,2,0)</f>
        <v>6</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6. Em implementação (re-especificação)</v>
      </c>
      <c r="H297" s="80">
        <f>VLOOKUP(A297,'Aux - pivots1'!$A:$B,2,0)</f>
        <v>6</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6. Em implementação (re-especificação)</v>
      </c>
      <c r="H298" s="80">
        <f>VLOOKUP(A298,'Aux - pivots1'!$A:$B,2,0)</f>
        <v>6</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6. Em implementação (re-especificação)</v>
      </c>
      <c r="H299" s="80">
        <f>VLOOKUP(A299,'Aux - pivots1'!$A:$B,2,0)</f>
        <v>6</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6. Em implementação (re-especificação)</v>
      </c>
      <c r="H300" s="80">
        <f>VLOOKUP(A300,'Aux - pivots1'!$A:$B,2,0)</f>
        <v>6</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6. Em implementação (re-especificação)</v>
      </c>
      <c r="H301" s="80">
        <f>VLOOKUP(A301,'Aux - pivots1'!$A:$B,2,0)</f>
        <v>6</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6. Em implementação (re-especificação)</v>
      </c>
      <c r="H302" s="80">
        <f>VLOOKUP(A302,'Aux - pivots1'!$A:$B,2,0)</f>
        <v>6</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6. Em implementação (re-especificação)</v>
      </c>
      <c r="H303" s="80">
        <f>VLOOKUP(A303,'Aux - pivots1'!$A:$B,2,0)</f>
        <v>6</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6. Em implementação (re-especificação)</v>
      </c>
      <c r="H304" s="80">
        <f>VLOOKUP(A304,'Aux - pivots1'!$A:$B,2,0)</f>
        <v>6</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6. Em implementação (re-especificação)</v>
      </c>
      <c r="H305" s="80">
        <f>VLOOKUP(A305,'Aux - pivots1'!$A:$B,2,0)</f>
        <v>6</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6. Em implementação (re-especificação)</v>
      </c>
      <c r="H329" s="80">
        <f>VLOOKUP(A329,'Aux - pivots1'!$A:$B,2,0)</f>
        <v>6</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6. Em implementação (re-especificação)</v>
      </c>
      <c r="H330" s="80">
        <f>VLOOKUP(A330,'Aux - pivots1'!$A:$B,2,0)</f>
        <v>6</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6. Em implementação (re-especificação)</v>
      </c>
      <c r="H331" s="80">
        <f>VLOOKUP(A331,'Aux - pivots1'!$A:$B,2,0)</f>
        <v>6</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6. Em implementação (re-especificação)</v>
      </c>
      <c r="H332" s="80">
        <f>VLOOKUP(A332,'Aux - pivots1'!$A:$B,2,0)</f>
        <v>6</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6. Em implementação (re-especificação)</v>
      </c>
      <c r="H333" s="80">
        <f>VLOOKUP(A333,'Aux - pivots1'!$A:$B,2,0)</f>
        <v>6</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6. Em implementação (re-especificação)</v>
      </c>
      <c r="H334" s="80">
        <f>VLOOKUP(A334,'Aux - pivots1'!$A:$B,2,0)</f>
        <v>6</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6. Em implementação (re-especificação)</v>
      </c>
      <c r="H335" s="80">
        <f>VLOOKUP(A335,'Aux - pivots1'!$A:$B,2,0)</f>
        <v>6</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6. Em implementação (re-especificação)</v>
      </c>
      <c r="H336" s="80">
        <f>VLOOKUP(A336,'Aux - pivots1'!$A:$B,2,0)</f>
        <v>6</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6. Em implementação (re-especificação)</v>
      </c>
      <c r="H337" s="80">
        <f>VLOOKUP(A337,'Aux - pivots1'!$A:$B,2,0)</f>
        <v>6</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6. Em implementação (re-especificação)</v>
      </c>
      <c r="H338" s="80">
        <f>VLOOKUP(A338,'Aux - pivots1'!$A:$B,2,0)</f>
        <v>6</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6. Em implementação (re-especificação)</v>
      </c>
      <c r="H339" s="80">
        <f>VLOOKUP(A339,'Aux - pivots1'!$A:$B,2,0)</f>
        <v>6</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6. Em implementação (re-especificação)</v>
      </c>
      <c r="H340" s="80">
        <f>VLOOKUP(A340,'Aux - pivots1'!$A:$B,2,0)</f>
        <v>6</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6. Em implementação (re-especificação)</v>
      </c>
      <c r="H341" s="80">
        <f>VLOOKUP(A341,'Aux - pivots1'!$A:$B,2,0)</f>
        <v>6</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6. Em implementação (re-especificação)</v>
      </c>
      <c r="H342" s="80">
        <f>VLOOKUP(A342,'Aux - pivots1'!$A:$B,2,0)</f>
        <v>6</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6. Em implementação (re-especificação)</v>
      </c>
      <c r="H343" s="80">
        <f>VLOOKUP(A343,'Aux - pivots1'!$A:$B,2,0)</f>
        <v>6</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6. Em implementação (re-especificação)</v>
      </c>
      <c r="H344" s="80">
        <f>VLOOKUP(A344,'Aux - pivots1'!$A:$B,2,0)</f>
        <v>6</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6. Em implementação (re-especificação)</v>
      </c>
      <c r="H345" s="80">
        <f>VLOOKUP(A345,'Aux - pivots1'!$A:$B,2,0)</f>
        <v>6</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6. Em implementação (re-especificação)</v>
      </c>
      <c r="H346" s="80">
        <f>VLOOKUP(A346,'Aux - pivots1'!$A:$B,2,0)</f>
        <v>6</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6. Em implementação (re-especificação)</v>
      </c>
      <c r="H347" s="80">
        <f>VLOOKUP(A347,'Aux - pivots1'!$A:$B,2,0)</f>
        <v>6</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6. Em implementação (re-especificação)</v>
      </c>
      <c r="H348" s="80">
        <f>VLOOKUP(A348,'Aux - pivots1'!$A:$B,2,0)</f>
        <v>6</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6. Em implementação (re-especificação)</v>
      </c>
      <c r="H349" s="80">
        <f>VLOOKUP(A349,'Aux - pivots1'!$A:$B,2,0)</f>
        <v>6</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6. Em implementação (re-especificação)</v>
      </c>
      <c r="H350" s="80">
        <f>VLOOKUP(A350,'Aux - pivots1'!$A:$B,2,0)</f>
        <v>6</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6. Em implementação (re-especificação)</v>
      </c>
      <c r="H351" s="80">
        <f>VLOOKUP(A351,'Aux - pivots1'!$A:$B,2,0)</f>
        <v>6</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6. Em implementação (re-especificação)</v>
      </c>
      <c r="H352" s="80">
        <f>VLOOKUP(A352,'Aux - pivots1'!$A:$B,2,0)</f>
        <v>6</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6. Em implementação (re-especificação)</v>
      </c>
      <c r="H353" s="80">
        <f>VLOOKUP(A353,'Aux - pivots1'!$A:$B,2,0)</f>
        <v>6</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6. Em implementação (re-especificação)</v>
      </c>
      <c r="H354" s="80">
        <f>VLOOKUP(A354,'Aux - pivots1'!$A:$B,2,0)</f>
        <v>6</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6. Em implementação (re-especificação)</v>
      </c>
      <c r="H355" s="80">
        <f>VLOOKUP(A355,'Aux - pivots1'!$A:$B,2,0)</f>
        <v>6</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6. Em implementação (re-especificação)</v>
      </c>
      <c r="H356" s="80">
        <f>VLOOKUP(A356,'Aux - pivots1'!$A:$B,2,0)</f>
        <v>6</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6. Em implementação (re-especificação)</v>
      </c>
      <c r="H357" s="80">
        <f>VLOOKUP(A357,'Aux - pivots1'!$A:$B,2,0)</f>
        <v>6</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6. Em implementação (re-especificação)</v>
      </c>
      <c r="H358" s="80">
        <f>VLOOKUP(A358,'Aux - pivots1'!$A:$B,2,0)</f>
        <v>6</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6. Em implementação (re-especificação)</v>
      </c>
      <c r="H359" s="80">
        <f>VLOOKUP(A359,'Aux - pivots1'!$A:$B,2,0)</f>
        <v>6</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6. Em implementação (re-especificação)</v>
      </c>
      <c r="H360" s="80">
        <f>VLOOKUP(A360,'Aux - pivots1'!$A:$B,2,0)</f>
        <v>6</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34" priority="11" operator="notEqual">
      <formula>0</formula>
    </cfRule>
  </conditionalFormatting>
  <conditionalFormatting sqref="L21:L23">
    <cfRule type="cellIs" dxfId="33" priority="3" operator="notEqual">
      <formula>0</formula>
    </cfRule>
  </conditionalFormatting>
  <conditionalFormatting sqref="L577:L579">
    <cfRule type="cellIs" dxfId="32" priority="2" operator="notEqual">
      <formula>0</formula>
    </cfRule>
  </conditionalFormatting>
  <conditionalFormatting sqref="L582:L636">
    <cfRule type="cellIs" dxfId="31" priority="1" operator="notEqual">
      <formula>0</formula>
    </cfRule>
  </conditionalFormatting>
  <conditionalFormatting sqref="M5:M6 N6:FK6">
    <cfRule type="cellIs" dxfId="30" priority="12" operator="notEqual">
      <formula>0</formula>
    </cfRule>
  </conditionalFormatting>
  <conditionalFormatting sqref="M15:FK18 M21:FK23 M577:FK579 M636:FK636">
    <cfRule type="cellIs" dxfId="29" priority="10" operator="greaterThan">
      <formula>0</formula>
    </cfRule>
  </conditionalFormatting>
  <conditionalFormatting sqref="M26:FK27">
    <cfRule type="cellIs" dxfId="28" priority="9" operator="greaterThan">
      <formula>0</formula>
    </cfRule>
  </conditionalFormatting>
  <conditionalFormatting sqref="M42:FK42">
    <cfRule type="cellIs" dxfId="27" priority="8" operator="greaterThan">
      <formula>0</formula>
    </cfRule>
  </conditionalFormatting>
  <conditionalFormatting sqref="M198:FK198">
    <cfRule type="cellIs" dxfId="26" priority="7" operator="greaterThan">
      <formula>0</formula>
    </cfRule>
  </conditionalFormatting>
  <conditionalFormatting sqref="M362:FK362">
    <cfRule type="cellIs" dxfId="25" priority="6" operator="greaterThan">
      <formula>0</formula>
    </cfRule>
  </conditionalFormatting>
  <conditionalFormatting sqref="M447:FK447">
    <cfRule type="cellIs" dxfId="24" priority="5" operator="greaterThan">
      <formula>0</formula>
    </cfRule>
  </conditionalFormatting>
  <conditionalFormatting sqref="M582:FK583">
    <cfRule type="cellIs" dxfId="2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tabSelected="1" topLeftCell="G65" zoomScale="70" zoomScaleNormal="70" workbookViewId="0">
      <selection activeCell="X81" sqref="X81"/>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1860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1862</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1" t="s">
        <v>472</v>
      </c>
      <c r="G25" s="191" t="s">
        <v>473</v>
      </c>
      <c r="P25" s="158" t="s">
        <v>1845</v>
      </c>
      <c r="Q25" s="159"/>
      <c r="R25" s="158"/>
      <c r="S25" s="159"/>
      <c r="T25" s="160">
        <v>45512</v>
      </c>
      <c r="U25" s="160">
        <f>T25+14</f>
        <v>45526</v>
      </c>
      <c r="V25" s="161" t="s">
        <v>474</v>
      </c>
      <c r="X25" s="192"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29" t="s">
        <v>1864</v>
      </c>
      <c r="Y26" s="230"/>
      <c r="Z26" s="230"/>
      <c r="AA26" s="230"/>
      <c r="AB26" s="230"/>
      <c r="AC26" s="230"/>
      <c r="AD26" s="230"/>
      <c r="AE26" s="230"/>
      <c r="AF26" s="231"/>
      <c r="AG26" s="201"/>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64</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27">
        <f t="shared" ref="V27:V33" si="0">U27-T27</f>
        <v>5</v>
      </c>
      <c r="X27" s="232"/>
      <c r="Y27" s="233"/>
      <c r="Z27" s="233"/>
      <c r="AA27" s="233"/>
      <c r="AB27" s="233"/>
      <c r="AC27" s="233"/>
      <c r="AD27" s="233"/>
      <c r="AE27" s="233"/>
      <c r="AF27" s="234"/>
      <c r="AG27" s="201"/>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13</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27">
        <f t="shared" si="0"/>
        <v>-6</v>
      </c>
      <c r="X28" s="232"/>
      <c r="Y28" s="233"/>
      <c r="Z28" s="233"/>
      <c r="AA28" s="233"/>
      <c r="AB28" s="233"/>
      <c r="AC28" s="233"/>
      <c r="AD28" s="233"/>
      <c r="AE28" s="233"/>
      <c r="AF28" s="234"/>
      <c r="AG28" s="201"/>
      <c r="AH28" s="145"/>
    </row>
    <row r="29" spans="1:34">
      <c r="A29" s="145"/>
      <c r="B29" s="150"/>
      <c r="D29" s="222" t="str">
        <f>"# "&amp;U34</f>
        <v># 161</v>
      </c>
      <c r="E29" s="222"/>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0</v>
      </c>
      <c r="X29" s="232"/>
      <c r="Y29" s="233"/>
      <c r="Z29" s="233"/>
      <c r="AA29" s="233"/>
      <c r="AB29" s="233"/>
      <c r="AC29" s="233"/>
      <c r="AD29" s="233"/>
      <c r="AE29" s="233"/>
      <c r="AF29" s="234"/>
      <c r="AG29" s="201"/>
      <c r="AH29" s="145"/>
    </row>
    <row r="30" spans="1:34">
      <c r="A30" s="145"/>
      <c r="B30" s="150"/>
      <c r="D30" s="222"/>
      <c r="E30" s="222"/>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67</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27">
        <f t="shared" si="0"/>
        <v>1</v>
      </c>
      <c r="X30" s="232"/>
      <c r="Y30" s="233"/>
      <c r="Z30" s="233"/>
      <c r="AA30" s="233"/>
      <c r="AB30" s="233"/>
      <c r="AC30" s="233"/>
      <c r="AD30" s="233"/>
      <c r="AE30" s="233"/>
      <c r="AF30" s="234"/>
      <c r="AG30" s="201"/>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27">
        <f t="shared" si="0"/>
        <v>0</v>
      </c>
      <c r="X31" s="232"/>
      <c r="Y31" s="233"/>
      <c r="Z31" s="233"/>
      <c r="AA31" s="233"/>
      <c r="AB31" s="233"/>
      <c r="AC31" s="233"/>
      <c r="AD31" s="233"/>
      <c r="AE31" s="233"/>
      <c r="AF31" s="234"/>
      <c r="AG31" s="201"/>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27">
        <f t="shared" si="0"/>
        <v>0</v>
      </c>
      <c r="X32" s="232"/>
      <c r="Y32" s="233"/>
      <c r="Z32" s="233"/>
      <c r="AA32" s="233"/>
      <c r="AB32" s="233"/>
      <c r="AC32" s="233"/>
      <c r="AD32" s="233"/>
      <c r="AE32" s="233"/>
      <c r="AF32" s="234"/>
      <c r="AG32" s="201"/>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32"/>
      <c r="Y33" s="233"/>
      <c r="Z33" s="233"/>
      <c r="AA33" s="233"/>
      <c r="AB33" s="233"/>
      <c r="AC33" s="233"/>
      <c r="AD33" s="233"/>
      <c r="AE33" s="233"/>
      <c r="AF33" s="234"/>
      <c r="AG33" s="201"/>
      <c r="AH33" s="145"/>
    </row>
    <row r="34" spans="1:34">
      <c r="A34" s="145"/>
      <c r="B34" s="150"/>
      <c r="T34" s="156">
        <f>SUM(T26:T33)</f>
        <v>161</v>
      </c>
      <c r="U34" s="156">
        <f>SUM(U26:U33)</f>
        <v>161</v>
      </c>
      <c r="X34" s="232"/>
      <c r="Y34" s="233"/>
      <c r="Z34" s="233"/>
      <c r="AA34" s="233"/>
      <c r="AB34" s="233"/>
      <c r="AC34" s="233"/>
      <c r="AD34" s="233"/>
      <c r="AE34" s="233"/>
      <c r="AF34" s="234"/>
      <c r="AG34" s="201"/>
      <c r="AH34" s="145"/>
    </row>
    <row r="35" spans="1:34">
      <c r="A35" s="145"/>
      <c r="B35" s="150"/>
      <c r="P35" s="158" t="s">
        <v>1846</v>
      </c>
      <c r="Q35" s="159"/>
      <c r="R35" s="159"/>
      <c r="S35" s="159"/>
      <c r="T35" s="159"/>
      <c r="U35" s="159"/>
      <c r="V35" s="159"/>
      <c r="X35" s="232"/>
      <c r="Y35" s="233"/>
      <c r="Z35" s="233"/>
      <c r="AA35" s="233"/>
      <c r="AB35" s="233"/>
      <c r="AC35" s="233"/>
      <c r="AD35" s="233"/>
      <c r="AE35" s="233"/>
      <c r="AF35" s="234"/>
      <c r="AG35" s="201"/>
      <c r="AH35" s="145"/>
    </row>
    <row r="36" spans="1:34">
      <c r="A36" s="145"/>
      <c r="B36" s="150"/>
      <c r="O36" s="196" t="s">
        <v>483</v>
      </c>
      <c r="P36" s="27" t="s">
        <v>484</v>
      </c>
      <c r="T36" s="198" t="s">
        <v>485</v>
      </c>
      <c r="X36" s="232"/>
      <c r="Y36" s="233"/>
      <c r="Z36" s="233"/>
      <c r="AA36" s="233"/>
      <c r="AB36" s="233"/>
      <c r="AC36" s="233"/>
      <c r="AD36" s="233"/>
      <c r="AE36" s="233"/>
      <c r="AF36" s="234"/>
      <c r="AG36" s="201"/>
      <c r="AH36" s="145"/>
    </row>
    <row r="37" spans="1:34">
      <c r="A37" s="145"/>
      <c r="B37" s="150"/>
      <c r="O37" s="196" t="s">
        <v>483</v>
      </c>
      <c r="P37" s="27" t="s">
        <v>486</v>
      </c>
      <c r="T37" s="198" t="s">
        <v>485</v>
      </c>
      <c r="X37" s="232"/>
      <c r="Y37" s="233"/>
      <c r="Z37" s="233"/>
      <c r="AA37" s="233"/>
      <c r="AB37" s="233"/>
      <c r="AC37" s="233"/>
      <c r="AD37" s="233"/>
      <c r="AE37" s="233"/>
      <c r="AF37" s="234"/>
      <c r="AG37" s="201"/>
      <c r="AH37" s="145"/>
    </row>
    <row r="38" spans="1:34">
      <c r="A38" s="145"/>
      <c r="B38" s="150"/>
      <c r="O38" s="196" t="s">
        <v>483</v>
      </c>
      <c r="P38" s="27" t="s">
        <v>487</v>
      </c>
      <c r="T38" s="202" t="s">
        <v>488</v>
      </c>
      <c r="X38" s="232"/>
      <c r="Y38" s="233"/>
      <c r="Z38" s="233"/>
      <c r="AA38" s="233"/>
      <c r="AB38" s="233"/>
      <c r="AC38" s="233"/>
      <c r="AD38" s="233"/>
      <c r="AE38" s="233"/>
      <c r="AF38" s="234"/>
      <c r="AG38" s="201"/>
      <c r="AH38" s="145"/>
    </row>
    <row r="39" spans="1:34">
      <c r="A39" s="145"/>
      <c r="B39" s="150"/>
      <c r="O39" s="196"/>
      <c r="T39" s="198"/>
      <c r="X39" s="232"/>
      <c r="Y39" s="233"/>
      <c r="Z39" s="233"/>
      <c r="AA39" s="233"/>
      <c r="AB39" s="233"/>
      <c r="AC39" s="233"/>
      <c r="AD39" s="233"/>
      <c r="AE39" s="233"/>
      <c r="AF39" s="234"/>
      <c r="AG39" s="201"/>
      <c r="AH39" s="145"/>
    </row>
    <row r="40" spans="1:34">
      <c r="A40" s="145"/>
      <c r="B40" s="150"/>
      <c r="O40" s="196"/>
      <c r="T40" s="198"/>
      <c r="X40" s="232"/>
      <c r="Y40" s="233"/>
      <c r="Z40" s="233"/>
      <c r="AA40" s="233"/>
      <c r="AB40" s="233"/>
      <c r="AC40" s="233"/>
      <c r="AD40" s="233"/>
      <c r="AE40" s="233"/>
      <c r="AF40" s="234"/>
      <c r="AG40" s="201"/>
      <c r="AH40" s="145"/>
    </row>
    <row r="41" spans="1:34">
      <c r="A41" s="145"/>
      <c r="B41" s="150"/>
      <c r="O41" s="196"/>
      <c r="T41" s="198"/>
      <c r="X41" s="232"/>
      <c r="Y41" s="233"/>
      <c r="Z41" s="233"/>
      <c r="AA41" s="233"/>
      <c r="AB41" s="233"/>
      <c r="AC41" s="233"/>
      <c r="AD41" s="233"/>
      <c r="AE41" s="233"/>
      <c r="AF41" s="234"/>
      <c r="AG41" s="201"/>
      <c r="AH41" s="145"/>
    </row>
    <row r="42" spans="1:34">
      <c r="A42" s="145"/>
      <c r="B42" s="150"/>
      <c r="O42" s="196"/>
      <c r="T42" s="198"/>
      <c r="X42" s="232"/>
      <c r="Y42" s="233"/>
      <c r="Z42" s="233"/>
      <c r="AA42" s="233"/>
      <c r="AB42" s="233"/>
      <c r="AC42" s="233"/>
      <c r="AD42" s="233"/>
      <c r="AE42" s="233"/>
      <c r="AF42" s="234"/>
      <c r="AG42" s="201"/>
      <c r="AH42" s="145"/>
    </row>
    <row r="43" spans="1:34">
      <c r="A43" s="145"/>
      <c r="B43" s="150"/>
      <c r="O43" s="196"/>
      <c r="T43" s="198"/>
      <c r="X43" s="232"/>
      <c r="Y43" s="233"/>
      <c r="Z43" s="233"/>
      <c r="AA43" s="233"/>
      <c r="AB43" s="233"/>
      <c r="AC43" s="233"/>
      <c r="AD43" s="233"/>
      <c r="AE43" s="233"/>
      <c r="AF43" s="234"/>
      <c r="AG43" s="201"/>
      <c r="AH43" s="145"/>
    </row>
    <row r="44" spans="1:34" ht="18" customHeight="1">
      <c r="A44" s="145"/>
      <c r="B44" s="150"/>
      <c r="O44" s="196"/>
      <c r="T44" s="198"/>
      <c r="X44" s="232"/>
      <c r="Y44" s="233"/>
      <c r="Z44" s="233"/>
      <c r="AA44" s="233"/>
      <c r="AB44" s="233"/>
      <c r="AC44" s="233"/>
      <c r="AD44" s="233"/>
      <c r="AE44" s="233"/>
      <c r="AF44" s="234"/>
      <c r="AG44" s="201"/>
      <c r="AH44" s="145"/>
    </row>
    <row r="45" spans="1:34">
      <c r="A45" s="145"/>
      <c r="B45" s="150"/>
      <c r="O45" s="196"/>
      <c r="T45" s="202"/>
      <c r="X45" s="235"/>
      <c r="Y45" s="236"/>
      <c r="Z45" s="236"/>
      <c r="AA45" s="236"/>
      <c r="AB45" s="236"/>
      <c r="AC45" s="236"/>
      <c r="AD45" s="236"/>
      <c r="AE45" s="236"/>
      <c r="AF45" s="237"/>
      <c r="AG45" s="201"/>
      <c r="AH45" s="145"/>
    </row>
    <row r="46" spans="1:34">
      <c r="A46" s="145"/>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4"/>
      <c r="AH46" s="145"/>
    </row>
    <row r="47" spans="1:34">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ht="22.2">
      <c r="A48" s="145"/>
      <c r="B48" s="155" t="s">
        <v>489</v>
      </c>
      <c r="C48" s="145"/>
      <c r="D48" s="145"/>
      <c r="E48" s="145"/>
      <c r="F48" s="145"/>
      <c r="G48" s="157" t="s">
        <v>178</v>
      </c>
      <c r="H48" s="157" t="s">
        <v>301</v>
      </c>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row>
    <row r="49" spans="1:34" ht="4.9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row>
    <row r="50" spans="1:34">
      <c r="A50" s="145"/>
      <c r="B50" s="147"/>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9"/>
      <c r="AH50" s="145"/>
    </row>
    <row r="51" spans="1:34">
      <c r="A51" s="145"/>
      <c r="B51" s="150"/>
      <c r="C51" s="191" t="s">
        <v>472</v>
      </c>
      <c r="G51" s="191" t="s">
        <v>473</v>
      </c>
      <c r="P51" s="158" t="s">
        <v>1845</v>
      </c>
      <c r="Q51" s="159"/>
      <c r="R51" s="158"/>
      <c r="S51" s="159"/>
      <c r="T51" s="160">
        <f>T25</f>
        <v>45512</v>
      </c>
      <c r="U51" s="160">
        <f>U25</f>
        <v>45526</v>
      </c>
      <c r="V51" s="161" t="s">
        <v>474</v>
      </c>
      <c r="X51" s="192" t="s">
        <v>475</v>
      </c>
      <c r="AG51" s="151"/>
      <c r="AH51" s="145"/>
    </row>
    <row r="52" spans="1:34" ht="17.399999999999999" customHeight="1">
      <c r="A52" s="145"/>
      <c r="B52" s="150"/>
      <c r="P52" s="27" t="s">
        <v>476</v>
      </c>
      <c r="T52" s="27">
        <f>COUNTIFS('2. Status Detalhe Campos'!$H$7:$H$606,'1. Status Resumo'!$P52,'2. Status Detalhe Campos'!$C$7:$C$606,'1. Status Resumo'!$G$48,'2. Status Detalhe Campos'!$D$7:$D$606,"2. Campo")+COUNTIFS('2. Status Detalhe Campos'!$H$7:$H$606,'1. Status Resumo'!$P52,'2. Status Detalhe Campos'!$C$7:$C$606,'1. Status Resumo'!$H$48,'2. Status Detalhe Campos'!$D$7:$D$606,"2. Campo")</f>
        <v>10</v>
      </c>
      <c r="U52" s="27">
        <f>COUNTIFS('2. Status Detalhe Campos'!$G$7:$G$606,'1. Status Resumo'!$P52,'2. Status Detalhe Campos'!$C$7:$C$606,'1. Status Resumo'!$G$48,'2. Status Detalhe Campos'!$D$7:$D$606,"2. Campo")+COUNTIFS('2. Status Detalhe Campos'!$G$7:$G$606,'1. Status Resumo'!$P52,'2. Status Detalhe Campos'!$C$7:$C$606,'1. Status Resumo'!$H$48,'2. Status Detalhe Campos'!$D$7:$D$606,"2. Campo")</f>
        <v>10</v>
      </c>
      <c r="V52" s="27">
        <f>U52-T52</f>
        <v>0</v>
      </c>
      <c r="W52" s="193"/>
      <c r="X52" s="223" t="s">
        <v>1865</v>
      </c>
      <c r="Y52" s="224"/>
      <c r="Z52" s="224"/>
      <c r="AA52" s="224"/>
      <c r="AB52" s="224"/>
      <c r="AC52" s="224"/>
      <c r="AD52" s="224"/>
      <c r="AE52" s="224"/>
      <c r="AF52" s="225"/>
      <c r="AG52" s="194" t="s">
        <v>1852</v>
      </c>
      <c r="AH52" s="145"/>
    </row>
    <row r="53" spans="1:34">
      <c r="A53" s="145"/>
      <c r="B53" s="150"/>
      <c r="P53" s="27" t="s">
        <v>477</v>
      </c>
      <c r="T53" s="27">
        <f>COUNTIFS('2. Status Detalhe Campos'!$H$7:$H$606,'1. Status Resumo'!$P53,'2. Status Detalhe Campos'!$C$7:$C$606,'1. Status Resumo'!$G$48,'2. Status Detalhe Campos'!$D$7:$D$606,"2. Campo")+COUNTIFS('2. Status Detalhe Campos'!$H$7:$H$606,'1. Status Resumo'!$P53,'2. Status Detalhe Campos'!$C$7:$C$606,'1. Status Resumo'!$H$48,'2. Status Detalhe Campos'!$D$7:$D$606,"2. Campo")</f>
        <v>64</v>
      </c>
      <c r="U53" s="27">
        <f>COUNTIFS('2. Status Detalhe Campos'!$G$7:$G$606,'1. Status Resumo'!$P53,'2. Status Detalhe Campos'!$C$7:$C$606,'1. Status Resumo'!$G$48,'2. Status Detalhe Campos'!$D$7:$D$606,"2. Campo")+COUNTIFS('2. Status Detalhe Campos'!$G$7:$G$606,'1. Status Resumo'!$P53,'2. Status Detalhe Campos'!$C$7:$C$606,'1. Status Resumo'!$H$48,'2. Status Detalhe Campos'!$D$7:$D$606,"2. Campo")</f>
        <v>64</v>
      </c>
      <c r="V53" s="27">
        <f t="shared" ref="V53:V59" si="1">U53-T53</f>
        <v>0</v>
      </c>
      <c r="W53" s="193"/>
      <c r="X53" s="226"/>
      <c r="Y53" s="247"/>
      <c r="Z53" s="247"/>
      <c r="AA53" s="247"/>
      <c r="AB53" s="247"/>
      <c r="AC53" s="247"/>
      <c r="AD53" s="247"/>
      <c r="AE53" s="247"/>
      <c r="AF53" s="227"/>
      <c r="AG53" s="194"/>
      <c r="AH53" s="145"/>
    </row>
    <row r="54" spans="1:34">
      <c r="A54" s="145"/>
      <c r="B54" s="150"/>
      <c r="P54" s="27" t="s">
        <v>177</v>
      </c>
      <c r="T54" s="27">
        <f>COUNTIFS('2. Status Detalhe Campos'!$H$7:$H$606,'1. Status Resumo'!$P54,'2. Status Detalhe Campos'!$C$7:$C$606,'1. Status Resumo'!$G$48,'2. Status Detalhe Campos'!$D$7:$D$606,"2. Campo")+COUNTIFS('2. Status Detalhe Campos'!$H$7:$H$606,'1. Status Resumo'!$P54,'2. Status Detalhe Campos'!$C$7:$C$606,'1. Status Resumo'!$H$48,'2. Status Detalhe Campos'!$D$7:$D$606,"2. Campo")</f>
        <v>34</v>
      </c>
      <c r="U54" s="27">
        <f>COUNTIFS('2. Status Detalhe Campos'!$G$7:$G$606,'1. Status Resumo'!$P54,'2. Status Detalhe Campos'!$C$7:$C$606,'1. Status Resumo'!$G$48,'2. Status Detalhe Campos'!$D$7:$D$606,"2. Campo")+COUNTIFS('2. Status Detalhe Campos'!$G$7:$G$606,'1. Status Resumo'!$P54,'2. Status Detalhe Campos'!$C$7:$C$606,'1. Status Resumo'!$H$48,'2. Status Detalhe Campos'!$D$7:$D$606,"2. Campo")</f>
        <v>17</v>
      </c>
      <c r="V54" s="27">
        <f t="shared" si="1"/>
        <v>-17</v>
      </c>
      <c r="W54" s="193"/>
      <c r="X54" s="226"/>
      <c r="Y54" s="247"/>
      <c r="Z54" s="247"/>
      <c r="AA54" s="247"/>
      <c r="AB54" s="247"/>
      <c r="AC54" s="247"/>
      <c r="AD54" s="247"/>
      <c r="AE54" s="247"/>
      <c r="AF54" s="227"/>
      <c r="AG54" s="194"/>
      <c r="AH54" s="145"/>
    </row>
    <row r="55" spans="1:34">
      <c r="A55" s="145"/>
      <c r="B55" s="150"/>
      <c r="D55" s="222" t="str">
        <f>"# "&amp;U60</f>
        <v># 243</v>
      </c>
      <c r="E55" s="222"/>
      <c r="P55" s="27" t="s">
        <v>478</v>
      </c>
      <c r="T55" s="27">
        <f>COUNTIFS('2. Status Detalhe Campos'!$H$7:$H$606,'1. Status Resumo'!$P55,'2. Status Detalhe Campos'!$C$7:$C$606,'1. Status Resumo'!$G$48,'2. Status Detalhe Campos'!$D$7:$D$606,"2. Campo")+COUNTIFS('2. Status Detalhe Campos'!$H$7:$H$606,'1. Status Resumo'!$P55,'2. Status Detalhe Campos'!$C$7:$C$606,'1. Status Resumo'!$H$48,'2. Status Detalhe Campos'!$D$7:$D$606,"2. Campo")</f>
        <v>15</v>
      </c>
      <c r="U55" s="27">
        <f>COUNTIFS('2. Status Detalhe Campos'!$G$7:$G$606,'1. Status Resumo'!$P55,'2. Status Detalhe Campos'!$C$7:$C$606,'1. Status Resumo'!$G$48,'2. Status Detalhe Campos'!$D$7:$D$606,"2. Campo")+COUNTIFS('2. Status Detalhe Campos'!$G$7:$G$606,'1. Status Resumo'!$P55,'2. Status Detalhe Campos'!$C$7:$C$606,'1. Status Resumo'!$H$48,'2. Status Detalhe Campos'!$D$7:$D$606,"2. Campo")</f>
        <v>15</v>
      </c>
      <c r="V55" s="27">
        <f t="shared" si="1"/>
        <v>0</v>
      </c>
      <c r="W55" s="193"/>
      <c r="X55" s="226"/>
      <c r="Y55" s="247"/>
      <c r="Z55" s="247"/>
      <c r="AA55" s="247"/>
      <c r="AB55" s="247"/>
      <c r="AC55" s="247"/>
      <c r="AD55" s="247"/>
      <c r="AE55" s="247"/>
      <c r="AF55" s="227"/>
      <c r="AG55" s="194"/>
      <c r="AH55" s="145"/>
    </row>
    <row r="56" spans="1:34" ht="17.55" customHeight="1">
      <c r="A56" s="145"/>
      <c r="B56" s="150"/>
      <c r="D56" s="222"/>
      <c r="E56" s="222"/>
      <c r="P56" s="27" t="s">
        <v>479</v>
      </c>
      <c r="T56" s="27">
        <f>COUNTIFS('2. Status Detalhe Campos'!$H$7:$H$606,'1. Status Resumo'!$P56,'2. Status Detalhe Campos'!$C$7:$C$606,'1. Status Resumo'!$G$48,'2. Status Detalhe Campos'!$D$7:$D$606,"2. Campo")+COUNTIFS('2. Status Detalhe Campos'!$H$7:$H$606,'1. Status Resumo'!$P56,'2. Status Detalhe Campos'!$C$7:$C$606,'1. Status Resumo'!$H$48,'2. Status Detalhe Campos'!$D$7:$D$606,"2. Campo")</f>
        <v>22</v>
      </c>
      <c r="U56" s="27">
        <f>COUNTIFS('2. Status Detalhe Campos'!$G$7:$G$606,'1. Status Resumo'!$P56,'2. Status Detalhe Campos'!$C$7:$C$606,'1. Status Resumo'!$G$48,'2. Status Detalhe Campos'!$D$7:$D$606,"2. Campo")+COUNTIFS('2. Status Detalhe Campos'!$G$7:$G$606,'1. Status Resumo'!$P56,'2. Status Detalhe Campos'!$C$7:$C$606,'1. Status Resumo'!$H$48,'2. Status Detalhe Campos'!$D$7:$D$606,"2. Campo")</f>
        <v>39</v>
      </c>
      <c r="V56" s="27">
        <f t="shared" si="1"/>
        <v>17</v>
      </c>
      <c r="W56" s="193"/>
      <c r="X56" s="226"/>
      <c r="Y56" s="247"/>
      <c r="Z56" s="247"/>
      <c r="AA56" s="247"/>
      <c r="AB56" s="247"/>
      <c r="AC56" s="247"/>
      <c r="AD56" s="247"/>
      <c r="AE56" s="247"/>
      <c r="AF56" s="227"/>
      <c r="AG56" s="194"/>
      <c r="AH56" s="145"/>
    </row>
    <row r="57" spans="1:34" ht="17.55" customHeight="1">
      <c r="A57" s="145"/>
      <c r="B57" s="150"/>
      <c r="P57" s="27" t="s">
        <v>480</v>
      </c>
      <c r="R57" s="27" t="s">
        <v>481</v>
      </c>
      <c r="T57" s="27">
        <f>COUNTIFS('2. Status Detalhe Campos'!$H$7:$H$606,'1. Status Resumo'!$P57,'2. Status Detalhe Campos'!$C$7:$C$606,'1. Status Resumo'!$G$48,'2. Status Detalhe Campos'!$D$7:$D$606,"2. Campo")+COUNTIFS('2. Status Detalhe Campos'!$H$7:$H$606,'1. Status Resumo'!$P57,'2. Status Detalhe Campos'!$C$7:$C$606,'1. Status Resumo'!$H$48,'2. Status Detalhe Campos'!$D$7:$D$606,"2. Campo")</f>
        <v>0</v>
      </c>
      <c r="U57" s="27">
        <f>COUNTIFS('2. Status Detalhe Campos'!$G$7:$G$606,'1. Status Resumo'!$P57,'2. Status Detalhe Campos'!$C$7:$C$606,'1. Status Resumo'!$G$48,'2. Status Detalhe Campos'!$D$7:$D$606,"2. Campo")+COUNTIFS('2. Status Detalhe Campos'!$G$7:$G$606,'1. Status Resumo'!$P57,'2. Status Detalhe Campos'!$C$7:$C$606,'1. Status Resumo'!$H$48,'2. Status Detalhe Campos'!$D$7:$D$606,"2. Campo")</f>
        <v>0</v>
      </c>
      <c r="V57" s="27">
        <f t="shared" si="1"/>
        <v>0</v>
      </c>
      <c r="W57" s="193"/>
      <c r="X57" s="226"/>
      <c r="Y57" s="247"/>
      <c r="Z57" s="247"/>
      <c r="AA57" s="247"/>
      <c r="AB57" s="247"/>
      <c r="AC57" s="247"/>
      <c r="AD57" s="247"/>
      <c r="AE57" s="247"/>
      <c r="AF57" s="227"/>
      <c r="AG57" s="194"/>
      <c r="AH57" s="145"/>
    </row>
    <row r="58" spans="1:34">
      <c r="A58" s="145"/>
      <c r="B58" s="150"/>
      <c r="P58" s="27" t="s">
        <v>482</v>
      </c>
      <c r="T58" s="27">
        <f>COUNTIFS('2. Status Detalhe Campos'!$H$7:$H$606,'1. Status Resumo'!$P58,'2. Status Detalhe Campos'!$C$7:$C$606,'1. Status Resumo'!$G$48,'2. Status Detalhe Campos'!$D$7:$D$606,"2. Campo")+COUNTIFS('2. Status Detalhe Campos'!$H$7:$H$606,'1. Status Resumo'!$P58,'2. Status Detalhe Campos'!$C$7:$C$606,'1. Status Resumo'!$H$48,'2. Status Detalhe Campos'!$D$7:$D$606,"2. Campo")</f>
        <v>97</v>
      </c>
      <c r="U58" s="27">
        <f>COUNTIFS('2. Status Detalhe Campos'!$G$7:$G$606,'1. Status Resumo'!$P58,'2. Status Detalhe Campos'!$C$7:$C$606,'1. Status Resumo'!$G$48,'2. Status Detalhe Campos'!$D$7:$D$606,"2. Campo")+COUNTIFS('2. Status Detalhe Campos'!$G$7:$G$606,'1. Status Resumo'!$P58,'2. Status Detalhe Campos'!$C$7:$C$606,'1. Status Resumo'!$H$48,'2. Status Detalhe Campos'!$D$7:$D$606,"2. Campo")</f>
        <v>97</v>
      </c>
      <c r="V58" s="27">
        <f t="shared" si="1"/>
        <v>0</v>
      </c>
      <c r="X58" s="226"/>
      <c r="Y58" s="247"/>
      <c r="Z58" s="247"/>
      <c r="AA58" s="247"/>
      <c r="AB58" s="247"/>
      <c r="AC58" s="247"/>
      <c r="AD58" s="247"/>
      <c r="AE58" s="247"/>
      <c r="AF58" s="227"/>
      <c r="AG58" s="194"/>
      <c r="AH58" s="145"/>
    </row>
    <row r="59" spans="1:34">
      <c r="A59" s="145"/>
      <c r="B59" s="150"/>
      <c r="P59" s="27" t="s">
        <v>30</v>
      </c>
      <c r="T59" s="27">
        <f>COUNTIFS('2. Status Detalhe Campos'!$H$7:$H$606,'1. Status Resumo'!$P59,'2. Status Detalhe Campos'!$C$7:$C$606,'1. Status Resumo'!$G$48,'2. Status Detalhe Campos'!$D$7:$D$606,"2. Campo")+COUNTIFS('2. Status Detalhe Campos'!$H$7:$H$606,'1. Status Resumo'!$P59,'2. Status Detalhe Campos'!$C$7:$C$606,'1. Status Resumo'!$H$48,'2. Status Detalhe Campos'!$D$7:$D$606,"2. Campo")</f>
        <v>1</v>
      </c>
      <c r="U59" s="27">
        <f>COUNTIFS('2. Status Detalhe Campos'!$G$7:$G$606,'1. Status Resumo'!$P59,'2. Status Detalhe Campos'!$C$7:$C$606,'1. Status Resumo'!$G$48,'2. Status Detalhe Campos'!$D$7:$D$606,"2. Campo")+COUNTIFS('2. Status Detalhe Campos'!$G$7:$G$606,'1. Status Resumo'!$P59,'2. Status Detalhe Campos'!$C$7:$C$606,'1. Status Resumo'!$H$48,'2. Status Detalhe Campos'!$D$7:$D$606,"2. Campo")</f>
        <v>1</v>
      </c>
      <c r="V59" s="27">
        <f t="shared" si="1"/>
        <v>0</v>
      </c>
      <c r="X59" s="226"/>
      <c r="Y59" s="247"/>
      <c r="Z59" s="247"/>
      <c r="AA59" s="247"/>
      <c r="AB59" s="247"/>
      <c r="AC59" s="247"/>
      <c r="AD59" s="247"/>
      <c r="AE59" s="247"/>
      <c r="AF59" s="227"/>
      <c r="AG59" s="194"/>
      <c r="AH59" s="145"/>
    </row>
    <row r="60" spans="1:34">
      <c r="A60" s="145"/>
      <c r="B60" s="150"/>
      <c r="T60" s="156">
        <f>SUM(T52:T59)</f>
        <v>243</v>
      </c>
      <c r="U60" s="156">
        <f>SUM(U52:U59)</f>
        <v>243</v>
      </c>
      <c r="X60" s="226"/>
      <c r="Y60" s="247"/>
      <c r="Z60" s="247"/>
      <c r="AA60" s="247"/>
      <c r="AB60" s="247"/>
      <c r="AC60" s="247"/>
      <c r="AD60" s="247"/>
      <c r="AE60" s="247"/>
      <c r="AF60" s="227"/>
      <c r="AG60" s="194"/>
      <c r="AH60" s="145"/>
    </row>
    <row r="61" spans="1:34">
      <c r="A61" s="145"/>
      <c r="B61" s="150"/>
      <c r="X61" s="226"/>
      <c r="Y61" s="247"/>
      <c r="Z61" s="247"/>
      <c r="AA61" s="247"/>
      <c r="AB61" s="247"/>
      <c r="AC61" s="247"/>
      <c r="AD61" s="247"/>
      <c r="AE61" s="247"/>
      <c r="AF61" s="227"/>
      <c r="AG61" s="194"/>
      <c r="AH61" s="145"/>
    </row>
    <row r="62" spans="1:34">
      <c r="A62" s="145"/>
      <c r="B62" s="150"/>
      <c r="P62" s="158" t="s">
        <v>1849</v>
      </c>
      <c r="Q62" s="159"/>
      <c r="R62" s="159"/>
      <c r="S62" s="159"/>
      <c r="T62" s="159"/>
      <c r="U62" s="159"/>
      <c r="V62" s="159"/>
      <c r="X62" s="226"/>
      <c r="Y62" s="247"/>
      <c r="Z62" s="247"/>
      <c r="AA62" s="247"/>
      <c r="AB62" s="247"/>
      <c r="AC62" s="247"/>
      <c r="AD62" s="247"/>
      <c r="AE62" s="247"/>
      <c r="AF62" s="227"/>
      <c r="AG62" s="194"/>
      <c r="AH62" s="145"/>
    </row>
    <row r="63" spans="1:34">
      <c r="A63" s="145"/>
      <c r="B63" s="150"/>
      <c r="O63" s="196" t="s">
        <v>483</v>
      </c>
      <c r="P63" s="27" t="s">
        <v>209</v>
      </c>
      <c r="T63" s="198" t="s">
        <v>485</v>
      </c>
      <c r="X63" s="226"/>
      <c r="Y63" s="247"/>
      <c r="Z63" s="247"/>
      <c r="AA63" s="247"/>
      <c r="AB63" s="247"/>
      <c r="AC63" s="247"/>
      <c r="AD63" s="247"/>
      <c r="AE63" s="247"/>
      <c r="AF63" s="227"/>
      <c r="AG63" s="194"/>
      <c r="AH63" s="145"/>
    </row>
    <row r="64" spans="1:34">
      <c r="A64" s="145"/>
      <c r="B64" s="150"/>
      <c r="O64" s="196" t="s">
        <v>483</v>
      </c>
      <c r="P64" s="27" t="s">
        <v>208</v>
      </c>
      <c r="T64" s="197" t="s">
        <v>1850</v>
      </c>
      <c r="X64" s="226"/>
      <c r="Y64" s="247"/>
      <c r="Z64" s="247"/>
      <c r="AA64" s="247"/>
      <c r="AB64" s="247"/>
      <c r="AC64" s="247"/>
      <c r="AD64" s="247"/>
      <c r="AE64" s="247"/>
      <c r="AF64" s="227"/>
      <c r="AG64" s="194"/>
      <c r="AH64" s="145"/>
    </row>
    <row r="65" spans="1:34">
      <c r="A65" s="145"/>
      <c r="B65" s="150"/>
      <c r="O65" s="196" t="s">
        <v>483</v>
      </c>
      <c r="P65" s="27" t="s">
        <v>206</v>
      </c>
      <c r="T65" s="197" t="s">
        <v>1850</v>
      </c>
      <c r="X65" s="226"/>
      <c r="Y65" s="247"/>
      <c r="Z65" s="247"/>
      <c r="AA65" s="247"/>
      <c r="AB65" s="247"/>
      <c r="AC65" s="247"/>
      <c r="AD65" s="247"/>
      <c r="AE65" s="247"/>
      <c r="AF65" s="227"/>
      <c r="AG65" s="194"/>
      <c r="AH65" s="145"/>
    </row>
    <row r="66" spans="1:34">
      <c r="A66" s="145"/>
      <c r="B66" s="150"/>
      <c r="O66" s="196" t="s">
        <v>483</v>
      </c>
      <c r="P66" s="27" t="s">
        <v>205</v>
      </c>
      <c r="T66" s="197" t="s">
        <v>1850</v>
      </c>
      <c r="X66" s="226"/>
      <c r="Y66" s="247"/>
      <c r="Z66" s="247"/>
      <c r="AA66" s="247"/>
      <c r="AB66" s="247"/>
      <c r="AC66" s="247"/>
      <c r="AD66" s="247"/>
      <c r="AE66" s="247"/>
      <c r="AF66" s="227"/>
      <c r="AG66" s="194"/>
      <c r="AH66" s="145"/>
    </row>
    <row r="67" spans="1:34">
      <c r="A67" s="145"/>
      <c r="B67" s="150"/>
      <c r="O67" s="196" t="s">
        <v>483</v>
      </c>
      <c r="P67" s="27" t="s">
        <v>210</v>
      </c>
      <c r="T67" s="198" t="s">
        <v>485</v>
      </c>
      <c r="X67" s="226"/>
      <c r="Y67" s="247"/>
      <c r="Z67" s="247"/>
      <c r="AA67" s="247"/>
      <c r="AB67" s="247"/>
      <c r="AC67" s="247"/>
      <c r="AD67" s="247"/>
      <c r="AE67" s="247"/>
      <c r="AF67" s="227"/>
      <c r="AG67" s="194"/>
      <c r="AH67" s="145"/>
    </row>
    <row r="68" spans="1:34">
      <c r="A68" s="145"/>
      <c r="B68" s="150"/>
      <c r="O68" s="196" t="s">
        <v>483</v>
      </c>
      <c r="P68" s="27" t="s">
        <v>211</v>
      </c>
      <c r="T68" s="197" t="s">
        <v>1850</v>
      </c>
      <c r="X68" s="226"/>
      <c r="Y68" s="247"/>
      <c r="Z68" s="247"/>
      <c r="AA68" s="247"/>
      <c r="AB68" s="247"/>
      <c r="AC68" s="247"/>
      <c r="AD68" s="247"/>
      <c r="AE68" s="247"/>
      <c r="AF68" s="227"/>
      <c r="AG68" s="194"/>
      <c r="AH68" s="145"/>
    </row>
    <row r="69" spans="1:34">
      <c r="A69" s="145"/>
      <c r="B69" s="150"/>
      <c r="O69" s="196" t="s">
        <v>483</v>
      </c>
      <c r="P69" s="27" t="s">
        <v>212</v>
      </c>
      <c r="T69" s="197" t="s">
        <v>1850</v>
      </c>
      <c r="X69" s="226"/>
      <c r="Y69" s="247"/>
      <c r="Z69" s="247"/>
      <c r="AA69" s="247"/>
      <c r="AB69" s="247"/>
      <c r="AC69" s="247"/>
      <c r="AD69" s="247"/>
      <c r="AE69" s="247"/>
      <c r="AF69" s="227"/>
      <c r="AG69" s="194"/>
      <c r="AH69" s="145"/>
    </row>
    <row r="70" spans="1:34">
      <c r="A70" s="145"/>
      <c r="B70" s="150"/>
      <c r="O70" s="196" t="s">
        <v>483</v>
      </c>
      <c r="P70" s="27" t="s">
        <v>207</v>
      </c>
      <c r="T70" s="198" t="s">
        <v>485</v>
      </c>
      <c r="X70" s="226"/>
      <c r="Y70" s="247"/>
      <c r="Z70" s="247"/>
      <c r="AA70" s="247"/>
      <c r="AB70" s="247"/>
      <c r="AC70" s="247"/>
      <c r="AD70" s="247"/>
      <c r="AE70" s="247"/>
      <c r="AF70" s="227"/>
      <c r="AG70" s="194"/>
      <c r="AH70" s="145"/>
    </row>
    <row r="71" spans="1:34">
      <c r="A71" s="145"/>
      <c r="B71" s="150"/>
      <c r="P71" s="195"/>
      <c r="X71" s="226"/>
      <c r="Y71" s="247"/>
      <c r="Z71" s="247"/>
      <c r="AA71" s="247"/>
      <c r="AB71" s="247"/>
      <c r="AC71" s="247"/>
      <c r="AD71" s="247"/>
      <c r="AE71" s="247"/>
      <c r="AF71" s="227"/>
      <c r="AG71" s="194"/>
      <c r="AH71" s="145"/>
    </row>
    <row r="72" spans="1:34">
      <c r="A72" s="145"/>
      <c r="B72" s="150"/>
      <c r="P72" s="158" t="s">
        <v>1847</v>
      </c>
      <c r="Q72" s="159"/>
      <c r="R72" s="159"/>
      <c r="S72" s="159"/>
      <c r="T72" s="159"/>
      <c r="U72" s="159"/>
      <c r="V72" s="159"/>
      <c r="X72" s="226"/>
      <c r="Y72" s="247"/>
      <c r="Z72" s="247"/>
      <c r="AA72" s="247"/>
      <c r="AB72" s="247"/>
      <c r="AC72" s="247"/>
      <c r="AD72" s="247"/>
      <c r="AE72" s="247"/>
      <c r="AF72" s="227"/>
      <c r="AG72" s="194"/>
      <c r="AH72" s="145"/>
    </row>
    <row r="73" spans="1:34">
      <c r="A73" s="145"/>
      <c r="B73" s="150"/>
      <c r="O73" s="196" t="s">
        <v>483</v>
      </c>
      <c r="P73" s="27" t="s">
        <v>1851</v>
      </c>
      <c r="T73" s="197" t="s">
        <v>1842</v>
      </c>
      <c r="X73" s="226"/>
      <c r="Y73" s="247"/>
      <c r="Z73" s="247"/>
      <c r="AA73" s="247"/>
      <c r="AB73" s="247"/>
      <c r="AC73" s="247"/>
      <c r="AD73" s="247"/>
      <c r="AE73" s="247"/>
      <c r="AF73" s="227"/>
      <c r="AG73" s="194"/>
      <c r="AH73" s="145"/>
    </row>
    <row r="74" spans="1:34">
      <c r="A74" s="145"/>
      <c r="B74" s="150"/>
      <c r="O74" s="196" t="s">
        <v>483</v>
      </c>
      <c r="P74" s="27" t="s">
        <v>302</v>
      </c>
      <c r="T74" s="198" t="s">
        <v>1848</v>
      </c>
      <c r="X74" s="226"/>
      <c r="Y74" s="247"/>
      <c r="Z74" s="247"/>
      <c r="AA74" s="247"/>
      <c r="AB74" s="247"/>
      <c r="AC74" s="247"/>
      <c r="AD74" s="247"/>
      <c r="AE74" s="247"/>
      <c r="AF74" s="227"/>
      <c r="AG74" s="194"/>
      <c r="AH74" s="145"/>
    </row>
    <row r="75" spans="1:34">
      <c r="A75" s="145"/>
      <c r="B75" s="150"/>
      <c r="O75" s="196" t="s">
        <v>483</v>
      </c>
      <c r="P75" s="27" t="s">
        <v>312</v>
      </c>
      <c r="T75" s="203" t="s">
        <v>1858</v>
      </c>
      <c r="X75" s="226"/>
      <c r="Y75" s="247"/>
      <c r="Z75" s="247"/>
      <c r="AA75" s="247"/>
      <c r="AB75" s="247"/>
      <c r="AC75" s="247"/>
      <c r="AD75" s="247"/>
      <c r="AE75" s="247"/>
      <c r="AF75" s="227"/>
      <c r="AG75" s="194"/>
      <c r="AH75" s="145"/>
    </row>
    <row r="76" spans="1:34">
      <c r="A76" s="145"/>
      <c r="B76" s="150"/>
      <c r="O76" s="196" t="s">
        <v>483</v>
      </c>
      <c r="P76" s="27" t="s">
        <v>320</v>
      </c>
      <c r="T76" s="197" t="s">
        <v>1842</v>
      </c>
      <c r="X76" s="226"/>
      <c r="Y76" s="247"/>
      <c r="Z76" s="247"/>
      <c r="AA76" s="247"/>
      <c r="AB76" s="247"/>
      <c r="AC76" s="247"/>
      <c r="AD76" s="247"/>
      <c r="AE76" s="247"/>
      <c r="AF76" s="227"/>
      <c r="AG76" s="194"/>
      <c r="AH76" s="145"/>
    </row>
    <row r="77" spans="1:34">
      <c r="A77" s="145"/>
      <c r="B77" s="150"/>
      <c r="O77" s="196"/>
      <c r="T77" s="197"/>
      <c r="X77" s="226"/>
      <c r="Y77" s="247"/>
      <c r="Z77" s="247"/>
      <c r="AA77" s="247"/>
      <c r="AB77" s="247"/>
      <c r="AC77" s="247"/>
      <c r="AD77" s="247"/>
      <c r="AE77" s="247"/>
      <c r="AF77" s="227"/>
      <c r="AG77" s="194"/>
      <c r="AH77" s="145"/>
    </row>
    <row r="78" spans="1:34">
      <c r="A78" s="145"/>
      <c r="B78" s="150"/>
      <c r="O78" s="196"/>
      <c r="T78" s="197"/>
      <c r="X78" s="226"/>
      <c r="Y78" s="247"/>
      <c r="Z78" s="247"/>
      <c r="AA78" s="247"/>
      <c r="AB78" s="247"/>
      <c r="AC78" s="247"/>
      <c r="AD78" s="247"/>
      <c r="AE78" s="247"/>
      <c r="AF78" s="227"/>
      <c r="AG78" s="194"/>
      <c r="AH78" s="145"/>
    </row>
    <row r="79" spans="1:34">
      <c r="A79" s="145"/>
      <c r="B79" s="150"/>
      <c r="O79" s="196"/>
      <c r="T79" s="197"/>
      <c r="X79" s="226"/>
      <c r="Y79" s="247"/>
      <c r="Z79" s="247"/>
      <c r="AA79" s="247"/>
      <c r="AB79" s="247"/>
      <c r="AC79" s="247"/>
      <c r="AD79" s="247"/>
      <c r="AE79" s="247"/>
      <c r="AF79" s="227"/>
      <c r="AG79" s="194"/>
      <c r="AH79" s="145"/>
    </row>
    <row r="80" spans="1:34">
      <c r="A80" s="145"/>
      <c r="B80" s="150"/>
      <c r="O80" s="196"/>
      <c r="T80" s="197"/>
      <c r="X80" s="248"/>
      <c r="Y80" s="249"/>
      <c r="Z80" s="249"/>
      <c r="AA80" s="249"/>
      <c r="AB80" s="249"/>
      <c r="AC80" s="249"/>
      <c r="AD80" s="249"/>
      <c r="AE80" s="249"/>
      <c r="AF80" s="250"/>
      <c r="AG80" s="194"/>
      <c r="AH80" s="145"/>
    </row>
    <row r="81" spans="1:34">
      <c r="A81" s="145"/>
      <c r="B81" s="152"/>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4"/>
      <c r="AH81" s="145"/>
    </row>
    <row r="82" spans="1:34">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row>
    <row r="83" spans="1:34" ht="22.2">
      <c r="A83" s="145"/>
      <c r="B83" s="155" t="s">
        <v>490</v>
      </c>
      <c r="C83" s="145"/>
      <c r="D83" s="145"/>
      <c r="E83" s="145"/>
      <c r="F83" s="145"/>
      <c r="G83" s="157" t="s">
        <v>28</v>
      </c>
      <c r="H83" s="157"/>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45"/>
      <c r="AH83" s="145"/>
    </row>
    <row r="84" spans="1:34" ht="4.9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45"/>
      <c r="AH84" s="145"/>
    </row>
    <row r="85" spans="1:34">
      <c r="A85" s="145"/>
      <c r="B85" s="147"/>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9"/>
      <c r="AH85" s="145"/>
    </row>
    <row r="86" spans="1:34">
      <c r="A86" s="145"/>
      <c r="B86" s="150"/>
      <c r="C86" s="191" t="s">
        <v>472</v>
      </c>
      <c r="G86" s="191" t="s">
        <v>473</v>
      </c>
      <c r="P86" s="158" t="s">
        <v>1845</v>
      </c>
      <c r="Q86" s="159"/>
      <c r="R86" s="158"/>
      <c r="S86" s="159"/>
      <c r="T86" s="160">
        <f>T25</f>
        <v>45512</v>
      </c>
      <c r="U86" s="160">
        <f>$U$25</f>
        <v>45526</v>
      </c>
      <c r="V86" s="161" t="s">
        <v>474</v>
      </c>
      <c r="X86" s="192" t="s">
        <v>475</v>
      </c>
      <c r="AG86" s="151"/>
      <c r="AH86" s="145"/>
    </row>
    <row r="87" spans="1:34">
      <c r="A87" s="145"/>
      <c r="B87" s="150"/>
      <c r="P87" s="27" t="s">
        <v>476</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38" t="s">
        <v>1861</v>
      </c>
      <c r="Y87" s="239"/>
      <c r="Z87" s="239"/>
      <c r="AA87" s="239"/>
      <c r="AB87" s="239"/>
      <c r="AC87" s="239"/>
      <c r="AD87" s="239"/>
      <c r="AE87" s="239"/>
      <c r="AF87" s="240"/>
      <c r="AG87" s="199"/>
      <c r="AH87" s="145"/>
    </row>
    <row r="88" spans="1:34">
      <c r="A88" s="145"/>
      <c r="B88" s="150"/>
      <c r="P88" s="27" t="s">
        <v>477</v>
      </c>
      <c r="T88" s="27">
        <f>COUNTIFS(Table4[Status Anterior],'1. Status Resumo'!$P88,Table4[Sub-âmbito],'1. Status Resumo'!$G$83,Table4[Tipo de teste],"2. Campo")</f>
        <v>41</v>
      </c>
      <c r="U88" s="27">
        <f>COUNTIFS(Table4[Status Atual],'1. Status Resumo'!$P88,Table4[Sub-âmbito],'1. Status Resumo'!$G$83,Table4[Tipo de teste],"2. Campo")</f>
        <v>41</v>
      </c>
      <c r="V88" s="27">
        <f t="shared" ref="V88:V94" si="2">U88-T88</f>
        <v>0</v>
      </c>
      <c r="X88" s="241"/>
      <c r="Y88" s="242"/>
      <c r="Z88" s="242"/>
      <c r="AA88" s="242"/>
      <c r="AB88" s="242"/>
      <c r="AC88" s="242"/>
      <c r="AD88" s="242"/>
      <c r="AE88" s="242"/>
      <c r="AF88" s="243"/>
      <c r="AG88" s="199"/>
      <c r="AH88" s="145"/>
    </row>
    <row r="89" spans="1:34">
      <c r="A89" s="145"/>
      <c r="B89" s="150"/>
      <c r="P89" s="27" t="s">
        <v>177</v>
      </c>
      <c r="T89" s="27">
        <f>COUNTIFS(Table4[Status Anterior],'1. Status Resumo'!$P89,Table4[Sub-âmbito],'1. Status Resumo'!$G$83,Table4[Tipo de teste],"2. Campo")</f>
        <v>0</v>
      </c>
      <c r="U89" s="27">
        <f>COUNTIFS(Table4[Status Atual],'1. Status Resumo'!$P89,Table4[Sub-âmbito],'1. Status Resumo'!$G$83,Table4[Tipo de teste],"2. Campo")</f>
        <v>0</v>
      </c>
      <c r="V89" s="27">
        <f t="shared" si="2"/>
        <v>0</v>
      </c>
      <c r="X89" s="241"/>
      <c r="Y89" s="242"/>
      <c r="Z89" s="242"/>
      <c r="AA89" s="242"/>
      <c r="AB89" s="242"/>
      <c r="AC89" s="242"/>
      <c r="AD89" s="242"/>
      <c r="AE89" s="242"/>
      <c r="AF89" s="243"/>
      <c r="AG89" s="199"/>
      <c r="AH89" s="145"/>
    </row>
    <row r="90" spans="1:34" ht="17.55" customHeight="1">
      <c r="A90" s="145"/>
      <c r="B90" s="150"/>
      <c r="D90" s="222" t="str">
        <f>"# "&amp;U95</f>
        <v># 126</v>
      </c>
      <c r="E90" s="222"/>
      <c r="P90" s="27" t="s">
        <v>478</v>
      </c>
      <c r="T90" s="27">
        <f>COUNTIFS(Table4[Status Anterior],'1. Status Resumo'!$P90,Table4[Sub-âmbito],'1. Status Resumo'!$G$83,Table4[Tipo de teste],"2. Campo")</f>
        <v>0</v>
      </c>
      <c r="U90" s="27">
        <f>COUNTIFS(Table4[Status Atual],'1. Status Resumo'!$P90,Table4[Sub-âmbito],'1. Status Resumo'!$G$83,Table4[Tipo de teste],"2. Campo")</f>
        <v>0</v>
      </c>
      <c r="V90" s="27">
        <f t="shared" si="2"/>
        <v>0</v>
      </c>
      <c r="X90" s="241"/>
      <c r="Y90" s="242"/>
      <c r="Z90" s="242"/>
      <c r="AA90" s="242"/>
      <c r="AB90" s="242"/>
      <c r="AC90" s="242"/>
      <c r="AD90" s="242"/>
      <c r="AE90" s="242"/>
      <c r="AF90" s="243"/>
      <c r="AG90" s="199"/>
      <c r="AH90" s="145"/>
    </row>
    <row r="91" spans="1:34" ht="17.55" customHeight="1">
      <c r="A91" s="145"/>
      <c r="B91" s="150"/>
      <c r="D91" s="222"/>
      <c r="E91" s="222"/>
      <c r="P91" s="27" t="s">
        <v>479</v>
      </c>
      <c r="T91" s="27">
        <f>COUNTIFS(Table4[Status Anterior],'1. Status Resumo'!$P91,Table4[Sub-âmbito],'1. Status Resumo'!$G$83,Table4[Tipo de teste],"2. Campo")</f>
        <v>7</v>
      </c>
      <c r="U91" s="27">
        <f>COUNTIFS(Table4[Status Atual],'1. Status Resumo'!$P91,Table4[Sub-âmbito],'1. Status Resumo'!$G$83,Table4[Tipo de teste],"2. Campo")</f>
        <v>7</v>
      </c>
      <c r="V91" s="27">
        <f t="shared" si="2"/>
        <v>0</v>
      </c>
      <c r="X91" s="241"/>
      <c r="Y91" s="242"/>
      <c r="Z91" s="242"/>
      <c r="AA91" s="242"/>
      <c r="AB91" s="242"/>
      <c r="AC91" s="242"/>
      <c r="AD91" s="242"/>
      <c r="AE91" s="242"/>
      <c r="AF91" s="243"/>
      <c r="AG91" s="199"/>
      <c r="AH91" s="145"/>
    </row>
    <row r="92" spans="1:34">
      <c r="A92" s="145"/>
      <c r="B92" s="150"/>
      <c r="P92" s="27" t="s">
        <v>480</v>
      </c>
      <c r="R92" s="27" t="s">
        <v>481</v>
      </c>
      <c r="T92" s="27">
        <f>COUNTIFS(Table4[Status Anterior],'1. Status Resumo'!$P92,Table4[Sub-âmbito],'1. Status Resumo'!$G$83,Table4[Tipo de teste],"2. Campo")</f>
        <v>0</v>
      </c>
      <c r="U92" s="27">
        <f>COUNTIFS(Table4[Status Atual],'1. Status Resumo'!$P92,Table4[Sub-âmbito],'1. Status Resumo'!$G$83,Table4[Tipo de teste],"2. Campo")</f>
        <v>0</v>
      </c>
      <c r="V92" s="27">
        <f t="shared" si="2"/>
        <v>0</v>
      </c>
      <c r="X92" s="241"/>
      <c r="Y92" s="242"/>
      <c r="Z92" s="242"/>
      <c r="AA92" s="242"/>
      <c r="AB92" s="242"/>
      <c r="AC92" s="242"/>
      <c r="AD92" s="242"/>
      <c r="AE92" s="242"/>
      <c r="AF92" s="243"/>
      <c r="AG92" s="199"/>
      <c r="AH92" s="145"/>
    </row>
    <row r="93" spans="1:34">
      <c r="A93" s="145"/>
      <c r="B93" s="150"/>
      <c r="P93" s="27" t="s">
        <v>482</v>
      </c>
      <c r="T93" s="27">
        <f>COUNTIFS(Table4[Status Anterior],'1. Status Resumo'!$P93,Table4[Sub-âmbito],'1. Status Resumo'!$G$83,Table4[Tipo de teste],"2. Campo")</f>
        <v>1</v>
      </c>
      <c r="U93" s="27">
        <f>COUNTIFS(Table4[Status Atual],'1. Status Resumo'!$P93,Table4[Sub-âmbito],'1. Status Resumo'!$G$83,Table4[Tipo de teste],"2. Campo")</f>
        <v>1</v>
      </c>
      <c r="V93" s="27">
        <f t="shared" si="2"/>
        <v>0</v>
      </c>
      <c r="X93" s="241"/>
      <c r="Y93" s="242"/>
      <c r="Z93" s="242"/>
      <c r="AA93" s="242"/>
      <c r="AB93" s="242"/>
      <c r="AC93" s="242"/>
      <c r="AD93" s="242"/>
      <c r="AE93" s="242"/>
      <c r="AF93" s="243"/>
      <c r="AG93" s="199"/>
      <c r="AH93" s="145"/>
    </row>
    <row r="94" spans="1:34">
      <c r="A94" s="145"/>
      <c r="B94" s="150"/>
      <c r="P94" s="27" t="s">
        <v>30</v>
      </c>
      <c r="T94" s="27">
        <f>COUNTIFS(Table4[Status Anterior],'1. Status Resumo'!$P94,Table4[Sub-âmbito],'1. Status Resumo'!$G$83,Table4[Tipo de teste],"2. Campo")</f>
        <v>77</v>
      </c>
      <c r="U94" s="27">
        <f>COUNTIFS(Table4[Status Atual],'1. Status Resumo'!$P94,Table4[Sub-âmbito],'1. Status Resumo'!$G$83,Table4[Tipo de teste],"2. Campo")</f>
        <v>77</v>
      </c>
      <c r="V94" s="27">
        <f t="shared" si="2"/>
        <v>0</v>
      </c>
      <c r="X94" s="241"/>
      <c r="Y94" s="242"/>
      <c r="Z94" s="242"/>
      <c r="AA94" s="242"/>
      <c r="AB94" s="242"/>
      <c r="AC94" s="242"/>
      <c r="AD94" s="242"/>
      <c r="AE94" s="242"/>
      <c r="AF94" s="243"/>
      <c r="AG94" s="199"/>
      <c r="AH94" s="145"/>
    </row>
    <row r="95" spans="1:34">
      <c r="A95" s="145"/>
      <c r="B95" s="150"/>
      <c r="T95" s="156">
        <f>SUM(T87:T94)</f>
        <v>126</v>
      </c>
      <c r="U95" s="156">
        <f>SUM(U87:U94)</f>
        <v>126</v>
      </c>
      <c r="X95" s="241"/>
      <c r="Y95" s="242"/>
      <c r="Z95" s="242"/>
      <c r="AA95" s="242"/>
      <c r="AB95" s="242"/>
      <c r="AC95" s="242"/>
      <c r="AD95" s="242"/>
      <c r="AE95" s="242"/>
      <c r="AF95" s="243"/>
      <c r="AG95" s="199"/>
      <c r="AH95" s="145"/>
    </row>
    <row r="96" spans="1:34">
      <c r="A96" s="145"/>
      <c r="B96" s="150"/>
      <c r="X96" s="241"/>
      <c r="Y96" s="242"/>
      <c r="Z96" s="242"/>
      <c r="AA96" s="242"/>
      <c r="AB96" s="242"/>
      <c r="AC96" s="242"/>
      <c r="AD96" s="242"/>
      <c r="AE96" s="242"/>
      <c r="AF96" s="243"/>
      <c r="AG96" s="199"/>
      <c r="AH96" s="145"/>
    </row>
    <row r="97" spans="1:34">
      <c r="A97" s="145"/>
      <c r="B97" s="150"/>
      <c r="X97" s="244"/>
      <c r="Y97" s="245"/>
      <c r="Z97" s="245"/>
      <c r="AA97" s="245"/>
      <c r="AB97" s="245"/>
      <c r="AC97" s="245"/>
      <c r="AD97" s="245"/>
      <c r="AE97" s="245"/>
      <c r="AF97" s="246"/>
      <c r="AG97" s="199"/>
      <c r="AH97" s="145"/>
    </row>
    <row r="98" spans="1:34">
      <c r="A98" s="145"/>
      <c r="B98" s="150"/>
      <c r="AG98" s="151"/>
      <c r="AH98" s="145"/>
    </row>
    <row r="99" spans="1:34">
      <c r="A99" s="145"/>
      <c r="B99" s="152"/>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c r="AA99" s="153"/>
      <c r="AB99" s="153"/>
      <c r="AC99" s="153"/>
      <c r="AD99" s="153"/>
      <c r="AE99" s="153"/>
      <c r="AF99" s="153"/>
      <c r="AG99" s="154"/>
      <c r="AH99" s="145"/>
    </row>
    <row r="100" spans="1:34">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row>
    <row r="101" spans="1:34" ht="22.2" hidden="1" customHeight="1">
      <c r="A101" s="145"/>
      <c r="B101" s="155" t="s">
        <v>491</v>
      </c>
      <c r="C101" s="145"/>
      <c r="D101" s="145"/>
      <c r="E101" s="145"/>
      <c r="F101" s="145"/>
      <c r="G101" s="157" t="s">
        <v>32</v>
      </c>
      <c r="H101" s="157"/>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45"/>
      <c r="AH101" s="145"/>
    </row>
    <row r="102" spans="1:34" ht="4.95" hidden="1"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row>
    <row r="103" spans="1:34" ht="17.399999999999999" hidden="1" customHeight="1">
      <c r="A103" s="145"/>
      <c r="B103" s="147"/>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148"/>
      <c r="AG103" s="149"/>
      <c r="AH103" s="145"/>
    </row>
    <row r="104" spans="1:34" ht="17.399999999999999" hidden="1" customHeight="1">
      <c r="A104" s="145"/>
      <c r="B104" s="150"/>
      <c r="C104" s="191" t="s">
        <v>472</v>
      </c>
      <c r="G104" s="191" t="s">
        <v>473</v>
      </c>
      <c r="P104" s="158" t="s">
        <v>1845</v>
      </c>
      <c r="Q104" s="159"/>
      <c r="R104" s="158"/>
      <c r="S104" s="159"/>
      <c r="T104" s="160">
        <f>T51</f>
        <v>45512</v>
      </c>
      <c r="U104" s="160">
        <f>$U$25</f>
        <v>45526</v>
      </c>
      <c r="V104" s="161" t="s">
        <v>474</v>
      </c>
      <c r="X104" s="192" t="s">
        <v>475</v>
      </c>
      <c r="AG104" s="151"/>
      <c r="AH104" s="145"/>
    </row>
    <row r="105" spans="1:34" ht="17.399999999999999" hidden="1" customHeight="1">
      <c r="A105" s="145"/>
      <c r="B105" s="150"/>
      <c r="P105" s="27" t="s">
        <v>476</v>
      </c>
      <c r="T105" s="27">
        <f>COUNTIFS('2. Status Detalhe Campos'!$H$7:$H$596,'1. Status Resumo'!$P105,'2. Status Detalhe Campos'!$C$7:$C$596,'1. Status Resumo'!$G$101,'2. Status Detalhe Campos'!$D$7:$D$596,"2. Campo")</f>
        <v>0</v>
      </c>
      <c r="U105" s="27">
        <f>COUNTIFS('2. Status Detalhe Campos'!$G$7:$G$596,'1. Status Resumo'!$P105,'2. Status Detalhe Campos'!$C$7:$C$596,'1. Status Resumo'!$G$101,'2. Status Detalhe Campos'!$D$7:$D$596,"2. Campo")</f>
        <v>0</v>
      </c>
      <c r="V105" s="27">
        <f>U105-T105</f>
        <v>0</v>
      </c>
      <c r="X105" s="213" t="s">
        <v>1844</v>
      </c>
      <c r="Y105" s="214"/>
      <c r="Z105" s="214"/>
      <c r="AA105" s="214"/>
      <c r="AB105" s="214"/>
      <c r="AC105" s="214"/>
      <c r="AD105" s="214"/>
      <c r="AE105" s="214"/>
      <c r="AF105" s="215"/>
      <c r="AG105" s="200"/>
      <c r="AH105" s="145"/>
    </row>
    <row r="106" spans="1:34" ht="17.399999999999999" hidden="1" customHeight="1">
      <c r="A106" s="145"/>
      <c r="B106" s="150"/>
      <c r="P106" s="27" t="s">
        <v>477</v>
      </c>
      <c r="T106" s="27">
        <f>COUNTIFS('2. Status Detalhe Campos'!$H$7:$H$596,'1. Status Resumo'!$P106,'2. Status Detalhe Campos'!$C$7:$C$596,'1. Status Resumo'!$G$101,'2. Status Detalhe Campos'!$D$7:$D$596,"2. Campo")</f>
        <v>23</v>
      </c>
      <c r="U106" s="27">
        <f>COUNTIFS('2. Status Detalhe Campos'!$G$7:$G$596,'1. Status Resumo'!$P106,'2. Status Detalhe Campos'!$C$7:$C$596,'1. Status Resumo'!$G$101,'2. Status Detalhe Campos'!$D$7:$D$596,"2. Campo")</f>
        <v>23</v>
      </c>
      <c r="V106" s="27">
        <f t="shared" ref="V106:V112" si="3">U106-T106</f>
        <v>0</v>
      </c>
      <c r="X106" s="216"/>
      <c r="Y106" s="217"/>
      <c r="Z106" s="217"/>
      <c r="AA106" s="217"/>
      <c r="AB106" s="217"/>
      <c r="AC106" s="217"/>
      <c r="AD106" s="217"/>
      <c r="AE106" s="217"/>
      <c r="AF106" s="218"/>
      <c r="AG106" s="200"/>
      <c r="AH106" s="145"/>
    </row>
    <row r="107" spans="1:34" ht="17.399999999999999" hidden="1" customHeight="1">
      <c r="A107" s="145"/>
      <c r="B107" s="150"/>
      <c r="P107" s="27" t="s">
        <v>177</v>
      </c>
      <c r="T107" s="27">
        <f>COUNTIFS('2. Status Detalhe Campos'!$H$7:$H$596,'1. Status Resumo'!$P107,'2. Status Detalhe Campos'!$C$7:$C$596,'1. Status Resumo'!$G$101,'2. Status Detalhe Campos'!$D$7:$D$596,"2. Campo")</f>
        <v>26</v>
      </c>
      <c r="U107" s="27">
        <f>COUNTIFS('2. Status Detalhe Campos'!$G$7:$G$596,'1. Status Resumo'!$P107,'2. Status Detalhe Campos'!$C$7:$C$596,'1. Status Resumo'!$G$101,'2. Status Detalhe Campos'!$D$7:$D$596,"2. Campo")</f>
        <v>26</v>
      </c>
      <c r="V107" s="27">
        <f t="shared" si="3"/>
        <v>0</v>
      </c>
      <c r="X107" s="216"/>
      <c r="Y107" s="217"/>
      <c r="Z107" s="217"/>
      <c r="AA107" s="217"/>
      <c r="AB107" s="217"/>
      <c r="AC107" s="217"/>
      <c r="AD107" s="217"/>
      <c r="AE107" s="217"/>
      <c r="AF107" s="218"/>
      <c r="AG107" s="200"/>
      <c r="AH107" s="145"/>
    </row>
    <row r="108" spans="1:34" ht="17.55" hidden="1" customHeight="1">
      <c r="A108" s="145"/>
      <c r="B108" s="150"/>
      <c r="D108" s="222" t="str">
        <f>"# "&amp;U113</f>
        <v># 50</v>
      </c>
      <c r="E108" s="222"/>
      <c r="P108" s="27" t="s">
        <v>478</v>
      </c>
      <c r="T108" s="27">
        <f>COUNTIFS('2. Status Detalhe Campos'!$H$7:$H$596,'1. Status Resumo'!$P108,'2. Status Detalhe Campos'!$C$7:$C$596,'1. Status Resumo'!$G$101,'2. Status Detalhe Campos'!$D$7:$D$596,"2. Campo")</f>
        <v>1</v>
      </c>
      <c r="U108" s="27">
        <f>COUNTIFS('2. Status Detalhe Campos'!$G$7:$G$596,'1. Status Resumo'!$P108,'2. Status Detalhe Campos'!$C$7:$C$596,'1. Status Resumo'!$G$101,'2. Status Detalhe Campos'!$D$7:$D$596,"2. Campo")</f>
        <v>1</v>
      </c>
      <c r="V108" s="27">
        <f t="shared" si="3"/>
        <v>0</v>
      </c>
      <c r="X108" s="216"/>
      <c r="Y108" s="217"/>
      <c r="Z108" s="217"/>
      <c r="AA108" s="217"/>
      <c r="AB108" s="217"/>
      <c r="AC108" s="217"/>
      <c r="AD108" s="217"/>
      <c r="AE108" s="217"/>
      <c r="AF108" s="218"/>
      <c r="AG108" s="200"/>
      <c r="AH108" s="145"/>
    </row>
    <row r="109" spans="1:34" ht="17.55" hidden="1" customHeight="1">
      <c r="A109" s="145"/>
      <c r="B109" s="150"/>
      <c r="D109" s="222"/>
      <c r="E109" s="222"/>
      <c r="P109" s="27" t="s">
        <v>479</v>
      </c>
      <c r="T109" s="27">
        <f>COUNTIFS('2. Status Detalhe Campos'!$H$7:$H$596,'1. Status Resumo'!$P109,'2. Status Detalhe Campos'!$C$7:$C$596,'1. Status Resumo'!$G$101,'2. Status Detalhe Campos'!$D$7:$D$596,"2. Campo")</f>
        <v>0</v>
      </c>
      <c r="U109" s="27">
        <f>COUNTIFS('2. Status Detalhe Campos'!$G$7:$G$596,'1. Status Resumo'!$P109,'2. Status Detalhe Campos'!$C$7:$C$596,'1. Status Resumo'!$G$101,'2. Status Detalhe Campos'!$D$7:$D$596,"2. Campo")</f>
        <v>0</v>
      </c>
      <c r="V109" s="27">
        <f t="shared" si="3"/>
        <v>0</v>
      </c>
      <c r="X109" s="216"/>
      <c r="Y109" s="217"/>
      <c r="Z109" s="217"/>
      <c r="AA109" s="217"/>
      <c r="AB109" s="217"/>
      <c r="AC109" s="217"/>
      <c r="AD109" s="217"/>
      <c r="AE109" s="217"/>
      <c r="AF109" s="218"/>
      <c r="AG109" s="200"/>
      <c r="AH109" s="145"/>
    </row>
    <row r="110" spans="1:34" ht="17.399999999999999" hidden="1" customHeight="1">
      <c r="A110" s="145"/>
      <c r="B110" s="150"/>
      <c r="P110" s="27" t="s">
        <v>480</v>
      </c>
      <c r="R110" s="27" t="s">
        <v>481</v>
      </c>
      <c r="T110" s="27">
        <f>COUNTIFS('2. Status Detalhe Campos'!$H$7:$H$596,'1. Status Resumo'!$P110,'2. Status Detalhe Campos'!$C$7:$C$596,'1. Status Resumo'!$G$101,'2. Status Detalhe Campos'!$D$7:$D$596,"2. Campo")</f>
        <v>0</v>
      </c>
      <c r="U110" s="27">
        <f>COUNTIFS('2. Status Detalhe Campos'!$G$7:$G$596,'1. Status Resumo'!$P110,'2. Status Detalhe Campos'!$C$7:$C$596,'1. Status Resumo'!$G$101,'2. Status Detalhe Campos'!$D$7:$D$596,"2. Campo")</f>
        <v>0</v>
      </c>
      <c r="V110" s="27">
        <f t="shared" si="3"/>
        <v>0</v>
      </c>
      <c r="X110" s="216"/>
      <c r="Y110" s="217"/>
      <c r="Z110" s="217"/>
      <c r="AA110" s="217"/>
      <c r="AB110" s="217"/>
      <c r="AC110" s="217"/>
      <c r="AD110" s="217"/>
      <c r="AE110" s="217"/>
      <c r="AF110" s="218"/>
      <c r="AG110" s="200"/>
      <c r="AH110" s="145"/>
    </row>
    <row r="111" spans="1:34" ht="17.399999999999999" hidden="1" customHeight="1">
      <c r="A111" s="145"/>
      <c r="B111" s="150"/>
      <c r="P111" s="27" t="s">
        <v>482</v>
      </c>
      <c r="T111" s="27">
        <f>COUNTIFS('2. Status Detalhe Campos'!$H$7:$H$596,'1. Status Resumo'!$P111,'2. Status Detalhe Campos'!$C$7:$C$596,'1. Status Resumo'!$G$101,'2. Status Detalhe Campos'!$D$7:$D$596,"2. Campo")</f>
        <v>0</v>
      </c>
      <c r="U111" s="27">
        <f>COUNTIFS('2. Status Detalhe Campos'!$G$7:$G$596,'1. Status Resumo'!$P111,'2. Status Detalhe Campos'!$C$7:$C$596,'1. Status Resumo'!$G$101,'2. Status Detalhe Campos'!$D$7:$D$596,"2. Campo")</f>
        <v>0</v>
      </c>
      <c r="V111" s="27">
        <f t="shared" si="3"/>
        <v>0</v>
      </c>
      <c r="X111" s="216"/>
      <c r="Y111" s="217"/>
      <c r="Z111" s="217"/>
      <c r="AA111" s="217"/>
      <c r="AB111" s="217"/>
      <c r="AC111" s="217"/>
      <c r="AD111" s="217"/>
      <c r="AE111" s="217"/>
      <c r="AF111" s="218"/>
      <c r="AG111" s="200"/>
      <c r="AH111" s="145"/>
    </row>
    <row r="112" spans="1:34" ht="17.399999999999999" hidden="1" customHeight="1">
      <c r="A112" s="145"/>
      <c r="B112" s="150"/>
      <c r="P112" s="27" t="s">
        <v>30</v>
      </c>
      <c r="T112" s="27">
        <f>COUNTIFS('2. Status Detalhe Campos'!$H$7:$H$596,'1. Status Resumo'!$P112,'2. Status Detalhe Campos'!$C$7:$C$596,'1. Status Resumo'!$G$101,'2. Status Detalhe Campos'!$D$7:$D$596,"2. Campo")</f>
        <v>0</v>
      </c>
      <c r="U112" s="27">
        <f>COUNTIFS('2. Status Detalhe Campos'!$G$7:$G$596,'1. Status Resumo'!$P112,'2. Status Detalhe Campos'!$C$7:$C$596,'1. Status Resumo'!$G$101,'2. Status Detalhe Campos'!$D$7:$D$596,"2. Campo")</f>
        <v>0</v>
      </c>
      <c r="V112" s="27">
        <f t="shared" si="3"/>
        <v>0</v>
      </c>
      <c r="X112" s="216"/>
      <c r="Y112" s="217"/>
      <c r="Z112" s="217"/>
      <c r="AA112" s="217"/>
      <c r="AB112" s="217"/>
      <c r="AC112" s="217"/>
      <c r="AD112" s="217"/>
      <c r="AE112" s="217"/>
      <c r="AF112" s="218"/>
      <c r="AG112" s="200"/>
      <c r="AH112" s="145"/>
    </row>
    <row r="113" spans="1:34" ht="17.399999999999999" hidden="1" customHeight="1">
      <c r="A113" s="145"/>
      <c r="B113" s="150"/>
      <c r="T113" s="156">
        <f>SUM(T105:T112)</f>
        <v>50</v>
      </c>
      <c r="U113" s="156">
        <f>SUM(U105:U112)</f>
        <v>50</v>
      </c>
      <c r="X113" s="219"/>
      <c r="Y113" s="220"/>
      <c r="Z113" s="220"/>
      <c r="AA113" s="220"/>
      <c r="AB113" s="220"/>
      <c r="AC113" s="220"/>
      <c r="AD113" s="220"/>
      <c r="AE113" s="220"/>
      <c r="AF113" s="221"/>
      <c r="AG113" s="200"/>
      <c r="AH113" s="145"/>
    </row>
    <row r="114" spans="1:34" ht="17.399999999999999" hidden="1" customHeight="1">
      <c r="A114" s="145"/>
      <c r="B114" s="150"/>
      <c r="AG114" s="151"/>
      <c r="AH114" s="145"/>
    </row>
    <row r="115" spans="1:34" ht="17.399999999999999" hidden="1" customHeight="1">
      <c r="A115" s="145"/>
      <c r="B115" s="152"/>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c r="AB115" s="153"/>
      <c r="AC115" s="153"/>
      <c r="AD115" s="153"/>
      <c r="AE115" s="153"/>
      <c r="AF115" s="153"/>
      <c r="AG115" s="154"/>
      <c r="AH115" s="145"/>
    </row>
    <row r="116" spans="1:34">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row>
    <row r="117" spans="1:34">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45"/>
      <c r="AH117" s="145"/>
    </row>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idden="1">
      <c r="A128" s="27" t="s">
        <v>1863</v>
      </c>
    </row>
    <row r="129" hidden="1"/>
    <row r="130" hidden="1"/>
    <row r="131" hidden="1"/>
    <row r="132" hidden="1"/>
    <row r="133" hidden="1"/>
    <row r="134" hidden="1"/>
  </sheetData>
  <sortState ref="R21:R28">
    <sortCondition ref="R21:R28"/>
  </sortState>
  <mergeCells count="9">
    <mergeCell ref="B8:AG19"/>
    <mergeCell ref="X87:AF97"/>
    <mergeCell ref="X105:AF113"/>
    <mergeCell ref="D29:E30"/>
    <mergeCell ref="D55:E56"/>
    <mergeCell ref="D90:E91"/>
    <mergeCell ref="D108:E109"/>
    <mergeCell ref="X26:AF45"/>
    <mergeCell ref="X52:AF8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G40" activePane="bottomRight" state="frozen"/>
      <selection pane="topRight" activeCell="D1" sqref="D1"/>
      <selection pane="bottomLeft" activeCell="A7" sqref="A7"/>
      <selection pane="bottomRight" activeCell="G53" sqref="G53"/>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VLOOKUP(A7,Plano_V3!$A$27:$G$574,7,0)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VLOOKUP(A8,Plano_V3!$A$27:$G$574,7,0)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VLOOKUP(A9,Plano_V3!$A$27:$G$574,7,0)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VLOOKUP(A10,Plano_V3!$A$27:$G$574,7,0)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VLOOKUP(A11,Plano_V3!$A$27:$G$574,7,0)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VLOOKUP(A12,Plano_V3!$A$27:$G$574,7,0)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VLOOKUP(A13,Plano_V3!$A$27:$G$574,7,0)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VLOOKUP(A14,Plano_V3!$A$27:$G$574,7,0)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VLOOKUP(A15,Plano_V3!$A$27:$G$574,7,0)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VLOOKUP(A16,Plano_V3!$A$27:$G$574,7,0)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VLOOKUP(A17,Plano_V3!$A$27:$G$574,7,0)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VLOOKUP(A18,Plano_V3!$A$27:$G$574,7,0)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VLOOKUP(A19,Plano_V3!$A$27:$G$574,7,0)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VLOOKUP(A20,Plano_V3!$A$27:$G$574,7,0)</f>
        <v>1. Concluído</v>
      </c>
      <c r="H20" s="165" t="s">
        <v>477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VLOOKUP(A21,Plano_V3!$A$27:$G$574,7,0)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VLOOKUP(A22,Plano_V3!$A$27:$G$574,7,0)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VLOOKUP(A23,Plano_V3!$A$27:$G$574,7,0)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VLOOKUP(A25,Plano_V3!$A$27:$G$574,7,0)</f>
        <v>1. Concluído</v>
      </c>
      <c r="H25" s="165" t="s">
        <v>477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VLOOKUP(A26,Plano_V3!$A$27:$G$574,7,0)</f>
        <v>6. Em implementação (re-especificação)</v>
      </c>
      <c r="H26" s="165" t="s">
        <v>482</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VLOOKUP(A30,Plano_V3!$A$27:$G$574,7,0)</f>
        <v>1. Concluído</v>
      </c>
      <c r="H30" s="165" t="s">
        <v>477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VLOOKUP(A33,Plano_V3!$A$27:$G$574,7,0)</f>
        <v>1. Concluído</v>
      </c>
      <c r="H33" s="165" t="s">
        <v>477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hidden="1">
      <c r="A36" s="31" t="str">
        <f t="shared" si="0"/>
        <v>cd_imv_out_prcorigem</v>
      </c>
      <c r="B36" s="172" t="s">
        <v>28</v>
      </c>
      <c r="C36" s="167" t="s">
        <v>54</v>
      </c>
      <c r="D36" s="163" t="s">
        <v>40</v>
      </c>
      <c r="E36" s="164" t="s">
        <v>55</v>
      </c>
      <c r="F36" s="163" t="s">
        <v>72</v>
      </c>
      <c r="G36" s="165" t="str">
        <f>VLOOKUP(A36,Plano_V3!$A$27:$G$574,7,0)</f>
        <v>0. Cancelado</v>
      </c>
      <c r="H36" s="165" t="s">
        <v>476</v>
      </c>
      <c r="I36" s="174" t="s">
        <v>1854</v>
      </c>
      <c r="J36" s="186" t="str">
        <f>IF(VLOOKUP(A36,'Aux - pivots1'!$A:$E,3,0)=0, "",VLOOKUP(A36,'Aux - pivots1'!$A:$E,3,0))</f>
        <v/>
      </c>
      <c r="K36" s="186" t="str">
        <f>IF(VLOOKUP(A36,'Aux - pivots1'!$A:$E,4,0)=0, "",VLOOKUP(A36,'Aux - pivots1'!$A:$E,4,0))</f>
        <v/>
      </c>
      <c r="L36" s="186"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VLOOKUP(A37,Plano_V3!$A$27:$G$574,7,0)</f>
        <v>1. Concluído</v>
      </c>
      <c r="H37" s="165" t="s">
        <v>477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c r="A39" s="31" t="str">
        <f t="shared" si="0"/>
        <v>cd_imv_out_trz_cred_prccempresa</v>
      </c>
      <c r="B39" s="172" t="s">
        <v>28</v>
      </c>
      <c r="C39" s="167" t="s">
        <v>54</v>
      </c>
      <c r="D39" s="163" t="s">
        <v>40</v>
      </c>
      <c r="E39" s="164" t="s">
        <v>56</v>
      </c>
      <c r="F39" s="163" t="s">
        <v>57</v>
      </c>
      <c r="G39" s="165" t="str">
        <f>VLOOKUP(A39,Plano_V3!$A$27:$G$574,7,0)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c r="A40" s="31" t="str">
        <f t="shared" si="0"/>
        <v>cd_imv_out_trz_cred_prccempresp</v>
      </c>
      <c r="B40" s="172" t="s">
        <v>28</v>
      </c>
      <c r="C40" s="167" t="s">
        <v>54</v>
      </c>
      <c r="D40" s="163" t="s">
        <v>40</v>
      </c>
      <c r="E40" s="164" t="s">
        <v>56</v>
      </c>
      <c r="F40" s="163" t="s">
        <v>74</v>
      </c>
      <c r="G40" s="165" t="str">
        <f>VLOOKUP(A40,Plano_V3!$A$27:$G$574,7,0)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c r="A41" s="31" t="str">
        <f t="shared" si="0"/>
        <v>cd_imv_out_trz_cred_prcckbalcao</v>
      </c>
      <c r="B41" s="172" t="s">
        <v>28</v>
      </c>
      <c r="C41" s="167" t="s">
        <v>54</v>
      </c>
      <c r="D41" s="163" t="s">
        <v>40</v>
      </c>
      <c r="E41" s="164" t="s">
        <v>56</v>
      </c>
      <c r="F41" s="163" t="s">
        <v>58</v>
      </c>
      <c r="G41" s="165" t="str">
        <f>VLOOKUP(A41,Plano_V3!$A$27:$G$574,7,0)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c r="A42" s="31" t="str">
        <f t="shared" si="0"/>
        <v>cd_imv_out_trz_cred_prcckbalres</v>
      </c>
      <c r="B42" s="172" t="s">
        <v>28</v>
      </c>
      <c r="C42" s="167" t="s">
        <v>54</v>
      </c>
      <c r="D42" s="163" t="s">
        <v>40</v>
      </c>
      <c r="E42" s="164" t="s">
        <v>56</v>
      </c>
      <c r="F42" s="163" t="s">
        <v>75</v>
      </c>
      <c r="G42" s="165" t="str">
        <f>VLOOKUP(A42,Plano_V3!$A$27:$G$574,7,0)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c r="A43" s="31" t="str">
        <f t="shared" si="0"/>
        <v>cd_imv_out_trz_cred_prcckctares</v>
      </c>
      <c r="B43" s="172" t="s">
        <v>28</v>
      </c>
      <c r="C43" s="167" t="s">
        <v>54</v>
      </c>
      <c r="D43" s="163" t="s">
        <v>40</v>
      </c>
      <c r="E43" s="164" t="s">
        <v>56</v>
      </c>
      <c r="F43" s="163" t="s">
        <v>76</v>
      </c>
      <c r="G43" s="165" t="str">
        <f>VLOOKUP(A43,Plano_V3!$A$27:$G$574,7,0)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c r="A44" s="31" t="str">
        <f t="shared" si="0"/>
        <v>cd_imv_out_trz_cred_prccknumcta</v>
      </c>
      <c r="B44" s="172" t="s">
        <v>28</v>
      </c>
      <c r="C44" s="167" t="s">
        <v>54</v>
      </c>
      <c r="D44" s="163" t="s">
        <v>40</v>
      </c>
      <c r="E44" s="164" t="s">
        <v>56</v>
      </c>
      <c r="F44" s="163" t="s">
        <v>59</v>
      </c>
      <c r="G44" s="165" t="str">
        <f>VLOOKUP(A44,Plano_V3!$A$27:$G$574,7,0)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c r="A45" s="31" t="str">
        <f t="shared" si="0"/>
        <v>cd_imv_out_trz_cred_prcckrefresp</v>
      </c>
      <c r="B45" s="172" t="s">
        <v>28</v>
      </c>
      <c r="C45" s="167" t="s">
        <v>54</v>
      </c>
      <c r="D45" s="163" t="s">
        <v>40</v>
      </c>
      <c r="E45" s="164" t="s">
        <v>56</v>
      </c>
      <c r="F45" s="163" t="s">
        <v>77</v>
      </c>
      <c r="G45" s="165" t="str">
        <f>VLOOKUP(A45,Plano_V3!$A$27:$G$574,7,0)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c r="A46" s="31" t="str">
        <f t="shared" si="0"/>
        <v>cd_imv_out_trz_cred_prccod_fnld</v>
      </c>
      <c r="B46" s="172" t="s">
        <v>28</v>
      </c>
      <c r="C46" s="167" t="s">
        <v>54</v>
      </c>
      <c r="D46" s="163" t="s">
        <v>40</v>
      </c>
      <c r="E46" s="164" t="s">
        <v>56</v>
      </c>
      <c r="F46" s="163" t="s">
        <v>78</v>
      </c>
      <c r="G46" s="165" t="str">
        <f>VLOOKUP(A46,Plano_V3!$A$27:$G$574,7,0)</f>
        <v>1. Concluído</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c r="A47" s="31" t="str">
        <f t="shared" si="0"/>
        <v>cd_imv_out_trz_cred_prccod_ocupacao</v>
      </c>
      <c r="B47" s="172" t="s">
        <v>28</v>
      </c>
      <c r="C47" s="167" t="s">
        <v>54</v>
      </c>
      <c r="D47" s="163" t="s">
        <v>40</v>
      </c>
      <c r="E47" s="164" t="s">
        <v>56</v>
      </c>
      <c r="F47" s="163" t="s">
        <v>79</v>
      </c>
      <c r="G47" s="165" t="str">
        <f>VLOOKUP(A47,Plano_V3!$A$27:$G$574,7,0)</f>
        <v>1. Concluído</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c r="A48" s="31" t="str">
        <f t="shared" si="0"/>
        <v>cd_imv_out_trz_cred_prccod_prd_resp</v>
      </c>
      <c r="B48" s="172" t="s">
        <v>28</v>
      </c>
      <c r="C48" s="167" t="s">
        <v>54</v>
      </c>
      <c r="D48" s="163" t="s">
        <v>40</v>
      </c>
      <c r="E48" s="164" t="s">
        <v>56</v>
      </c>
      <c r="F48" s="163" t="s">
        <v>80</v>
      </c>
      <c r="G48" s="165" t="str">
        <f>VLOOKUP(A48,Plano_V3!$A$27:$G$574,7,0)</f>
        <v>1. Concluído</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c r="A50" s="31" t="str">
        <f t="shared" si="0"/>
        <v>cd_imv_out_trz_cred_prccod_sprd_resp</v>
      </c>
      <c r="B50" s="172" t="s">
        <v>28</v>
      </c>
      <c r="C50" s="167" t="s">
        <v>54</v>
      </c>
      <c r="D50" s="163" t="s">
        <v>40</v>
      </c>
      <c r="E50" s="164" t="s">
        <v>56</v>
      </c>
      <c r="F50" s="163" t="s">
        <v>82</v>
      </c>
      <c r="G50" s="165" t="str">
        <f>VLOOKUP(A50,Plano_V3!$A$27:$G$574,7,0)</f>
        <v>1. Concluído</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c r="A52" s="31" t="str">
        <f t="shared" si="0"/>
        <v>cd_imv_out_trz_cred_prcdata_fim</v>
      </c>
      <c r="B52" s="172" t="s">
        <v>28</v>
      </c>
      <c r="C52" s="167" t="s">
        <v>54</v>
      </c>
      <c r="D52" s="163" t="s">
        <v>40</v>
      </c>
      <c r="E52" s="164" t="s">
        <v>56</v>
      </c>
      <c r="F52" s="163" t="s">
        <v>83</v>
      </c>
      <c r="G52" s="165" t="str">
        <f>VLOOKUP(A52,Plano_V3!$A$27:$G$574,7,0)</f>
        <v>4. Validação EF</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c r="A53" s="31" t="str">
        <f t="shared" si="0"/>
        <v>cd_imv_out_trz_cred_prcdata_inicio</v>
      </c>
      <c r="B53" s="172" t="s">
        <v>28</v>
      </c>
      <c r="C53" s="167" t="s">
        <v>54</v>
      </c>
      <c r="D53" s="163" t="s">
        <v>40</v>
      </c>
      <c r="E53" s="164" t="s">
        <v>56</v>
      </c>
      <c r="F53" s="163" t="s">
        <v>68</v>
      </c>
      <c r="G53" s="165" t="str">
        <f>VLOOKUP(A53,Plano_V3!$A$27:$G$574,7,0)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c r="A54" s="31" t="str">
        <f t="shared" si="0"/>
        <v>cd_imv_out_trz_cred_prcdata_vcmt</v>
      </c>
      <c r="B54" s="172" t="s">
        <v>28</v>
      </c>
      <c r="C54" s="167" t="s">
        <v>54</v>
      </c>
      <c r="D54" s="163" t="s">
        <v>40</v>
      </c>
      <c r="E54" s="164" t="s">
        <v>56</v>
      </c>
      <c r="F54" s="163" t="s">
        <v>69</v>
      </c>
      <c r="G54" s="165" t="str">
        <f>VLOOKUP(A54,Plano_V3!$A$27:$G$574,7,0)</f>
        <v>1. Concluído</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VLOOKUP(A60,Plano_V3!$A$27:$G$574,7,0)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VLOOKUP(A61,Plano_V3!$A$27:$G$574,7,0)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VLOOKUP(A62,Plano_V3!$A$27:$G$574,7,0)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VLOOKUP(A63,Plano_V3!$A$27:$G$574,7,0)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VLOOKUP(A64,Plano_V3!$A$27:$G$574,7,0)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VLOOKUP(A65,Plano_V3!$A$27:$G$574,7,0)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VLOOKUP(A66,Plano_V3!$A$27:$G$574,7,0)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VLOOKUP(A69,Plano_V3!$A$27:$G$574,7,0)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VLOOKUP(A70,Plano_V3!$A$27:$G$574,7,0)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VLOOKUP(A71,Plano_V3!$A$27:$G$574,7,0)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VLOOKUP(A73,Plano_V3!$A$27:$G$574,7,0)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VLOOKUP(A74,Plano_V3!$A$27:$G$574,7,0)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VLOOKUP(A75,Plano_V3!$A$27:$G$574,7,0)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VLOOKUP(A76,Plano_V3!$A$27:$G$574,7,0)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VLOOKUP(A77,Plano_V3!$A$27:$G$574,7,0)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VLOOKUP(A78,Plano_V3!$A$27:$G$574,7,0)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VLOOKUP(A79,Plano_V3!$A$27:$G$574,7,0)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VLOOKUP(A80,Plano_V3!$A$27:$G$574,7,0)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VLOOKUP(A81,Plano_V3!$A$27:$G$574,7,0)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VLOOKUP(A82,Plano_V3!$A$27:$G$574,7,0)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VLOOKUP(A83,Plano_V3!$A$27:$G$574,7,0)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VLOOKUP(A85,Plano_V3!$A$27:$G$574,7,0)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VLOOKUP(A86,Plano_V3!$A$27:$G$574,7,0)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VLOOKUP(A87,Plano_V3!$A$27:$G$574,7,0)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VLOOKUP(A88,Plano_V3!$A$27:$G$574,7,0)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VLOOKUP(A89,Plano_V3!$A$27:$G$574,7,0)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VLOOKUP(A90,Plano_V3!$A$27:$G$574,7,0)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VLOOKUP(A91,Plano_V3!$A$27:$G$574,7,0)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VLOOKUP(A92,Plano_V3!$A$27:$G$574,7,0)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VLOOKUP(A93,Plano_V3!$A$27:$G$574,7,0)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VLOOKUP(A94,Plano_V3!$A$27:$G$574,7,0)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VLOOKUP(A95,Plano_V3!$A$27:$G$574,7,0)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VLOOKUP(A96,Plano_V3!$A$27:$G$574,7,0)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VLOOKUP(A97,Plano_V3!$A$27:$G$574,7,0)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VLOOKUP(A98,Plano_V3!$A$27:$G$574,7,0)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VLOOKUP(A99,Plano_V3!$A$27:$G$574,7,0)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VLOOKUP(A101,Plano_V3!$A$27:$G$574,7,0)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VLOOKUP(A102,Plano_V3!$A$27:$G$574,7,0)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hidden="1">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1854</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hidden="1">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hidden="1">
      <c r="A106" s="31" t="str">
        <f t="shared" si="1"/>
        <v>cd_imv_out_bensref_date</v>
      </c>
      <c r="B106" s="172" t="s">
        <v>28</v>
      </c>
      <c r="C106" s="167" t="s">
        <v>54</v>
      </c>
      <c r="D106" s="163" t="s">
        <v>40</v>
      </c>
      <c r="E106" s="164" t="s">
        <v>92</v>
      </c>
      <c r="F106" s="163" t="s">
        <v>73</v>
      </c>
      <c r="G106" s="165" t="str">
        <f>VLOOKUP(A106,Plano_V3!$A$27:$G$574,7,0)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VLOOKUP(A107,Plano_V3!$A$27:$G$574,7,0)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VLOOKUP(A118,Plano_V3!$A$27:$G$574,7,0)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VLOOKUP(A124,Plano_V3!$A$27:$G$574,7,0)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VLOOKUP(A126,Plano_V3!$A$27:$G$574,7,0)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VLOOKUP(A127,Plano_V3!$A$27:$G$574,7,0)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VLOOKUP(A140,Plano_V3!$A$27:$G$574,7,0)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VLOOKUP(A149,Plano_V3!$A$27:$G$574,7,0)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VLOOKUP(A203,Plano_V3!$A$27:$G$574,7,0)</f>
        <v>6. Em implementação (re-especificação)</v>
      </c>
      <c r="H203" s="165" t="s">
        <v>482</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c r="A204" s="31" t="str">
        <f t="shared" si="3"/>
        <v>modesg_inp_km_medios_emss_vclsn.a.</v>
      </c>
      <c r="B204" s="172" t="s">
        <v>28</v>
      </c>
      <c r="C204" s="167" t="s">
        <v>178</v>
      </c>
      <c r="D204" s="163" t="s">
        <v>36</v>
      </c>
      <c r="E204" s="164" t="s">
        <v>206</v>
      </c>
      <c r="F204" s="163" t="s">
        <v>38</v>
      </c>
      <c r="G204" s="165" t="str">
        <f>VLOOKUP(A204,Plano_V3!$A$27:$G$574,7,0)</f>
        <v>6. Em implementação (re-especificação)</v>
      </c>
      <c r="H204" s="165" t="s">
        <v>482</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VLOOKUP(A206,Plano_V3!$A$27:$G$574,7,0)</f>
        <v>6. Em implementação (re-especificação)</v>
      </c>
      <c r="H206" s="165" t="s">
        <v>482</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VLOOKUP(A207,Plano_V3!$A$27:$G$574,7,0)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VLOOKUP(A208,Plano_V3!$A$27:$G$574,7,0)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c r="A209" s="31" t="str">
        <f t="shared" si="3"/>
        <v>modesg_inp_emss_nacen.a.</v>
      </c>
      <c r="B209" s="172" t="s">
        <v>28</v>
      </c>
      <c r="C209" s="167" t="s">
        <v>178</v>
      </c>
      <c r="D209" s="163" t="s">
        <v>36</v>
      </c>
      <c r="E209" s="164" t="s">
        <v>211</v>
      </c>
      <c r="F209" s="163" t="s">
        <v>38</v>
      </c>
      <c r="G209" s="165" t="str">
        <f>VLOOKUP(A209,Plano_V3!$A$27:$G$574,7,0)</f>
        <v>6. Em implementação (re-especificação)</v>
      </c>
      <c r="H209" s="165" t="s">
        <v>482</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VLOOKUP(A210,Plano_V3!$A$27:$G$574,7,0)</f>
        <v>6. Em implementação (re-especificação)</v>
      </c>
      <c r="H210" s="165" t="s">
        <v>482</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VLOOKUP(A211,Plano_V3!$A$27:$G$574,7,0)</f>
        <v>6. Em implementação (re-especificação)</v>
      </c>
      <c r="H211" s="165" t="s">
        <v>482</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VLOOKUP(A212,Plano_V3!$A$27:$G$574,7,0)</f>
        <v>6. Em implementação (re-especificação)</v>
      </c>
      <c r="H212" s="165" t="s">
        <v>482</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VLOOKUP(A213,Plano_V3!$A$27:$G$574,7,0)</f>
        <v>6. Em implementação (re-especificação)</v>
      </c>
      <c r="H213" s="165" t="s">
        <v>482</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VLOOKUP(A214,Plano_V3!$A$27:$G$574,7,0)</f>
        <v>6. Em implementação (re-especificação)</v>
      </c>
      <c r="H214" s="165" t="s">
        <v>482</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VLOOKUP(A215,Plano_V3!$A$27:$G$574,7,0)</f>
        <v>6. Em implementação (re-especificação)</v>
      </c>
      <c r="H215" s="165" t="s">
        <v>482</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VLOOKUP(A216,Plano_V3!$A$27:$G$574,7,0)</f>
        <v>6. Em implementação (re-especificação)</v>
      </c>
      <c r="H216" s="165" t="s">
        <v>482</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VLOOKUP(A217,Plano_V3!$A$27:$G$574,7,0)</f>
        <v>6. Em implementação (re-especificação)</v>
      </c>
      <c r="H217" s="165" t="s">
        <v>482</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VLOOKUP(A218,Plano_V3!$A$27:$G$574,7,0)</f>
        <v>6. Em implementação (re-especificação)</v>
      </c>
      <c r="H218" s="165" t="s">
        <v>482</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VLOOKUP(A219,Plano_V3!$A$27:$G$574,7,0)</f>
        <v>6. Em implementação (re-especificação)</v>
      </c>
      <c r="H219" s="165" t="s">
        <v>482</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VLOOKUP(A220,Plano_V3!$A$27:$G$574,7,0)</f>
        <v>6. Em implementação (re-especificação)</v>
      </c>
      <c r="H220" s="165" t="s">
        <v>482</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VLOOKUP(A221,Plano_V3!$A$27:$G$574,7,0)</f>
        <v>6. Em implementação (re-especificação)</v>
      </c>
      <c r="H221" s="165" t="s">
        <v>482</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VLOOKUP(A222,Plano_V3!$A$27:$G$574,7,0)</f>
        <v>6. Em implementação (re-especificação)</v>
      </c>
      <c r="H222" s="165" t="s">
        <v>482</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VLOOKUP(A223,Plano_V3!$A$27:$G$574,7,0)</f>
        <v>6. Em implementação (re-especificação)</v>
      </c>
      <c r="H223" s="165" t="s">
        <v>482</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VLOOKUP(A224,Plano_V3!$A$27:$G$574,7,0)</f>
        <v>6. Em implementação (re-especificação)</v>
      </c>
      <c r="H224" s="165" t="s">
        <v>482</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VLOOKUP(A225,Plano_V3!$A$27:$G$574,7,0)</f>
        <v>6. Em implementação (re-especificação)</v>
      </c>
      <c r="H225" s="165" t="s">
        <v>482</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VLOOKUP(A226,Plano_V3!$A$27:$G$574,7,0)</f>
        <v>6. Em implementação (re-especificação)</v>
      </c>
      <c r="H226" s="165" t="s">
        <v>482</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VLOOKUP(A227,Plano_V3!$A$27:$G$574,7,0)</f>
        <v>6. Em implementação (re-especificação)</v>
      </c>
      <c r="H227" s="165" t="s">
        <v>482</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c r="A228" s="31" t="str">
        <f t="shared" si="3"/>
        <v>modesg_inp_km_medios_emss_vclsref_date</v>
      </c>
      <c r="B228" s="172" t="s">
        <v>28</v>
      </c>
      <c r="C228" s="167" t="s">
        <v>178</v>
      </c>
      <c r="D228" s="163" t="s">
        <v>40</v>
      </c>
      <c r="E228" s="164" t="s">
        <v>206</v>
      </c>
      <c r="F228" s="163" t="s">
        <v>73</v>
      </c>
      <c r="G228" s="165" t="str">
        <f>VLOOKUP(A228,Plano_V3!$A$27:$G$574,7,0)</f>
        <v>6. Em implementação (re-especificação)</v>
      </c>
      <c r="H228" s="165" t="s">
        <v>482</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c r="A229" s="31" t="str">
        <f t="shared" si="3"/>
        <v>modesg_inp_km_medios_emss_vclsnome_pais</v>
      </c>
      <c r="B229" s="172" t="s">
        <v>28</v>
      </c>
      <c r="C229" s="167" t="s">
        <v>178</v>
      </c>
      <c r="D229" s="163" t="s">
        <v>40</v>
      </c>
      <c r="E229" s="164" t="s">
        <v>206</v>
      </c>
      <c r="F229" s="163" t="s">
        <v>214</v>
      </c>
      <c r="G229" s="165" t="str">
        <f>VLOOKUP(A229,Plano_V3!$A$27:$G$574,7,0)</f>
        <v>6. Em implementação (re-especificação)</v>
      </c>
      <c r="H229" s="165" t="s">
        <v>482</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c r="A230" s="31" t="str">
        <f t="shared" si="3"/>
        <v>modesg_inp_km_medios_emss_vclstipo_vcl</v>
      </c>
      <c r="B230" s="172" t="s">
        <v>28</v>
      </c>
      <c r="C230" s="167" t="s">
        <v>178</v>
      </c>
      <c r="D230" s="163" t="s">
        <v>40</v>
      </c>
      <c r="E230" s="164" t="s">
        <v>206</v>
      </c>
      <c r="F230" s="163" t="s">
        <v>228</v>
      </c>
      <c r="G230" s="165" t="str">
        <f>VLOOKUP(A230,Plano_V3!$A$27:$G$574,7,0)</f>
        <v>6. Em implementação (re-especificação)</v>
      </c>
      <c r="H230" s="165" t="s">
        <v>482</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c r="A231" s="31" t="str">
        <f t="shared" si="3"/>
        <v>modesg_inp_km_medios_emss_vclstipo_motor</v>
      </c>
      <c r="B231" s="172" t="s">
        <v>28</v>
      </c>
      <c r="C231" s="167" t="s">
        <v>178</v>
      </c>
      <c r="D231" s="163" t="s">
        <v>40</v>
      </c>
      <c r="E231" s="164" t="s">
        <v>206</v>
      </c>
      <c r="F231" s="163" t="s">
        <v>217</v>
      </c>
      <c r="G231" s="165" t="str">
        <f>VLOOKUP(A231,Plano_V3!$A$27:$G$574,7,0)</f>
        <v>6. Em implementação (re-especificação)</v>
      </c>
      <c r="H231" s="165" t="s">
        <v>482</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c r="A232" s="31" t="str">
        <f t="shared" si="3"/>
        <v>modesg_inp_km_medios_emss_vclsdata_level_5</v>
      </c>
      <c r="B232" s="172" t="s">
        <v>28</v>
      </c>
      <c r="C232" s="167" t="s">
        <v>178</v>
      </c>
      <c r="D232" s="163" t="s">
        <v>40</v>
      </c>
      <c r="E232" s="164" t="s">
        <v>206</v>
      </c>
      <c r="F232" s="163" t="s">
        <v>220</v>
      </c>
      <c r="G232" s="165" t="str">
        <f>VLOOKUP(A232,Plano_V3!$A$27:$G$574,7,0)</f>
        <v>6. Em implementação (re-especificação)</v>
      </c>
      <c r="H232" s="165" t="s">
        <v>482</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c r="A233" s="31" t="str">
        <f t="shared" si="3"/>
        <v>modesg_inp_km_medios_emss_vclsmedia_km</v>
      </c>
      <c r="B233" s="172" t="s">
        <v>28</v>
      </c>
      <c r="C233" s="167" t="s">
        <v>178</v>
      </c>
      <c r="D233" s="163" t="s">
        <v>40</v>
      </c>
      <c r="E233" s="164" t="s">
        <v>206</v>
      </c>
      <c r="F233" s="163" t="s">
        <v>229</v>
      </c>
      <c r="G233" s="165" t="str">
        <f>VLOOKUP(A233,Plano_V3!$A$27:$G$574,7,0)</f>
        <v>6. Em implementação (re-especificação)</v>
      </c>
      <c r="H233" s="165" t="s">
        <v>482</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VLOOKUP(A241,Plano_V3!$A$27:$G$574,7,0)</f>
        <v>6. Em implementação (re-especificação)</v>
      </c>
      <c r="H241" s="165" t="s">
        <v>482</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VLOOKUP(A242,Plano_V3!$A$27:$G$574,7,0)</f>
        <v>6. Em implementação (re-especificação)</v>
      </c>
      <c r="H242" s="165" t="s">
        <v>482</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VLOOKUP(A243,Plano_V3!$A$27:$G$574,7,0)</f>
        <v>6. Em implementação (re-especificação)</v>
      </c>
      <c r="H243" s="165" t="s">
        <v>482</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VLOOKUP(A244,Plano_V3!$A$27:$G$574,7,0)</f>
        <v>6. Em implementação (re-especificação)</v>
      </c>
      <c r="H244" s="165" t="s">
        <v>482</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VLOOKUP(A245,Plano_V3!$A$27:$G$574,7,0)</f>
        <v>6. Em implementação (re-especificação)</v>
      </c>
      <c r="H245" s="165" t="s">
        <v>482</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c r="A246" s="31" t="str">
        <f t="shared" si="3"/>
        <v>modesg_inp_nfrd_alinhamento_taxnome_pais</v>
      </c>
      <c r="B246" s="172" t="s">
        <v>28</v>
      </c>
      <c r="C246" s="167" t="s">
        <v>178</v>
      </c>
      <c r="D246" s="163" t="s">
        <v>40</v>
      </c>
      <c r="E246" s="164" t="s">
        <v>208</v>
      </c>
      <c r="F246" s="163" t="s">
        <v>214</v>
      </c>
      <c r="G246" s="165" t="str">
        <f>VLOOKUP(A246,Plano_V3!$A$27:$G$574,7,0)</f>
        <v>6. Em implementação (re-especificação)</v>
      </c>
      <c r="H246" s="165" t="s">
        <v>482</v>
      </c>
      <c r="I246" s="175" t="s">
        <v>504</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c r="A247" s="31" t="str">
        <f t="shared" si="3"/>
        <v>modesg_inp_nfrd_alinhamento_taxflg_nfrd</v>
      </c>
      <c r="B247" s="172" t="s">
        <v>28</v>
      </c>
      <c r="C247" s="167" t="s">
        <v>178</v>
      </c>
      <c r="D247" s="163" t="s">
        <v>40</v>
      </c>
      <c r="E247" s="164" t="s">
        <v>208</v>
      </c>
      <c r="F247" s="163" t="s">
        <v>236</v>
      </c>
      <c r="G247" s="165" t="str">
        <f>VLOOKUP(A247,Plano_V3!$A$27:$G$574,7,0)</f>
        <v>6. Em implementação (re-especificação)</v>
      </c>
      <c r="H247" s="165" t="s">
        <v>482</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c r="A248" s="31" t="str">
        <f t="shared" si="3"/>
        <v>modesg_inp_nfrd_alinhamento_taxcca_trnvr_ttl_elgbl</v>
      </c>
      <c r="B248" s="172" t="s">
        <v>28</v>
      </c>
      <c r="C248" s="167" t="s">
        <v>178</v>
      </c>
      <c r="D248" s="163" t="s">
        <v>40</v>
      </c>
      <c r="E248" s="164" t="s">
        <v>208</v>
      </c>
      <c r="F248" s="163" t="s">
        <v>237</v>
      </c>
      <c r="G248" s="165" t="str">
        <f>VLOOKUP(A248,Plano_V3!$A$27:$G$574,7,0)</f>
        <v>6. Em implementação (re-especificação)</v>
      </c>
      <c r="H248" s="165" t="s">
        <v>482</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c r="A249" s="31" t="str">
        <f t="shared" si="3"/>
        <v>modesg_inp_nfrd_alinhamento_taxcca_trnvr_enblng_alignd</v>
      </c>
      <c r="B249" s="172" t="s">
        <v>28</v>
      </c>
      <c r="C249" s="167" t="s">
        <v>178</v>
      </c>
      <c r="D249" s="163" t="s">
        <v>40</v>
      </c>
      <c r="E249" s="164" t="s">
        <v>208</v>
      </c>
      <c r="F249" s="163" t="s">
        <v>238</v>
      </c>
      <c r="G249" s="165" t="str">
        <f>VLOOKUP(A249,Plano_V3!$A$27:$G$574,7,0)</f>
        <v>6. Em implementação (re-especificação)</v>
      </c>
      <c r="H249" s="165" t="s">
        <v>482</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c r="A250" s="31" t="str">
        <f t="shared" si="3"/>
        <v>modesg_inp_nfrd_alinhamento_taxcca_turnover_own_prfrmnce_algnd</v>
      </c>
      <c r="B250" s="172" t="s">
        <v>28</v>
      </c>
      <c r="C250" s="167" t="s">
        <v>178</v>
      </c>
      <c r="D250" s="163" t="s">
        <v>40</v>
      </c>
      <c r="E250" s="164" t="s">
        <v>208</v>
      </c>
      <c r="F250" s="163" t="s">
        <v>239</v>
      </c>
      <c r="G250" s="165" t="str">
        <f>VLOOKUP(A250,Plano_V3!$A$27:$G$574,7,0)</f>
        <v>6. Em implementação (re-especificação)</v>
      </c>
      <c r="H250" s="165" t="s">
        <v>482</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c r="A251" s="31" t="str">
        <f t="shared" si="3"/>
        <v>modesg_inp_nfrd_alinhamento_taxcca_capex_ttl_elgbl</v>
      </c>
      <c r="B251" s="172" t="s">
        <v>28</v>
      </c>
      <c r="C251" s="167" t="s">
        <v>178</v>
      </c>
      <c r="D251" s="163" t="s">
        <v>40</v>
      </c>
      <c r="E251" s="164" t="s">
        <v>208</v>
      </c>
      <c r="F251" s="163" t="s">
        <v>240</v>
      </c>
      <c r="G251" s="165" t="str">
        <f>VLOOKUP(A251,Plano_V3!$A$27:$G$574,7,0)</f>
        <v>6. Em implementação (re-especificação)</v>
      </c>
      <c r="H251" s="165" t="s">
        <v>482</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c r="A252" s="31" t="str">
        <f t="shared" si="3"/>
        <v>modesg_inp_nfrd_alinhamento_taxcca_capex_enblng_algnd</v>
      </c>
      <c r="B252" s="172" t="s">
        <v>28</v>
      </c>
      <c r="C252" s="167" t="s">
        <v>178</v>
      </c>
      <c r="D252" s="163" t="s">
        <v>40</v>
      </c>
      <c r="E252" s="164" t="s">
        <v>208</v>
      </c>
      <c r="F252" s="163" t="s">
        <v>241</v>
      </c>
      <c r="G252" s="165" t="str">
        <f>VLOOKUP(A252,Plano_V3!$A$27:$G$574,7,0)</f>
        <v>6. Em implementação (re-especificação)</v>
      </c>
      <c r="H252" s="165" t="s">
        <v>482</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c r="A253" s="31" t="str">
        <f t="shared" si="3"/>
        <v>modesg_inp_nfrd_alinhamento_taxcca_capex_own_prfrmnce_algnd</v>
      </c>
      <c r="B253" s="172" t="s">
        <v>28</v>
      </c>
      <c r="C253" s="167" t="s">
        <v>178</v>
      </c>
      <c r="D253" s="163" t="s">
        <v>40</v>
      </c>
      <c r="E253" s="164" t="s">
        <v>208</v>
      </c>
      <c r="F253" s="163" t="s">
        <v>242</v>
      </c>
      <c r="G253" s="165" t="str">
        <f>VLOOKUP(A253,Plano_V3!$A$27:$G$574,7,0)</f>
        <v>6. Em implementação (re-especificação)</v>
      </c>
      <c r="H253" s="165" t="s">
        <v>482</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c r="A254" s="31" t="str">
        <f t="shared" si="3"/>
        <v>modesg_inp_nfrd_alinhamento_taxccm_trnvr_ttl_elgbl</v>
      </c>
      <c r="B254" s="172" t="s">
        <v>28</v>
      </c>
      <c r="C254" s="167" t="s">
        <v>178</v>
      </c>
      <c r="D254" s="163" t="s">
        <v>40</v>
      </c>
      <c r="E254" s="164" t="s">
        <v>208</v>
      </c>
      <c r="F254" s="163" t="s">
        <v>243</v>
      </c>
      <c r="G254" s="165" t="str">
        <f>VLOOKUP(A254,Plano_V3!$A$27:$G$574,7,0)</f>
        <v>6. Em implementação (re-especificação)</v>
      </c>
      <c r="H254" s="165" t="s">
        <v>482</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c r="A255" s="31" t="str">
        <f t="shared" si="3"/>
        <v>modesg_inp_nfrd_alinhamento_taxccm_trnvr_enblng_algnd</v>
      </c>
      <c r="B255" s="172" t="s">
        <v>28</v>
      </c>
      <c r="C255" s="167" t="s">
        <v>178</v>
      </c>
      <c r="D255" s="163" t="s">
        <v>40</v>
      </c>
      <c r="E255" s="164" t="s">
        <v>208</v>
      </c>
      <c r="F255" s="163" t="s">
        <v>244</v>
      </c>
      <c r="G255" s="165" t="str">
        <f>VLOOKUP(A255,Plano_V3!$A$27:$G$574,7,0)</f>
        <v>6. Em implementação (re-especificação)</v>
      </c>
      <c r="H255" s="165" t="s">
        <v>482</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c r="A256" s="31" t="str">
        <f t="shared" si="3"/>
        <v>modesg_inp_nfrd_alinhamento_taxccm_trnvr_trnstn_alignd</v>
      </c>
      <c r="B256" s="172" t="s">
        <v>28</v>
      </c>
      <c r="C256" s="167" t="s">
        <v>178</v>
      </c>
      <c r="D256" s="163" t="s">
        <v>40</v>
      </c>
      <c r="E256" s="164" t="s">
        <v>208</v>
      </c>
      <c r="F256" s="163" t="s">
        <v>245</v>
      </c>
      <c r="G256" s="165" t="str">
        <f>VLOOKUP(A256,Plano_V3!$A$27:$G$574,7,0)</f>
        <v>6. Em implementação (re-especificação)</v>
      </c>
      <c r="H256" s="165" t="s">
        <v>482</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c r="A257" s="31" t="str">
        <f t="shared" si="3"/>
        <v>modesg_inp_nfrd_alinhamento_taxccm_trnvr_own_prfrmnce_algnd</v>
      </c>
      <c r="B257" s="172" t="s">
        <v>28</v>
      </c>
      <c r="C257" s="167" t="s">
        <v>178</v>
      </c>
      <c r="D257" s="163" t="s">
        <v>40</v>
      </c>
      <c r="E257" s="164" t="s">
        <v>208</v>
      </c>
      <c r="F257" s="163" t="s">
        <v>246</v>
      </c>
      <c r="G257" s="165" t="str">
        <f>VLOOKUP(A257,Plano_V3!$A$27:$G$574,7,0)</f>
        <v>6. Em implementação (re-especificação)</v>
      </c>
      <c r="H257" s="165" t="s">
        <v>482</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c r="A258" s="31" t="str">
        <f t="shared" si="3"/>
        <v>modesg_inp_nfrd_alinhamento_taxccm_capex_ttl_elgbl</v>
      </c>
      <c r="B258" s="172" t="s">
        <v>28</v>
      </c>
      <c r="C258" s="167" t="s">
        <v>178</v>
      </c>
      <c r="D258" s="163" t="s">
        <v>40</v>
      </c>
      <c r="E258" s="164" t="s">
        <v>208</v>
      </c>
      <c r="F258" s="163" t="s">
        <v>247</v>
      </c>
      <c r="G258" s="165" t="str">
        <f>VLOOKUP(A258,Plano_V3!$A$27:$G$574,7,0)</f>
        <v>6. Em implementação (re-especificação)</v>
      </c>
      <c r="H258" s="165" t="s">
        <v>482</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c r="A259" s="31" t="str">
        <f t="shared" si="3"/>
        <v>modesg_inp_nfrd_alinhamento_taxccm_capex_enblng_algnd</v>
      </c>
      <c r="B259" s="172" t="s">
        <v>28</v>
      </c>
      <c r="C259" s="167" t="s">
        <v>178</v>
      </c>
      <c r="D259" s="163" t="s">
        <v>40</v>
      </c>
      <c r="E259" s="164" t="s">
        <v>208</v>
      </c>
      <c r="F259" s="163" t="s">
        <v>248</v>
      </c>
      <c r="G259" s="165" t="str">
        <f>VLOOKUP(A259,Plano_V3!$A$27:$G$574,7,0)</f>
        <v>6. Em implementação (re-especificação)</v>
      </c>
      <c r="H259" s="165" t="s">
        <v>482</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c r="A260" s="31" t="str">
        <f t="shared" si="3"/>
        <v>modesg_inp_nfrd_alinhamento_taxccm_capex_trnstn_algnd</v>
      </c>
      <c r="B260" s="172" t="s">
        <v>28</v>
      </c>
      <c r="C260" s="167" t="s">
        <v>178</v>
      </c>
      <c r="D260" s="163" t="s">
        <v>40</v>
      </c>
      <c r="E260" s="164" t="s">
        <v>208</v>
      </c>
      <c r="F260" s="163" t="s">
        <v>249</v>
      </c>
      <c r="G260" s="165" t="str">
        <f>VLOOKUP(A260,Plano_V3!$A$27:$G$574,7,0)</f>
        <v>6. Em implementação (re-especificação)</v>
      </c>
      <c r="H260" s="165" t="s">
        <v>482</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c r="A261" s="31" t="str">
        <f t="shared" si="3"/>
        <v>modesg_inp_nfrd_alinhamento_taxccm_capex_own_prfrmnce_algnd</v>
      </c>
      <c r="B261" s="172" t="s">
        <v>28</v>
      </c>
      <c r="C261" s="167" t="s">
        <v>178</v>
      </c>
      <c r="D261" s="163" t="s">
        <v>40</v>
      </c>
      <c r="E261" s="164" t="s">
        <v>208</v>
      </c>
      <c r="F261" s="163" t="s">
        <v>250</v>
      </c>
      <c r="G261" s="165" t="str">
        <f>VLOOKUP(A261,Plano_V3!$A$27:$G$574,7,0)</f>
        <v>6. Em implementação (re-especificação)</v>
      </c>
      <c r="H261" s="165" t="s">
        <v>482</v>
      </c>
      <c r="I261" s="174" t="s">
        <v>503</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c r="A262" s="31" t="str">
        <f t="shared" si="3"/>
        <v>modesg_inp_nfrd_alinhamento_taxppc_trnvr_ttl_elgbl</v>
      </c>
      <c r="B262" s="172" t="s">
        <v>28</v>
      </c>
      <c r="C262" s="167" t="s">
        <v>178</v>
      </c>
      <c r="D262" s="163" t="s">
        <v>40</v>
      </c>
      <c r="E262" s="164" t="s">
        <v>208</v>
      </c>
      <c r="F262" s="163" t="s">
        <v>251</v>
      </c>
      <c r="G262" s="165" t="str">
        <f>VLOOKUP(A262,Plano_V3!$A$27:$G$574,7,0)</f>
        <v>6. Em implementação (re-especificação)</v>
      </c>
      <c r="H262" s="165" t="s">
        <v>482</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c r="A263" s="31" t="str">
        <f t="shared" si="3"/>
        <v>modesg_inp_nfrd_alinhamento_taxppc_turnover_own_prfrmnce_algnd</v>
      </c>
      <c r="B263" s="172" t="s">
        <v>28</v>
      </c>
      <c r="C263" s="167" t="s">
        <v>178</v>
      </c>
      <c r="D263" s="163" t="s">
        <v>40</v>
      </c>
      <c r="E263" s="164" t="s">
        <v>208</v>
      </c>
      <c r="F263" s="163" t="s">
        <v>252</v>
      </c>
      <c r="G263" s="165" t="str">
        <f>VLOOKUP(A263,Plano_V3!$A$27:$G$574,7,0)</f>
        <v>6. Em implementação (re-especificação)</v>
      </c>
      <c r="H263" s="165" t="s">
        <v>482</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c r="A264" s="31" t="str">
        <f t="shared" si="3"/>
        <v>modesg_inp_nfrd_alinhamento_taxppc_capex_ttl_elgbl</v>
      </c>
      <c r="B264" s="172" t="s">
        <v>28</v>
      </c>
      <c r="C264" s="167" t="s">
        <v>178</v>
      </c>
      <c r="D264" s="163" t="s">
        <v>40</v>
      </c>
      <c r="E264" s="164" t="s">
        <v>208</v>
      </c>
      <c r="F264" s="163" t="s">
        <v>253</v>
      </c>
      <c r="G264" s="165" t="str">
        <f>VLOOKUP(A264,Plano_V3!$A$27:$G$574,7,0)</f>
        <v>6. Em implementação (re-especificação)</v>
      </c>
      <c r="H264" s="165" t="s">
        <v>482</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6. Em implementação (re-especificação)</v>
      </c>
      <c r="H265" s="165" t="s">
        <v>482</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c r="A266" s="31" t="str">
        <f t="shared" si="4"/>
        <v>modesg_inp_nfrd_alinhamento_taxbio_trnvr_ttl_elgbl</v>
      </c>
      <c r="B266" s="172" t="s">
        <v>28</v>
      </c>
      <c r="C266" s="167" t="s">
        <v>178</v>
      </c>
      <c r="D266" s="163" t="s">
        <v>40</v>
      </c>
      <c r="E266" s="164" t="s">
        <v>208</v>
      </c>
      <c r="F266" s="163" t="s">
        <v>255</v>
      </c>
      <c r="G266" s="165" t="str">
        <f>VLOOKUP(A266,Plano_V3!$A$27:$G$574,7,0)</f>
        <v>6. Em implementação (re-especificação)</v>
      </c>
      <c r="H266" s="165" t="s">
        <v>482</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c r="A267" s="31" t="str">
        <f t="shared" si="4"/>
        <v>modesg_inp_nfrd_alinhamento_taxbio_turnover_own_prfrmnce_algnd</v>
      </c>
      <c r="B267" s="172" t="s">
        <v>28</v>
      </c>
      <c r="C267" s="167" t="s">
        <v>178</v>
      </c>
      <c r="D267" s="163" t="s">
        <v>40</v>
      </c>
      <c r="E267" s="164" t="s">
        <v>208</v>
      </c>
      <c r="F267" s="163" t="s">
        <v>256</v>
      </c>
      <c r="G267" s="165" t="str">
        <f>VLOOKUP(A267,Plano_V3!$A$27:$G$574,7,0)</f>
        <v>6. Em implementação (re-especificação)</v>
      </c>
      <c r="H267" s="165" t="s">
        <v>482</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c r="A268" s="31" t="str">
        <f t="shared" si="4"/>
        <v>modesg_inp_nfrd_alinhamento_taxbio_capex_ttl_elgbl</v>
      </c>
      <c r="B268" s="172" t="s">
        <v>28</v>
      </c>
      <c r="C268" s="167" t="s">
        <v>178</v>
      </c>
      <c r="D268" s="163" t="s">
        <v>40</v>
      </c>
      <c r="E268" s="164" t="s">
        <v>208</v>
      </c>
      <c r="F268" s="163" t="s">
        <v>257</v>
      </c>
      <c r="G268" s="165" t="str">
        <f>VLOOKUP(A268,Plano_V3!$A$27:$G$574,7,0)</f>
        <v>6. Em implementação (re-especificação)</v>
      </c>
      <c r="H268" s="165" t="s">
        <v>482</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c r="A269" s="31" t="str">
        <f t="shared" si="4"/>
        <v>modesg_inp_nfrd_alinhamento_taxbio_capex_own_prfrmnce_algnd</v>
      </c>
      <c r="B269" s="172" t="s">
        <v>28</v>
      </c>
      <c r="C269" s="167" t="s">
        <v>178</v>
      </c>
      <c r="D269" s="163" t="s">
        <v>40</v>
      </c>
      <c r="E269" s="164" t="s">
        <v>208</v>
      </c>
      <c r="F269" s="163" t="s">
        <v>258</v>
      </c>
      <c r="G269" s="165" t="str">
        <f>VLOOKUP(A269,Plano_V3!$A$27:$G$574,7,0)</f>
        <v>6. Em implementação (re-especificação)</v>
      </c>
      <c r="H269" s="165" t="s">
        <v>482</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c r="A270" s="31" t="str">
        <f t="shared" si="4"/>
        <v>modesg_inp_nfrd_alinhamento_taxwtr_trnvr_ttl_elgbl</v>
      </c>
      <c r="B270" s="172" t="s">
        <v>28</v>
      </c>
      <c r="C270" s="167" t="s">
        <v>178</v>
      </c>
      <c r="D270" s="163" t="s">
        <v>40</v>
      </c>
      <c r="E270" s="164" t="s">
        <v>208</v>
      </c>
      <c r="F270" s="163" t="s">
        <v>259</v>
      </c>
      <c r="G270" s="165" t="str">
        <f>VLOOKUP(A270,Plano_V3!$A$27:$G$574,7,0)</f>
        <v>6. Em implementação (re-especificação)</v>
      </c>
      <c r="H270" s="165" t="s">
        <v>482</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c r="A271" s="31" t="str">
        <f t="shared" si="4"/>
        <v>modesg_inp_nfrd_alinhamento_taxwtr_trnvr_enblng_alignd</v>
      </c>
      <c r="B271" s="172" t="s">
        <v>28</v>
      </c>
      <c r="C271" s="167" t="s">
        <v>178</v>
      </c>
      <c r="D271" s="163" t="s">
        <v>40</v>
      </c>
      <c r="E271" s="164" t="s">
        <v>208</v>
      </c>
      <c r="F271" s="163" t="s">
        <v>260</v>
      </c>
      <c r="G271" s="165" t="str">
        <f>VLOOKUP(A271,Plano_V3!$A$27:$G$574,7,0)</f>
        <v>6. Em implementação (re-especificação)</v>
      </c>
      <c r="H271" s="165" t="s">
        <v>482</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c r="A272" s="31" t="str">
        <f t="shared" si="4"/>
        <v>modesg_inp_nfrd_alinhamento_taxwtr_turnover_own_prfrmnce_algnd</v>
      </c>
      <c r="B272" s="172" t="s">
        <v>28</v>
      </c>
      <c r="C272" s="167" t="s">
        <v>178</v>
      </c>
      <c r="D272" s="163" t="s">
        <v>40</v>
      </c>
      <c r="E272" s="164" t="s">
        <v>208</v>
      </c>
      <c r="F272" s="163" t="s">
        <v>261</v>
      </c>
      <c r="G272" s="165" t="str">
        <f>VLOOKUP(A272,Plano_V3!$A$27:$G$574,7,0)</f>
        <v>6. Em implementação (re-especificação)</v>
      </c>
      <c r="H272" s="165" t="s">
        <v>482</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c r="A273" s="31" t="str">
        <f t="shared" si="4"/>
        <v>modesg_inp_nfrd_alinhamento_taxwtr_capex_ttl_elgbl</v>
      </c>
      <c r="B273" s="172" t="s">
        <v>28</v>
      </c>
      <c r="C273" s="167" t="s">
        <v>178</v>
      </c>
      <c r="D273" s="163" t="s">
        <v>40</v>
      </c>
      <c r="E273" s="164" t="s">
        <v>208</v>
      </c>
      <c r="F273" s="163" t="s">
        <v>262</v>
      </c>
      <c r="G273" s="165" t="str">
        <f>VLOOKUP(A273,Plano_V3!$A$27:$G$574,7,0)</f>
        <v>6. Em implementação (re-especificação)</v>
      </c>
      <c r="H273" s="165" t="s">
        <v>482</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c r="A274" s="31" t="str">
        <f t="shared" si="4"/>
        <v>modesg_inp_nfrd_alinhamento_taxwtr_capex_enblng_algnd</v>
      </c>
      <c r="B274" s="172" t="s">
        <v>28</v>
      </c>
      <c r="C274" s="167" t="s">
        <v>178</v>
      </c>
      <c r="D274" s="163" t="s">
        <v>40</v>
      </c>
      <c r="E274" s="164" t="s">
        <v>208</v>
      </c>
      <c r="F274" s="163" t="s">
        <v>263</v>
      </c>
      <c r="G274" s="165" t="str">
        <f>VLOOKUP(A274,Plano_V3!$A$27:$G$574,7,0)</f>
        <v>6. Em implementação (re-especificação)</v>
      </c>
      <c r="H274" s="165" t="s">
        <v>482</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c r="A275" s="31" t="str">
        <f t="shared" si="4"/>
        <v>modesg_inp_nfrd_alinhamento_taxwtr_capex_own_prfrmnce_algnd</v>
      </c>
      <c r="B275" s="172" t="s">
        <v>28</v>
      </c>
      <c r="C275" s="167" t="s">
        <v>178</v>
      </c>
      <c r="D275" s="163" t="s">
        <v>40</v>
      </c>
      <c r="E275" s="164" t="s">
        <v>208</v>
      </c>
      <c r="F275" s="163" t="s">
        <v>264</v>
      </c>
      <c r="G275" s="165" t="str">
        <f>VLOOKUP(A275,Plano_V3!$A$27:$G$574,7,0)</f>
        <v>6. Em implementação (re-especificação)</v>
      </c>
      <c r="H275" s="165" t="s">
        <v>482</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c r="A276" s="31" t="str">
        <f t="shared" si="4"/>
        <v>modesg_inp_nfrd_alinhamento_taxce_trnvr_ttl_elgbl</v>
      </c>
      <c r="B276" s="172" t="s">
        <v>28</v>
      </c>
      <c r="C276" s="167" t="s">
        <v>178</v>
      </c>
      <c r="D276" s="163" t="s">
        <v>40</v>
      </c>
      <c r="E276" s="164" t="s">
        <v>208</v>
      </c>
      <c r="F276" s="163" t="s">
        <v>265</v>
      </c>
      <c r="G276" s="165" t="str">
        <f>VLOOKUP(A276,Plano_V3!$A$27:$G$574,7,0)</f>
        <v>6. Em implementação (re-especificação)</v>
      </c>
      <c r="H276" s="165" t="s">
        <v>482</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c r="A277" s="31" t="str">
        <f t="shared" si="4"/>
        <v>modesg_inp_nfrd_alinhamento_taxce_trnvr_enblng_alignd</v>
      </c>
      <c r="B277" s="172" t="s">
        <v>28</v>
      </c>
      <c r="C277" s="167" t="s">
        <v>178</v>
      </c>
      <c r="D277" s="163" t="s">
        <v>40</v>
      </c>
      <c r="E277" s="164" t="s">
        <v>208</v>
      </c>
      <c r="F277" s="163" t="s">
        <v>266</v>
      </c>
      <c r="G277" s="165" t="str">
        <f>VLOOKUP(A277,Plano_V3!$A$27:$G$574,7,0)</f>
        <v>6. Em implementação (re-especificação)</v>
      </c>
      <c r="H277" s="165" t="s">
        <v>482</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c r="A278" s="31" t="str">
        <f t="shared" si="4"/>
        <v>modesg_inp_nfrd_alinhamento_taxce_turnover_own_prfrmnce_algnd</v>
      </c>
      <c r="B278" s="172" t="s">
        <v>28</v>
      </c>
      <c r="C278" s="167" t="s">
        <v>178</v>
      </c>
      <c r="D278" s="163" t="s">
        <v>40</v>
      </c>
      <c r="E278" s="164" t="s">
        <v>208</v>
      </c>
      <c r="F278" s="163" t="s">
        <v>267</v>
      </c>
      <c r="G278" s="165" t="str">
        <f>VLOOKUP(A278,Plano_V3!$A$27:$G$574,7,0)</f>
        <v>6. Em implementação (re-especificação)</v>
      </c>
      <c r="H278" s="165" t="s">
        <v>482</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c r="A279" s="31" t="str">
        <f t="shared" si="4"/>
        <v>modesg_inp_nfrd_alinhamento_taxce_capex_ttl_elgbl</v>
      </c>
      <c r="B279" s="172" t="s">
        <v>28</v>
      </c>
      <c r="C279" s="167" t="s">
        <v>178</v>
      </c>
      <c r="D279" s="163" t="s">
        <v>40</v>
      </c>
      <c r="E279" s="164" t="s">
        <v>208</v>
      </c>
      <c r="F279" s="163" t="s">
        <v>268</v>
      </c>
      <c r="G279" s="165" t="str">
        <f>VLOOKUP(A279,Plano_V3!$A$27:$G$574,7,0)</f>
        <v>6. Em implementação (re-especificação)</v>
      </c>
      <c r="H279" s="165" t="s">
        <v>482</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c r="A280" s="31" t="str">
        <f t="shared" si="4"/>
        <v>modesg_inp_nfrd_alinhamento_taxce_capex_enblng_algnd</v>
      </c>
      <c r="B280" s="172" t="s">
        <v>28</v>
      </c>
      <c r="C280" s="167" t="s">
        <v>178</v>
      </c>
      <c r="D280" s="163" t="s">
        <v>40</v>
      </c>
      <c r="E280" s="164" t="s">
        <v>208</v>
      </c>
      <c r="F280" s="163" t="s">
        <v>269</v>
      </c>
      <c r="G280" s="165" t="str">
        <f>VLOOKUP(A280,Plano_V3!$A$27:$G$574,7,0)</f>
        <v>6. Em implementação (re-especificação)</v>
      </c>
      <c r="H280" s="165" t="s">
        <v>482</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c r="A281" s="31" t="str">
        <f t="shared" si="4"/>
        <v>modesg_inp_nfrd_alinhamento_taxce_capex_own_prfrmnce_algnd</v>
      </c>
      <c r="B281" s="172" t="s">
        <v>28</v>
      </c>
      <c r="C281" s="167" t="s">
        <v>178</v>
      </c>
      <c r="D281" s="163" t="s">
        <v>40</v>
      </c>
      <c r="E281" s="164" t="s">
        <v>208</v>
      </c>
      <c r="F281" s="163" t="s">
        <v>270</v>
      </c>
      <c r="G281" s="165" t="str">
        <f>VLOOKUP(A281,Plano_V3!$A$27:$G$574,7,0)</f>
        <v>6. Em implementação (re-especificação)</v>
      </c>
      <c r="H281" s="165" t="s">
        <v>482</v>
      </c>
      <c r="I281" s="175" t="s">
        <v>504</v>
      </c>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c r="A291" s="31" t="str">
        <f t="shared" si="4"/>
        <v>modesg_inp_emss_scibisin</v>
      </c>
      <c r="B291" s="172" t="s">
        <v>28</v>
      </c>
      <c r="C291" s="167" t="s">
        <v>178</v>
      </c>
      <c r="D291" s="163" t="s">
        <v>40</v>
      </c>
      <c r="E291" s="164" t="s">
        <v>210</v>
      </c>
      <c r="F291" s="163" t="s">
        <v>230</v>
      </c>
      <c r="G291" s="165" t="str">
        <f>VLOOKUP(A291,Plano_V3!$A$27:$G$574,7,0)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c r="A292" s="31" t="str">
        <f t="shared" si="4"/>
        <v>modesg_inp_emss_scibclei</v>
      </c>
      <c r="B292" s="172" t="s">
        <v>28</v>
      </c>
      <c r="C292" s="167" t="s">
        <v>178</v>
      </c>
      <c r="D292" s="163" t="s">
        <v>40</v>
      </c>
      <c r="E292" s="164" t="s">
        <v>210</v>
      </c>
      <c r="F292" s="163" t="s">
        <v>231</v>
      </c>
      <c r="G292" s="165" t="str">
        <f>VLOOKUP(A292,Plano_V3!$A$27:$G$574,7,0)</f>
        <v>1. Concluído</v>
      </c>
      <c r="H292" s="165" t="s">
        <v>477</v>
      </c>
      <c r="I292" s="190"/>
      <c r="J292" s="186" t="str">
        <f>IF(VLOOKUP(A292,'Aux - pivots1'!$A:$E,3,0)=0, "",VLOOKUP(A292,'Aux - pivots1'!$A:$E,3,0))</f>
        <v/>
      </c>
      <c r="K292" s="186" t="str">
        <f>IF(VLOOKUP(A292,'Aux - pivots1'!$A:$E,4,0)=0, "",VLOOKUP(A292,'Aux - pivots1'!$A:$E,4,0))</f>
        <v/>
      </c>
      <c r="L292" s="186" t="str">
        <f>IF(VLOOKUP(A292,'Aux - pivots1'!$A:$E,5,0)=0, "",VLOOKUP(A292,'Aux - pivots1'!$A:$E,5,0))</f>
        <v/>
      </c>
    </row>
    <row r="293" spans="1:12" ht="16.2" hidden="1">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6">
        <f>IF(VLOOKUP(A294,'Aux - pivots1'!$A:$E,3,0)=0, "",VLOOKUP(A294,'Aux - pivots1'!$A:$E,3,0))</f>
        <v>45491</v>
      </c>
      <c r="K294" s="186" t="str">
        <f>IF(VLOOKUP(A294,'Aux - pivots1'!$A:$E,4,0)=0, "",VLOOKUP(A294,'Aux - pivots1'!$A:$E,4,0))</f>
        <v/>
      </c>
      <c r="L294" s="186">
        <f>IF(VLOOKUP(A294,'Aux - pivots1'!$A:$E,5,0)=0, "",VLOOKUP(A294,'Aux - pivots1'!$A:$E,5,0))</f>
        <v>45499</v>
      </c>
    </row>
    <row r="295" spans="1:12" ht="16.2" hidden="1">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90"/>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c r="A305" s="31" t="str">
        <f t="shared" si="4"/>
        <v>modesg_inp_emss_naceref_date</v>
      </c>
      <c r="B305" s="172" t="s">
        <v>28</v>
      </c>
      <c r="C305" s="167" t="s">
        <v>178</v>
      </c>
      <c r="D305" s="163" t="s">
        <v>40</v>
      </c>
      <c r="E305" s="164" t="s">
        <v>211</v>
      </c>
      <c r="F305" s="163" t="s">
        <v>73</v>
      </c>
      <c r="G305" s="165" t="str">
        <f>VLOOKUP(A305,Plano_V3!$A$27:$G$574,7,0)</f>
        <v>6. Em implementação (re-especificação)</v>
      </c>
      <c r="H305" s="165" t="s">
        <v>482</v>
      </c>
      <c r="I305" s="174" t="s">
        <v>503</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c r="A306" s="31" t="str">
        <f t="shared" si="4"/>
        <v>modesg_inp_emss_naceano</v>
      </c>
      <c r="B306" s="172" t="s">
        <v>28</v>
      </c>
      <c r="C306" s="167" t="s">
        <v>178</v>
      </c>
      <c r="D306" s="163" t="s">
        <v>40</v>
      </c>
      <c r="E306" s="164" t="s">
        <v>211</v>
      </c>
      <c r="F306" s="163" t="s">
        <v>288</v>
      </c>
      <c r="G306" s="165" t="str">
        <f>VLOOKUP(A306,Plano_V3!$A$27:$G$574,7,0)</f>
        <v>6. Em implementação (re-especificação)</v>
      </c>
      <c r="H306" s="165" t="s">
        <v>482</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c r="A307" s="31" t="str">
        <f t="shared" si="4"/>
        <v>modesg_inp_emss_nacenome_regiao</v>
      </c>
      <c r="B307" s="172" t="s">
        <v>28</v>
      </c>
      <c r="C307" s="167" t="s">
        <v>178</v>
      </c>
      <c r="D307" s="163" t="s">
        <v>40</v>
      </c>
      <c r="E307" s="164" t="s">
        <v>211</v>
      </c>
      <c r="F307" s="163" t="s">
        <v>213</v>
      </c>
      <c r="G307" s="165" t="str">
        <f>VLOOKUP(A307,Plano_V3!$A$27:$G$574,7,0)</f>
        <v>6. Em implementação (re-especificação)</v>
      </c>
      <c r="H307" s="165" t="s">
        <v>482</v>
      </c>
      <c r="I307" s="175" t="s">
        <v>504</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c r="A308" s="31" t="str">
        <f t="shared" si="4"/>
        <v>modesg_inp_emss_nacecod_nace_esg</v>
      </c>
      <c r="B308" s="172" t="s">
        <v>28</v>
      </c>
      <c r="C308" s="167" t="s">
        <v>178</v>
      </c>
      <c r="D308" s="163" t="s">
        <v>40</v>
      </c>
      <c r="E308" s="164" t="s">
        <v>211</v>
      </c>
      <c r="F308" s="163" t="s">
        <v>272</v>
      </c>
      <c r="G308" s="165" t="str">
        <f>VLOOKUP(A308,Plano_V3!$A$27:$G$574,7,0)</f>
        <v>6. Em implementação (re-especificação)</v>
      </c>
      <c r="H308" s="165" t="s">
        <v>482</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c r="A309" s="31" t="str">
        <f t="shared" si="4"/>
        <v>modesg_inp_emss_nacecod_class_indust</v>
      </c>
      <c r="B309" s="172" t="s">
        <v>28</v>
      </c>
      <c r="C309" s="167" t="s">
        <v>178</v>
      </c>
      <c r="D309" s="163" t="s">
        <v>40</v>
      </c>
      <c r="E309" s="164" t="s">
        <v>211</v>
      </c>
      <c r="F309" s="163" t="s">
        <v>289</v>
      </c>
      <c r="G309" s="165" t="str">
        <f>VLOOKUP(A309,Plano_V3!$A$27:$G$574,7,0)</f>
        <v>6. Em implementação (re-especificação)</v>
      </c>
      <c r="H309" s="165" t="s">
        <v>482</v>
      </c>
      <c r="I309" s="174" t="s">
        <v>503</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c r="A310" s="31" t="str">
        <f t="shared" si="4"/>
        <v>modesg_inp_emss_naceclassification_level_1</v>
      </c>
      <c r="B310" s="172" t="s">
        <v>28</v>
      </c>
      <c r="C310" s="167" t="s">
        <v>178</v>
      </c>
      <c r="D310" s="163" t="s">
        <v>40</v>
      </c>
      <c r="E310" s="164" t="s">
        <v>211</v>
      </c>
      <c r="F310" s="163" t="s">
        <v>290</v>
      </c>
      <c r="G310" s="165" t="str">
        <f>VLOOKUP(A310,Plano_V3!$A$27:$G$574,7,0)</f>
        <v>6. Em implementação (re-especificação)</v>
      </c>
      <c r="H310" s="165" t="s">
        <v>482</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c r="A311" s="31" t="str">
        <f t="shared" si="4"/>
        <v>modesg_inp_emss_naceasset_class</v>
      </c>
      <c r="B311" s="172" t="s">
        <v>28</v>
      </c>
      <c r="C311" s="167" t="s">
        <v>178</v>
      </c>
      <c r="D311" s="163" t="s">
        <v>40</v>
      </c>
      <c r="E311" s="164" t="s">
        <v>211</v>
      </c>
      <c r="F311" s="163" t="s">
        <v>291</v>
      </c>
      <c r="G311" s="165" t="str">
        <f>VLOOKUP(A311,Plano_V3!$A$27:$G$574,7,0)</f>
        <v>6. Em implementação (re-especificação)</v>
      </c>
      <c r="H311" s="165" t="s">
        <v>482</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c r="A312" s="31" t="str">
        <f t="shared" si="4"/>
        <v>modesg_inp_emss_nacemethodology_option</v>
      </c>
      <c r="B312" s="172" t="s">
        <v>28</v>
      </c>
      <c r="C312" s="167" t="s">
        <v>178</v>
      </c>
      <c r="D312" s="163" t="s">
        <v>40</v>
      </c>
      <c r="E312" s="164" t="s">
        <v>211</v>
      </c>
      <c r="F312" s="163" t="s">
        <v>292</v>
      </c>
      <c r="G312" s="165" t="str">
        <f>VLOOKUP(A312,Plano_V3!$A$27:$G$574,7,0)</f>
        <v>6. Em implementação (re-especificação)</v>
      </c>
      <c r="H312" s="165" t="s">
        <v>482</v>
      </c>
      <c r="I312" s="175" t="s">
        <v>504</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c r="A313" s="31" t="str">
        <f t="shared" si="4"/>
        <v>modesg_inp_emss_naceunidade_funcional</v>
      </c>
      <c r="B313" s="172" t="s">
        <v>28</v>
      </c>
      <c r="C313" s="167" t="s">
        <v>178</v>
      </c>
      <c r="D313" s="163" t="s">
        <v>40</v>
      </c>
      <c r="E313" s="164" t="s">
        <v>211</v>
      </c>
      <c r="F313" s="163" t="s">
        <v>222</v>
      </c>
      <c r="G313" s="165" t="str">
        <f>VLOOKUP(A313,Plano_V3!$A$27:$G$574,7,0)</f>
        <v>6. Em implementação (re-especificação)</v>
      </c>
      <c r="H313" s="165" t="s">
        <v>482</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c r="A314" s="31" t="str">
        <f t="shared" si="4"/>
        <v>modesg_inp_emss_naceunidades_fator_de_emissao</v>
      </c>
      <c r="B314" s="172" t="s">
        <v>28</v>
      </c>
      <c r="C314" s="167" t="s">
        <v>178</v>
      </c>
      <c r="D314" s="163" t="s">
        <v>40</v>
      </c>
      <c r="E314" s="164" t="s">
        <v>211</v>
      </c>
      <c r="F314" s="163" t="s">
        <v>293</v>
      </c>
      <c r="G314" s="165" t="str">
        <f>VLOOKUP(A314,Plano_V3!$A$27:$G$574,7,0)</f>
        <v>6. Em implementação (re-especificação)</v>
      </c>
      <c r="H314" s="165" t="s">
        <v>482</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c r="A315" s="31" t="str">
        <f t="shared" si="4"/>
        <v>modesg_inp_emss_nacescore_qualidade</v>
      </c>
      <c r="B315" s="172" t="s">
        <v>28</v>
      </c>
      <c r="C315" s="167" t="s">
        <v>178</v>
      </c>
      <c r="D315" s="163" t="s">
        <v>40</v>
      </c>
      <c r="E315" s="164" t="s">
        <v>211</v>
      </c>
      <c r="F315" s="163" t="s">
        <v>50</v>
      </c>
      <c r="G315" s="165" t="str">
        <f>VLOOKUP(A315,Plano_V3!$A$27:$G$574,7,0)</f>
        <v>6. Em implementação (re-especificação)</v>
      </c>
      <c r="H315" s="165" t="s">
        <v>482</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c r="A316" s="31" t="str">
        <f t="shared" si="4"/>
        <v>modesg_inp_emss_nacescp1_ftr_emss</v>
      </c>
      <c r="B316" s="172" t="s">
        <v>28</v>
      </c>
      <c r="C316" s="167" t="s">
        <v>178</v>
      </c>
      <c r="D316" s="163" t="s">
        <v>40</v>
      </c>
      <c r="E316" s="164" t="s">
        <v>211</v>
      </c>
      <c r="F316" s="163" t="s">
        <v>225</v>
      </c>
      <c r="G316" s="165" t="str">
        <f>VLOOKUP(A316,Plano_V3!$A$27:$G$574,7,0)</f>
        <v>6. Em implementação (re-especificação)</v>
      </c>
      <c r="H316" s="165" t="s">
        <v>482</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c r="A317" s="31" t="str">
        <f t="shared" si="4"/>
        <v>modesg_inp_emss_nacescp2_ftr_emss</v>
      </c>
      <c r="B317" s="172" t="s">
        <v>28</v>
      </c>
      <c r="C317" s="167" t="s">
        <v>178</v>
      </c>
      <c r="D317" s="163" t="s">
        <v>40</v>
      </c>
      <c r="E317" s="164" t="s">
        <v>211</v>
      </c>
      <c r="F317" s="163" t="s">
        <v>226</v>
      </c>
      <c r="G317" s="165" t="str">
        <f>VLOOKUP(A317,Plano_V3!$A$27:$G$574,7,0)</f>
        <v>6. Em implementação (re-especificação)</v>
      </c>
      <c r="H317" s="165" t="s">
        <v>482</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c r="A318" s="31" t="str">
        <f t="shared" si="4"/>
        <v>modesg_inp_emss_nacescp3_ftr_emss</v>
      </c>
      <c r="B318" s="172" t="s">
        <v>28</v>
      </c>
      <c r="C318" s="167" t="s">
        <v>178</v>
      </c>
      <c r="D318" s="163" t="s">
        <v>40</v>
      </c>
      <c r="E318" s="164" t="s">
        <v>211</v>
      </c>
      <c r="F318" s="163" t="s">
        <v>227</v>
      </c>
      <c r="G318" s="165" t="str">
        <f>VLOOKUP(A318,Plano_V3!$A$27:$G$574,7,0)</f>
        <v>6. Em implementação (re-especificação)</v>
      </c>
      <c r="H318" s="165" t="s">
        <v>482</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c r="A319" s="31" t="str">
        <f t="shared" si="4"/>
        <v>modesg_inp_emss_bens_imoveisref_date</v>
      </c>
      <c r="B319" s="172" t="s">
        <v>28</v>
      </c>
      <c r="C319" s="167" t="s">
        <v>178</v>
      </c>
      <c r="D319" s="163" t="s">
        <v>40</v>
      </c>
      <c r="E319" s="164" t="s">
        <v>212</v>
      </c>
      <c r="F319" s="163" t="s">
        <v>73</v>
      </c>
      <c r="G319" s="165" t="str">
        <f>VLOOKUP(A319,Plano_V3!$A$27:$G$574,7,0)</f>
        <v>6. Em implementação (re-especificação)</v>
      </c>
      <c r="H319" s="165" t="s">
        <v>482</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c r="A320" s="31" t="str">
        <f t="shared" si="4"/>
        <v>modesg_inp_emss_bens_imoveisnome_pais</v>
      </c>
      <c r="B320" s="172" t="s">
        <v>28</v>
      </c>
      <c r="C320" s="167" t="s">
        <v>178</v>
      </c>
      <c r="D320" s="163" t="s">
        <v>40</v>
      </c>
      <c r="E320" s="164" t="s">
        <v>212</v>
      </c>
      <c r="F320" s="163" t="s">
        <v>214</v>
      </c>
      <c r="G320" s="165" t="str">
        <f>VLOOKUP(A320,Plano_V3!$A$27:$G$574,7,0)</f>
        <v>6. Em implementação (re-especificação)</v>
      </c>
      <c r="H320" s="165" t="s">
        <v>482</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c r="A321" s="31" t="str">
        <f t="shared" si="4"/>
        <v>modesg_inp_emss_bens_imoveisnome_estado</v>
      </c>
      <c r="B321" s="172" t="s">
        <v>28</v>
      </c>
      <c r="C321" s="167" t="s">
        <v>178</v>
      </c>
      <c r="D321" s="163" t="s">
        <v>40</v>
      </c>
      <c r="E321" s="164" t="s">
        <v>212</v>
      </c>
      <c r="F321" s="163" t="s">
        <v>215</v>
      </c>
      <c r="G321" s="165" t="str">
        <f>VLOOKUP(A321,Plano_V3!$A$27:$G$574,7,0)</f>
        <v>6. Em implementação (re-especificação)</v>
      </c>
      <c r="H321" s="165" t="s">
        <v>482</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c r="A322" s="31" t="str">
        <f t="shared" si="4"/>
        <v>modesg_inp_emss_bens_imoveisasset_class</v>
      </c>
      <c r="B322" s="172" t="s">
        <v>28</v>
      </c>
      <c r="C322" s="167" t="s">
        <v>178</v>
      </c>
      <c r="D322" s="163" t="s">
        <v>40</v>
      </c>
      <c r="E322" s="164" t="s">
        <v>212</v>
      </c>
      <c r="F322" s="163" t="s">
        <v>291</v>
      </c>
      <c r="G322" s="165" t="str">
        <f>VLOOKUP(A322,Plano_V3!$A$27:$G$574,7,0)</f>
        <v>6. Em implementação (re-especificação)</v>
      </c>
      <c r="H322" s="165" t="s">
        <v>482</v>
      </c>
      <c r="I322" s="174" t="s">
        <v>503</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c r="A323" s="31" t="str">
        <f t="shared" si="4"/>
        <v>modesg_inp_emss_bens_imoveisemission_factor_type</v>
      </c>
      <c r="B323" s="172" t="s">
        <v>28</v>
      </c>
      <c r="C323" s="167" t="s">
        <v>178</v>
      </c>
      <c r="D323" s="163" t="s">
        <v>40</v>
      </c>
      <c r="E323" s="164" t="s">
        <v>212</v>
      </c>
      <c r="F323" s="163" t="s">
        <v>294</v>
      </c>
      <c r="G323" s="165" t="str">
        <f>VLOOKUP(A323,Plano_V3!$A$27:$G$574,7,0)</f>
        <v>6. Em implementação (re-especificação)</v>
      </c>
      <c r="H323" s="165" t="s">
        <v>482</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c r="A324" s="31" t="str">
        <f t="shared" si="4"/>
        <v>modesg_inp_emss_bens_imoveisnome_regiao</v>
      </c>
      <c r="B324" s="172" t="s">
        <v>28</v>
      </c>
      <c r="C324" s="167" t="s">
        <v>178</v>
      </c>
      <c r="D324" s="163" t="s">
        <v>40</v>
      </c>
      <c r="E324" s="164" t="s">
        <v>212</v>
      </c>
      <c r="F324" s="163" t="s">
        <v>213</v>
      </c>
      <c r="G324" s="165" t="str">
        <f>VLOOKUP(A324,Plano_V3!$A$27:$G$574,7,0)</f>
        <v>6. Em implementação (re-especificação)</v>
      </c>
      <c r="H324" s="165" t="s">
        <v>482</v>
      </c>
      <c r="I324" s="175" t="s">
        <v>504</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c r="A325" s="31" t="str">
        <f t="shared" si="4"/>
        <v>modesg_inp_emss_bens_imoveistipo_bem</v>
      </c>
      <c r="B325" s="172" t="s">
        <v>28</v>
      </c>
      <c r="C325" s="167" t="s">
        <v>178</v>
      </c>
      <c r="D325" s="163" t="s">
        <v>40</v>
      </c>
      <c r="E325" s="164" t="s">
        <v>212</v>
      </c>
      <c r="F325" s="163" t="s">
        <v>295</v>
      </c>
      <c r="G325" s="165" t="str">
        <f>VLOOKUP(A325,Plano_V3!$A$27:$G$574,7,0)</f>
        <v>6. Em implementação (re-especificação)</v>
      </c>
      <c r="H325" s="165" t="s">
        <v>482</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c r="A326" s="31" t="str">
        <f t="shared" si="4"/>
        <v>modesg_inp_emss_bens_imoveistipo_finalidade_bem</v>
      </c>
      <c r="B326" s="172" t="s">
        <v>28</v>
      </c>
      <c r="C326" s="167" t="s">
        <v>178</v>
      </c>
      <c r="D326" s="163" t="s">
        <v>40</v>
      </c>
      <c r="E326" s="164" t="s">
        <v>212</v>
      </c>
      <c r="F326" s="163" t="s">
        <v>296</v>
      </c>
      <c r="G326" s="165" t="str">
        <f>VLOOKUP(A326,Plano_V3!$A$27:$G$574,7,0)</f>
        <v>6. Em implementação (re-especificação)</v>
      </c>
      <c r="H326" s="165" t="s">
        <v>482</v>
      </c>
      <c r="I326" s="174" t="s">
        <v>503</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c r="A327" s="31" t="str">
        <f t="shared" si="4"/>
        <v>modesg_inp_emss_bens_imoveisepc</v>
      </c>
      <c r="B327" s="172" t="s">
        <v>28</v>
      </c>
      <c r="C327" s="167" t="s">
        <v>178</v>
      </c>
      <c r="D327" s="163" t="s">
        <v>40</v>
      </c>
      <c r="E327" s="164" t="s">
        <v>212</v>
      </c>
      <c r="F327" s="163" t="s">
        <v>47</v>
      </c>
      <c r="G327" s="165" t="str">
        <f>VLOOKUP(A327,Plano_V3!$A$27:$G$574,7,0)</f>
        <v>6. Em implementação (re-especificação)</v>
      </c>
      <c r="H327" s="165" t="s">
        <v>482</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c r="A328" s="31" t="str">
        <f t="shared" si="4"/>
        <v>modesg_inp_emss_bens_imoveisflg_ftr_emss_area</v>
      </c>
      <c r="B328" s="172" t="s">
        <v>28</v>
      </c>
      <c r="C328" s="167" t="s">
        <v>178</v>
      </c>
      <c r="D328" s="163" t="s">
        <v>40</v>
      </c>
      <c r="E328" s="164" t="s">
        <v>212</v>
      </c>
      <c r="F328" s="163" t="s">
        <v>297</v>
      </c>
      <c r="G328" s="165" t="str">
        <f>VLOOKUP(A328,Plano_V3!$A$27:$G$574,7,0)</f>
        <v>6. Em implementação (re-especificação)</v>
      </c>
      <c r="H328" s="165" t="s">
        <v>482</v>
      </c>
      <c r="I328" s="176" t="s">
        <v>504</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c r="A329" s="31" t="str">
        <f t="shared" ref="A329:A392" si="5">E329&amp;F329</f>
        <v>modesg_inp_emss_bens_imoveisnome_unidade_funcional</v>
      </c>
      <c r="B329" s="172" t="s">
        <v>28</v>
      </c>
      <c r="C329" s="167" t="s">
        <v>178</v>
      </c>
      <c r="D329" s="163" t="s">
        <v>40</v>
      </c>
      <c r="E329" s="164" t="s">
        <v>212</v>
      </c>
      <c r="F329" s="163" t="s">
        <v>221</v>
      </c>
      <c r="G329" s="165" t="str">
        <f>VLOOKUP(A329,Plano_V3!$A$27:$G$574,7,0)</f>
        <v>6. Em implementação (re-especificação)</v>
      </c>
      <c r="H329" s="165" t="s">
        <v>482</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c r="A330" s="31" t="str">
        <f t="shared" si="5"/>
        <v>modesg_inp_emss_bens_imoveisunidade_funcional</v>
      </c>
      <c r="B330" s="172" t="s">
        <v>28</v>
      </c>
      <c r="C330" s="167" t="s">
        <v>178</v>
      </c>
      <c r="D330" s="163" t="s">
        <v>40</v>
      </c>
      <c r="E330" s="164" t="s">
        <v>212</v>
      </c>
      <c r="F330" s="163" t="s">
        <v>222</v>
      </c>
      <c r="G330" s="165" t="str">
        <f>VLOOKUP(A330,Plano_V3!$A$27:$G$574,7,0)</f>
        <v>6. Em implementação (re-especificação)</v>
      </c>
      <c r="H330" s="165" t="s">
        <v>482</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c r="A331" s="31" t="str">
        <f t="shared" si="5"/>
        <v>modesg_inp_emss_bens_imoveisnome_fator_emissao</v>
      </c>
      <c r="B331" s="172" t="s">
        <v>28</v>
      </c>
      <c r="C331" s="167" t="s">
        <v>178</v>
      </c>
      <c r="D331" s="163" t="s">
        <v>40</v>
      </c>
      <c r="E331" s="164" t="s">
        <v>212</v>
      </c>
      <c r="F331" s="163" t="s">
        <v>223</v>
      </c>
      <c r="G331" s="165" t="str">
        <f>VLOOKUP(A331,Plano_V3!$A$27:$G$574,7,0)</f>
        <v>6. Em implementação (re-especificação)</v>
      </c>
      <c r="H331" s="165" t="s">
        <v>482</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c r="A332" s="31" t="str">
        <f t="shared" si="5"/>
        <v>modesg_inp_emss_bens_imoveisunidade_fator_emissao</v>
      </c>
      <c r="B332" s="172" t="s">
        <v>28</v>
      </c>
      <c r="C332" s="167" t="s">
        <v>178</v>
      </c>
      <c r="D332" s="163" t="s">
        <v>40</v>
      </c>
      <c r="E332" s="164" t="s">
        <v>212</v>
      </c>
      <c r="F332" s="163" t="s">
        <v>298</v>
      </c>
      <c r="G332" s="165" t="str">
        <f>VLOOKUP(A332,Plano_V3!$A$27:$G$574,7,0)</f>
        <v>6. Em implementação (re-especificação)</v>
      </c>
      <c r="H332" s="165" t="s">
        <v>482</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c r="A333" s="31" t="str">
        <f t="shared" si="5"/>
        <v>modesg_inp_emss_bens_imoveisscore_qualidade</v>
      </c>
      <c r="B333" s="172" t="s">
        <v>28</v>
      </c>
      <c r="C333" s="167" t="s">
        <v>178</v>
      </c>
      <c r="D333" s="163" t="s">
        <v>40</v>
      </c>
      <c r="E333" s="164" t="s">
        <v>212</v>
      </c>
      <c r="F333" s="163" t="s">
        <v>50</v>
      </c>
      <c r="G333" s="165" t="str">
        <f>VLOOKUP(A333,Plano_V3!$A$27:$G$574,7,0)</f>
        <v>6. Em implementação (re-especificação)</v>
      </c>
      <c r="H333" s="165" t="s">
        <v>482</v>
      </c>
      <c r="I333" s="174" t="s">
        <v>503</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c r="A334" s="31" t="str">
        <f t="shared" si="5"/>
        <v>modesg_inp_emss_bens_imoveisscp_ftr_emss_ano1</v>
      </c>
      <c r="B334" s="172" t="s">
        <v>28</v>
      </c>
      <c r="C334" s="167" t="s">
        <v>178</v>
      </c>
      <c r="D334" s="163" t="s">
        <v>40</v>
      </c>
      <c r="E334" s="164" t="s">
        <v>212</v>
      </c>
      <c r="F334" s="163" t="s">
        <v>299</v>
      </c>
      <c r="G334" s="165" t="str">
        <f>VLOOKUP(A334,Plano_V3!$A$27:$G$574,7,0)</f>
        <v>6. Em implementação (re-especificação)</v>
      </c>
      <c r="H334" s="165" t="s">
        <v>482</v>
      </c>
      <c r="I334" s="176" t="s">
        <v>504</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c r="A335" s="31" t="str">
        <f t="shared" si="5"/>
        <v>modesg_inp_emss_bens_imoveisscp1_ftr_emss</v>
      </c>
      <c r="B335" s="172" t="s">
        <v>28</v>
      </c>
      <c r="C335" s="167" t="s">
        <v>178</v>
      </c>
      <c r="D335" s="163" t="s">
        <v>40</v>
      </c>
      <c r="E335" s="164" t="s">
        <v>212</v>
      </c>
      <c r="F335" s="163" t="s">
        <v>225</v>
      </c>
      <c r="G335" s="165" t="str">
        <f>VLOOKUP(A335,Plano_V3!$A$27:$G$574,7,0)</f>
        <v>6. Em implementação (re-especificação)</v>
      </c>
      <c r="H335" s="165" t="s">
        <v>482</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c r="A336" s="31" t="str">
        <f t="shared" si="5"/>
        <v>modesg_inp_emss_bens_imoveisscp2_ftr_emss</v>
      </c>
      <c r="B336" s="172" t="s">
        <v>28</v>
      </c>
      <c r="C336" s="167" t="s">
        <v>178</v>
      </c>
      <c r="D336" s="163" t="s">
        <v>40</v>
      </c>
      <c r="E336" s="164" t="s">
        <v>212</v>
      </c>
      <c r="F336" s="163" t="s">
        <v>226</v>
      </c>
      <c r="G336" s="165" t="str">
        <f>VLOOKUP(A336,Plano_V3!$A$27:$G$574,7,0)</f>
        <v>6. Em implementação (re-especificação)</v>
      </c>
      <c r="H336" s="165" t="s">
        <v>482</v>
      </c>
      <c r="I336" s="174" t="s">
        <v>503</v>
      </c>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90"/>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90"/>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90"/>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c r="A356" s="31" t="str">
        <f t="shared" si="5"/>
        <v>modesg_out_empr_info_nfinn.a.</v>
      </c>
      <c r="B356" s="172" t="s">
        <v>28</v>
      </c>
      <c r="C356" s="167" t="s">
        <v>301</v>
      </c>
      <c r="D356" s="163" t="s">
        <v>36</v>
      </c>
      <c r="E356" s="164" t="s">
        <v>312</v>
      </c>
      <c r="F356" s="163" t="s">
        <v>38</v>
      </c>
      <c r="G356" s="165" t="str">
        <f>VLOOKUP(A356,Plano_V3!$A$27:$G$574,7,0)</f>
        <v>6. Em implementação (re-especificação)</v>
      </c>
      <c r="H356" s="165" t="s">
        <v>482</v>
      </c>
      <c r="I356" s="190"/>
      <c r="J356" s="186" t="str">
        <f>IF(VLOOKUP(A356,'Aux - pivots1'!$A:$E,3,0)=0, "",VLOOKUP(A356,'Aux - pivots1'!$A:$E,3,0))</f>
        <v/>
      </c>
      <c r="K356" s="186" t="str">
        <f>IF(VLOOKUP(A356,'Aux - pivots1'!$A:$E,4,0)=0, "",VLOOKUP(A356,'Aux - pivots1'!$A:$E,4,0))</f>
        <v/>
      </c>
      <c r="L356" s="186" t="str">
        <f>IF(VLOOKUP(A356,'Aux - pivots1'!$A:$E,5,0)=0, "",VLOOKUP(A356,'Aux - pivots1'!$A:$E,5,0))</f>
        <v/>
      </c>
    </row>
    <row r="357" spans="1:12" ht="16.2" hidden="1">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c r="A371" s="31" t="str">
        <f t="shared" si="5"/>
        <v>modesg_out_empr_info_nfincod_nace_esg</v>
      </c>
      <c r="B371" s="172" t="s">
        <v>28</v>
      </c>
      <c r="C371" s="167" t="s">
        <v>301</v>
      </c>
      <c r="D371" s="163" t="s">
        <v>40</v>
      </c>
      <c r="E371" s="164" t="s">
        <v>312</v>
      </c>
      <c r="F371" s="163" t="s">
        <v>272</v>
      </c>
      <c r="G371" s="165" t="str">
        <f>VLOOKUP(A371,Plano_V3!$A$27:$G$574,7,0)</f>
        <v>4. Validação EF</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c r="A373" s="31" t="str">
        <f t="shared" si="5"/>
        <v>modesg_out_empr_info_nfinflg_nfrd</v>
      </c>
      <c r="B373" s="172" t="s">
        <v>28</v>
      </c>
      <c r="C373" s="167" t="s">
        <v>301</v>
      </c>
      <c r="D373" s="163" t="s">
        <v>40</v>
      </c>
      <c r="E373" s="164" t="s">
        <v>312</v>
      </c>
      <c r="F373" s="163" t="s">
        <v>236</v>
      </c>
      <c r="G373" s="165" t="str">
        <f>VLOOKUP(A373,Plano_V3!$A$27:$G$574,7,0)</f>
        <v>4. Validação EF</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6">
        <f>IF(VLOOKUP(A383,'Aux - pivots1'!$A:$E,3,0)=0, "",VLOOKUP(A383,'Aux - pivots1'!$A:$E,3,0))</f>
        <v>45490</v>
      </c>
      <c r="K383" s="186">
        <f>IF(VLOOKUP(A383,'Aux - pivots1'!$A:$E,4,0)=0, "",VLOOKUP(A383,'Aux - pivots1'!$A:$E,4,0))</f>
        <v>45504</v>
      </c>
      <c r="L383" s="186">
        <f>IF(VLOOKUP(A383,'Aux - pivots1'!$A:$E,5,0)=0, "",VLOOKUP(A383,'Aux - pivots1'!$A:$E,5,0))</f>
        <v>45504</v>
      </c>
    </row>
    <row r="384" spans="1:12" ht="16.2" hidden="1">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90"/>
      <c r="J384" s="186" t="str">
        <f>IF(VLOOKUP(A384,'Aux - pivots1'!$A:$E,3,0)=0, "",VLOOKUP(A384,'Aux - pivots1'!$A:$E,3,0))</f>
        <v/>
      </c>
      <c r="K384" s="186" t="str">
        <f>IF(VLOOKUP(A384,'Aux - pivots1'!$A:$E,4,0)=0, "",VLOOKUP(A384,'Aux - pivots1'!$A:$E,4,0))</f>
        <v/>
      </c>
      <c r="L384" s="186" t="str">
        <f>IF(VLOOKUP(A384,'Aux - pivots1'!$A:$E,5,0)=0, "",VLOOKUP(A384,'Aux - pivots1'!$A:$E,5,0))</f>
        <v/>
      </c>
    </row>
    <row r="385" spans="1:12" ht="16.2" hidden="1">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6">
        <f>IF(VLOOKUP(A387,'Aux - pivots1'!$A:$E,3,0)=0, "",VLOOKUP(A387,'Aux - pivots1'!$A:$E,3,0))</f>
        <v>45490</v>
      </c>
      <c r="K387" s="186">
        <f>IF(VLOOKUP(A387,'Aux - pivots1'!$A:$E,4,0)=0, "",VLOOKUP(A387,'Aux - pivots1'!$A:$E,4,0))</f>
        <v>45504</v>
      </c>
      <c r="L387" s="186">
        <f>IF(VLOOKUP(A387,'Aux - pivots1'!$A:$E,5,0)=0, "",VLOOKUP(A387,'Aux - pivots1'!$A:$E,5,0))</f>
        <v>45504</v>
      </c>
    </row>
    <row r="388" spans="1:12" ht="16.2" hidden="1">
      <c r="A388" s="31" t="str">
        <f t="shared" si="5"/>
        <v>modesg_out_empr_info_nfinzcliente</v>
      </c>
      <c r="B388" s="172" t="s">
        <v>28</v>
      </c>
      <c r="C388" s="167" t="s">
        <v>301</v>
      </c>
      <c r="D388" s="163" t="s">
        <v>40</v>
      </c>
      <c r="E388" s="164" t="s">
        <v>312</v>
      </c>
      <c r="F388" s="163" t="s">
        <v>203</v>
      </c>
      <c r="G388" s="165" t="str">
        <f>VLOOKUP(A388,Plano_V3!$A$27:$G$574,7,0)</f>
        <v>6. Em implementação (re-especificação)</v>
      </c>
      <c r="H388" s="165" t="s">
        <v>482</v>
      </c>
      <c r="I388" s="190" t="s">
        <v>1859</v>
      </c>
      <c r="J388" s="186" t="str">
        <f>IF(VLOOKUP(A388,'Aux - pivots1'!$A:$E,3,0)=0, "",VLOOKUP(A388,'Aux - pivots1'!$A:$E,3,0))</f>
        <v/>
      </c>
      <c r="K388" s="186" t="str">
        <f>IF(VLOOKUP(A388,'Aux - pivots1'!$A:$E,4,0)=0, "",VLOOKUP(A388,'Aux - pivots1'!$A:$E,4,0))</f>
        <v/>
      </c>
      <c r="L388" s="186" t="str">
        <f>IF(VLOOKUP(A388,'Aux - pivots1'!$A:$E,5,0)=0, "",VLOOKUP(A388,'Aux - pivots1'!$A:$E,5,0))</f>
        <v/>
      </c>
    </row>
    <row r="389" spans="1:12" ht="16.2" hidden="1">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6">
        <f>IF(VLOOKUP(A389,'Aux - pivots1'!$A:$E,3,0)=0, "",VLOOKUP(A389,'Aux - pivots1'!$A:$E,3,0))</f>
        <v>45506</v>
      </c>
      <c r="K389" s="186" t="str">
        <f>IF(VLOOKUP(A389,'Aux - pivots1'!$A:$E,4,0)=0, "",VLOOKUP(A389,'Aux - pivots1'!$A:$E,4,0))</f>
        <v/>
      </c>
      <c r="L389" s="186" t="str">
        <f>IF(VLOOKUP(A389,'Aux - pivots1'!$A:$E,5,0)=0, "",VLOOKUP(A389,'Aux - pivots1'!$A:$E,5,0))</f>
        <v/>
      </c>
    </row>
    <row r="390" spans="1:12" ht="16.2" hidden="1">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90"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90"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90" t="s">
        <v>506</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c r="A410" s="31" t="str">
        <f t="shared" si="6"/>
        <v>modesg_out_sfcs_taxon_europeiaordem</v>
      </c>
      <c r="B410" s="172" t="s">
        <v>28</v>
      </c>
      <c r="C410" s="167" t="s">
        <v>301</v>
      </c>
      <c r="D410" s="163" t="s">
        <v>40</v>
      </c>
      <c r="E410" s="164" t="s">
        <v>320</v>
      </c>
      <c r="F410" s="163" t="s">
        <v>322</v>
      </c>
      <c r="G410" s="165" t="str">
        <f>VLOOKUP(A410,Plano_V3!$A$27:$G$574,7,0)</f>
        <v>7. Por iniciar</v>
      </c>
      <c r="H410" s="165" t="s">
        <v>30</v>
      </c>
      <c r="I410" s="175" t="s">
        <v>502</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c r="A412" s="31" t="str">
        <f t="shared" si="6"/>
        <v>modesg_out_sfcs_taxon_europeianome_ctgr_sfcs</v>
      </c>
      <c r="B412" s="172" t="s">
        <v>28</v>
      </c>
      <c r="C412" s="167" t="s">
        <v>301</v>
      </c>
      <c r="D412" s="163" t="s">
        <v>40</v>
      </c>
      <c r="E412" s="164" t="s">
        <v>320</v>
      </c>
      <c r="F412" s="163" t="s">
        <v>198</v>
      </c>
      <c r="G412" s="165" t="str">
        <f>VLOOKUP(A412,Plano_V3!$A$27:$G$574,7,0)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90"/>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c r="A462" s="31" t="str">
        <f t="shared" si="7"/>
        <v>lt004_protectionflg_act_physcl_rsk</v>
      </c>
      <c r="B462" s="172" t="s">
        <v>28</v>
      </c>
      <c r="C462" s="167" t="s">
        <v>28</v>
      </c>
      <c r="D462" s="163" t="s">
        <v>40</v>
      </c>
      <c r="E462" s="166" t="s">
        <v>356</v>
      </c>
      <c r="F462" s="166" t="s">
        <v>345</v>
      </c>
      <c r="G462" s="165" t="str">
        <f>VLOOKUP(A462,Plano_V3!$A$27:$G$574,7,0)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c r="A463" s="31" t="str">
        <f t="shared" si="7"/>
        <v>lt004_protectionflg_chrnc_physcl_rsk</v>
      </c>
      <c r="B463" s="172" t="s">
        <v>28</v>
      </c>
      <c r="C463" s="167" t="s">
        <v>28</v>
      </c>
      <c r="D463" s="163" t="s">
        <v>40</v>
      </c>
      <c r="E463" s="166" t="s">
        <v>356</v>
      </c>
      <c r="F463" s="166" t="s">
        <v>346</v>
      </c>
      <c r="G463" s="165" t="str">
        <f>VLOOKUP(A463,Plano_V3!$A$27:$G$574,7,0)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c r="A552" s="31" t="str">
        <f t="shared" si="8"/>
        <v>lt002_insrmntcod_soc</v>
      </c>
      <c r="B552" s="172" t="s">
        <v>32</v>
      </c>
      <c r="C552" s="167" t="s">
        <v>32</v>
      </c>
      <c r="D552" s="163" t="s">
        <v>40</v>
      </c>
      <c r="E552" s="166" t="s">
        <v>439</v>
      </c>
      <c r="F552" s="166" t="s">
        <v>404</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c r="A553" s="31" t="str">
        <f t="shared" si="8"/>
        <v>lt002_insrmntdt_rfrnc</v>
      </c>
      <c r="B553" s="172" t="s">
        <v>32</v>
      </c>
      <c r="C553" s="167" t="s">
        <v>32</v>
      </c>
      <c r="D553" s="163" t="s">
        <v>40</v>
      </c>
      <c r="E553" s="166" t="s">
        <v>439</v>
      </c>
      <c r="F553" s="166" t="s">
        <v>386</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c r="A555" s="31" t="str">
        <f t="shared" si="8"/>
        <v>lt002_insrmntidcmb</v>
      </c>
      <c r="B555" s="172" t="s">
        <v>32</v>
      </c>
      <c r="C555" s="167" t="s">
        <v>32</v>
      </c>
      <c r="D555" s="163" t="s">
        <v>40</v>
      </c>
      <c r="E555" s="166" t="s">
        <v>439</v>
      </c>
      <c r="F555" s="166" t="s">
        <v>411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90"/>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c r="A564" s="31" t="str">
        <f t="shared" si="8"/>
        <v>lt002_insrmntrwa</v>
      </c>
      <c r="B564" s="172" t="s">
        <v>32</v>
      </c>
      <c r="C564" s="167" t="s">
        <v>32</v>
      </c>
      <c r="D564" s="163" t="s">
        <v>40</v>
      </c>
      <c r="E564" s="166" t="s">
        <v>439</v>
      </c>
      <c r="F564" s="166" t="s">
        <v>442</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90"/>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6" t="str">
        <f>IF(VLOOKUP(A594,'Aux - pivots1'!$A:$E,3,0)=0, "",VLOOKUP(A594,'Aux - pivots1'!$A:$E,3,0))</f>
        <v/>
      </c>
      <c r="K594" s="186" t="str">
        <f>IF(VLOOKUP(A594,'Aux - pivots1'!$A:$E,4,0)=0, "",VLOOKUP(A594,'Aux - pivots1'!$A:$E,4,0))</f>
        <v/>
      </c>
      <c r="L594" s="186" t="str">
        <f>IF(VLOOKUP(A594,'Aux - pivots1'!$A:$E,5,0)=0, "",VLOOKUP(A594,'Aux - pivots1'!$A:$E,5,0))</f>
        <v/>
      </c>
    </row>
    <row r="595" spans="1:13" ht="16.2" hidden="1">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6">
        <f>IF(VLOOKUP(A596,'Aux - pivots1'!$A:$E,3,0)=0, "",VLOOKUP(A596,'Aux - pivots1'!$A:$E,3,0))</f>
        <v>45471</v>
      </c>
      <c r="K596" s="186">
        <f>IF(VLOOKUP(A596,'Aux - pivots1'!$A:$E,4,0)=0, "",VLOOKUP(A596,'Aux - pivots1'!$A:$E,4,0))</f>
        <v>45481</v>
      </c>
      <c r="L596" s="186">
        <f>IF(VLOOKUP(A596,'Aux - pivots1'!$A:$E,5,0)=0, "",VLOOKUP(A596,'Aux - pivots1'!$A:$E,5,0))</f>
        <v>45481</v>
      </c>
    </row>
    <row r="597" spans="1:13" ht="16.2" hidden="1">
      <c r="A597" s="31" t="str">
        <f t="shared" si="9"/>
        <v>modesg_inp_emss_nacenome_pais</v>
      </c>
      <c r="B597" s="172" t="s">
        <v>28</v>
      </c>
      <c r="C597" s="167" t="s">
        <v>178</v>
      </c>
      <c r="D597" s="163" t="s">
        <v>40</v>
      </c>
      <c r="E597" s="164" t="s">
        <v>211</v>
      </c>
      <c r="F597" s="163" t="s">
        <v>214</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c r="A598" s="31" t="str">
        <f t="shared" si="9"/>
        <v>modesg_inp_emss_nacearea_atividade</v>
      </c>
      <c r="B598" s="172" t="s">
        <v>28</v>
      </c>
      <c r="C598" s="167" t="s">
        <v>178</v>
      </c>
      <c r="D598" s="163" t="s">
        <v>40</v>
      </c>
      <c r="E598" s="164" t="s">
        <v>211</v>
      </c>
      <c r="F598" s="163" t="s">
        <v>510</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c r="A599" s="31" t="str">
        <f t="shared" si="9"/>
        <v>modesg_inp_emss_nacetipo_atividade</v>
      </c>
      <c r="B599" s="172" t="s">
        <v>28</v>
      </c>
      <c r="C599" s="167" t="s">
        <v>178</v>
      </c>
      <c r="D599" s="163" t="s">
        <v>40</v>
      </c>
      <c r="E599" s="164" t="s">
        <v>211</v>
      </c>
      <c r="F599" s="163" t="s">
        <v>511</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c r="A600" s="31" t="str">
        <f t="shared" si="9"/>
        <v>modesg_inp_emss_nacesub_tipo_atividade_1</v>
      </c>
      <c r="B600" s="172" t="s">
        <v>28</v>
      </c>
      <c r="C600" s="167" t="s">
        <v>178</v>
      </c>
      <c r="D600" s="163" t="s">
        <v>40</v>
      </c>
      <c r="E600" s="164" t="s">
        <v>211</v>
      </c>
      <c r="F600" s="163" t="s">
        <v>512</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c r="A601" s="31" t="str">
        <f t="shared" si="9"/>
        <v>modesg_inp_emss_nacesub_tipo_atividade_2</v>
      </c>
      <c r="B601" s="172" t="s">
        <v>28</v>
      </c>
      <c r="C601" s="167" t="s">
        <v>178</v>
      </c>
      <c r="D601" s="163" t="s">
        <v>40</v>
      </c>
      <c r="E601" s="164" t="s">
        <v>211</v>
      </c>
      <c r="F601" s="163" t="s">
        <v>513</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c r="A603" s="31" t="str">
        <f t="shared" si="9"/>
        <v>modesg_inp_emss_nacefator_emissao</v>
      </c>
      <c r="B603" s="172" t="s">
        <v>28</v>
      </c>
      <c r="C603" s="167" t="s">
        <v>178</v>
      </c>
      <c r="D603" s="163" t="s">
        <v>40</v>
      </c>
      <c r="E603" s="164" t="s">
        <v>211</v>
      </c>
      <c r="F603" s="163" t="s">
        <v>515</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6" t="str">
        <f>IF(VLOOKUP(A605,'Aux - pivots1'!$A:$E,3,0)=0, "",VLOOKUP(A605,'Aux - pivots1'!$A:$E,3,0))</f>
        <v/>
      </c>
      <c r="K605" s="186" t="str">
        <f>IF(VLOOKUP(A605,'Aux - pivots1'!$A:$E,4,0)=0, "",VLOOKUP(A605,'Aux - pivots1'!$A:$E,4,0))</f>
        <v/>
      </c>
      <c r="L605" s="186" t="str">
        <f>IF(VLOOKUP(A605,'Aux - pivots1'!$A:$E,5,0)=0, "",VLOOKUP(A605,'Aux - pivots1'!$A:$E,5,0))</f>
        <v/>
      </c>
      <c r="M605" s="31"/>
    </row>
    <row r="606" spans="1:13" ht="16.2" hidden="1">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6" t="str">
        <f>IF(VLOOKUP(A606,'Aux - pivots1'!$A:$E,3,0)=0, "",VLOOKUP(A606,'Aux - pivots1'!$A:$E,3,0))</f>
        <v/>
      </c>
      <c r="K606" s="186" t="str">
        <f>IF(VLOOKUP(A606,'Aux - pivots1'!$A:$E,4,0)=0, "",VLOOKUP(A606,'Aux - pivots1'!$A:$E,4,0))</f>
        <v/>
      </c>
      <c r="L606" s="18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62" t="s">
        <v>519</v>
      </c>
      <c r="B3" t="s">
        <v>520</v>
      </c>
      <c r="C3" t="s">
        <v>521</v>
      </c>
      <c r="D3" t="s">
        <v>522</v>
      </c>
      <c r="E3" t="s">
        <v>523</v>
      </c>
    </row>
    <row r="4" spans="1:5">
      <c r="A4" t="s">
        <v>524</v>
      </c>
      <c r="B4" s="228">
        <v>4</v>
      </c>
      <c r="C4" s="228"/>
      <c r="D4" s="228"/>
      <c r="E4" s="228"/>
    </row>
    <row r="5" spans="1:5">
      <c r="A5" t="s">
        <v>525</v>
      </c>
      <c r="B5" s="228">
        <v>4</v>
      </c>
      <c r="C5" s="228"/>
      <c r="D5" s="228"/>
      <c r="E5" s="228"/>
    </row>
    <row r="6" spans="1:5">
      <c r="A6" t="s">
        <v>526</v>
      </c>
      <c r="B6" s="228">
        <v>4</v>
      </c>
      <c r="C6" s="228"/>
      <c r="D6" s="228"/>
      <c r="E6" s="228"/>
    </row>
    <row r="7" spans="1:5">
      <c r="A7" t="s">
        <v>527</v>
      </c>
      <c r="B7" s="228">
        <v>4</v>
      </c>
      <c r="C7" s="228"/>
      <c r="D7" s="228"/>
      <c r="E7" s="228"/>
    </row>
    <row r="8" spans="1:5">
      <c r="A8" t="s">
        <v>528</v>
      </c>
      <c r="B8" s="228">
        <v>4</v>
      </c>
      <c r="C8" s="228"/>
      <c r="D8" s="228"/>
      <c r="E8" s="228"/>
    </row>
    <row r="9" spans="1:5">
      <c r="A9" t="s">
        <v>529</v>
      </c>
      <c r="B9" s="228">
        <v>4</v>
      </c>
      <c r="C9" s="228"/>
      <c r="D9" s="228"/>
      <c r="E9" s="228"/>
    </row>
    <row r="10" spans="1:5">
      <c r="A10" t="s">
        <v>530</v>
      </c>
      <c r="B10" s="228">
        <v>4</v>
      </c>
      <c r="C10" s="228"/>
      <c r="D10" s="228"/>
      <c r="E10" s="228"/>
    </row>
    <row r="11" spans="1:5">
      <c r="A11" t="s">
        <v>531</v>
      </c>
      <c r="B11" s="228">
        <v>4</v>
      </c>
      <c r="C11" s="228"/>
      <c r="D11" s="228"/>
      <c r="E11" s="228"/>
    </row>
    <row r="12" spans="1:5">
      <c r="A12" t="s">
        <v>532</v>
      </c>
      <c r="B12" s="228">
        <v>4</v>
      </c>
      <c r="C12" s="228"/>
      <c r="D12" s="228"/>
      <c r="E12" s="228"/>
    </row>
    <row r="13" spans="1:5">
      <c r="A13" t="s">
        <v>533</v>
      </c>
      <c r="B13" s="228">
        <v>4</v>
      </c>
      <c r="C13" s="228"/>
      <c r="D13" s="228"/>
      <c r="E13" s="228"/>
    </row>
    <row r="14" spans="1:5">
      <c r="A14" t="s">
        <v>534</v>
      </c>
      <c r="B14" s="228">
        <v>4</v>
      </c>
      <c r="C14" s="228"/>
      <c r="D14" s="228"/>
      <c r="E14" s="228"/>
    </row>
    <row r="15" spans="1:5">
      <c r="A15" t="s">
        <v>535</v>
      </c>
      <c r="B15" s="228">
        <v>4</v>
      </c>
      <c r="C15" s="228"/>
      <c r="D15" s="228"/>
      <c r="E15" s="228"/>
    </row>
    <row r="16" spans="1:5">
      <c r="A16" t="s">
        <v>536</v>
      </c>
      <c r="B16" s="228">
        <v>4</v>
      </c>
      <c r="C16" s="228"/>
      <c r="D16" s="228"/>
      <c r="E16" s="228"/>
    </row>
    <row r="17" spans="1:5">
      <c r="A17" t="s">
        <v>537</v>
      </c>
      <c r="B17" s="228">
        <v>5</v>
      </c>
      <c r="C17" s="228"/>
      <c r="D17" s="228"/>
      <c r="E17" s="228"/>
    </row>
    <row r="18" spans="1:5">
      <c r="A18" t="s">
        <v>538</v>
      </c>
      <c r="B18" s="228">
        <v>1</v>
      </c>
      <c r="C18" s="228"/>
      <c r="D18" s="228"/>
      <c r="E18" s="228"/>
    </row>
    <row r="19" spans="1:5">
      <c r="A19" t="s">
        <v>539</v>
      </c>
      <c r="B19" s="228">
        <v>1</v>
      </c>
      <c r="C19" s="228"/>
      <c r="D19" s="228"/>
      <c r="E19" s="228"/>
    </row>
    <row r="20" spans="1:5">
      <c r="A20" t="s">
        <v>540</v>
      </c>
      <c r="B20" s="228">
        <v>1</v>
      </c>
      <c r="C20" s="228"/>
      <c r="D20" s="228"/>
      <c r="E20" s="228"/>
    </row>
    <row r="21" spans="1:5">
      <c r="A21" t="s">
        <v>541</v>
      </c>
      <c r="B21" s="228">
        <v>1</v>
      </c>
      <c r="C21" s="228"/>
      <c r="D21" s="228"/>
      <c r="E21" s="228"/>
    </row>
    <row r="22" spans="1:5">
      <c r="A22" t="s">
        <v>542</v>
      </c>
      <c r="B22" s="228">
        <v>1</v>
      </c>
      <c r="C22" s="228"/>
      <c r="D22" s="228"/>
      <c r="E22" s="228"/>
    </row>
    <row r="23" spans="1:5">
      <c r="A23" t="s">
        <v>543</v>
      </c>
      <c r="B23" s="228">
        <v>5</v>
      </c>
      <c r="C23" s="228"/>
      <c r="D23" s="228"/>
      <c r="E23" s="228"/>
    </row>
    <row r="24" spans="1:5">
      <c r="A24" t="s">
        <v>544</v>
      </c>
      <c r="B24" s="228">
        <v>1</v>
      </c>
      <c r="C24" s="228"/>
      <c r="D24" s="228"/>
      <c r="E24" s="228"/>
    </row>
    <row r="25" spans="1:5">
      <c r="A25" t="s">
        <v>545</v>
      </c>
      <c r="B25" s="228">
        <v>0</v>
      </c>
      <c r="C25" s="228"/>
      <c r="D25" s="228"/>
      <c r="E25" s="228"/>
    </row>
    <row r="26" spans="1:5">
      <c r="A26" t="s">
        <v>546</v>
      </c>
      <c r="B26" s="228">
        <v>5</v>
      </c>
      <c r="C26" s="228"/>
      <c r="D26" s="228"/>
      <c r="E26" s="228"/>
    </row>
    <row r="27" spans="1:5">
      <c r="A27" t="s">
        <v>547</v>
      </c>
      <c r="B27" s="228">
        <v>5</v>
      </c>
      <c r="C27" s="228"/>
      <c r="D27" s="228"/>
      <c r="E27" s="228"/>
    </row>
    <row r="28" spans="1:5">
      <c r="A28" t="s">
        <v>548</v>
      </c>
      <c r="B28" s="228">
        <v>1</v>
      </c>
      <c r="C28" s="228"/>
      <c r="D28" s="228"/>
      <c r="E28" s="228"/>
    </row>
    <row r="29" spans="1:5">
      <c r="A29" t="s">
        <v>549</v>
      </c>
      <c r="B29" s="228">
        <v>1</v>
      </c>
      <c r="C29" s="228"/>
      <c r="D29" s="228"/>
      <c r="E29" s="228"/>
    </row>
    <row r="30" spans="1:5">
      <c r="A30" t="s">
        <v>550</v>
      </c>
      <c r="B30" s="228">
        <v>1</v>
      </c>
      <c r="C30" s="228"/>
      <c r="D30" s="228"/>
      <c r="E30" s="228"/>
    </row>
    <row r="31" spans="1:5">
      <c r="A31" t="s">
        <v>551</v>
      </c>
      <c r="B31" s="228">
        <v>5</v>
      </c>
      <c r="C31" s="228"/>
      <c r="D31" s="228"/>
      <c r="E31" s="228"/>
    </row>
    <row r="32" spans="1:5">
      <c r="A32" t="s">
        <v>552</v>
      </c>
      <c r="B32" s="228">
        <v>5</v>
      </c>
      <c r="C32" s="228"/>
      <c r="D32" s="228"/>
      <c r="E32" s="228"/>
    </row>
    <row r="33" spans="1:5">
      <c r="A33" t="s">
        <v>553</v>
      </c>
      <c r="B33" s="228">
        <v>1</v>
      </c>
      <c r="C33" s="228"/>
      <c r="D33" s="228"/>
      <c r="E33" s="228"/>
    </row>
    <row r="34" spans="1:5">
      <c r="A34" t="s">
        <v>554</v>
      </c>
      <c r="B34" s="228">
        <v>1</v>
      </c>
      <c r="C34" s="228"/>
      <c r="D34" s="228"/>
      <c r="E34" s="228"/>
    </row>
    <row r="35" spans="1:5">
      <c r="A35" t="s">
        <v>555</v>
      </c>
      <c r="B35" s="228">
        <v>1</v>
      </c>
      <c r="C35" s="228"/>
      <c r="D35" s="228"/>
      <c r="E35" s="228"/>
    </row>
    <row r="36" spans="1:5">
      <c r="A36" t="s">
        <v>556</v>
      </c>
      <c r="B36" s="228">
        <v>1</v>
      </c>
      <c r="C36" s="228"/>
      <c r="D36" s="228"/>
      <c r="E36" s="228"/>
    </row>
    <row r="37" spans="1:5">
      <c r="A37" t="s">
        <v>557</v>
      </c>
      <c r="B37" s="228">
        <v>1</v>
      </c>
      <c r="C37" s="228"/>
      <c r="D37" s="228"/>
      <c r="E37" s="228"/>
    </row>
    <row r="38" spans="1:5">
      <c r="A38" t="s">
        <v>558</v>
      </c>
      <c r="B38" s="228">
        <v>1</v>
      </c>
      <c r="C38" s="228"/>
      <c r="D38" s="228"/>
      <c r="E38" s="228"/>
    </row>
    <row r="39" spans="1:5">
      <c r="A39" t="s">
        <v>559</v>
      </c>
      <c r="B39" s="228">
        <v>1</v>
      </c>
      <c r="C39" s="228"/>
      <c r="D39" s="228"/>
      <c r="E39" s="228"/>
    </row>
    <row r="40" spans="1:5">
      <c r="A40" t="s">
        <v>560</v>
      </c>
      <c r="B40" s="228">
        <v>1</v>
      </c>
      <c r="C40" s="228"/>
      <c r="D40" s="228"/>
      <c r="E40" s="228"/>
    </row>
    <row r="41" spans="1:5">
      <c r="A41" t="s">
        <v>561</v>
      </c>
      <c r="B41" s="228">
        <v>1</v>
      </c>
      <c r="C41" s="228"/>
      <c r="D41" s="228"/>
      <c r="E41" s="228"/>
    </row>
    <row r="42" spans="1:5">
      <c r="A42" t="s">
        <v>562</v>
      </c>
      <c r="B42" s="228">
        <v>1</v>
      </c>
      <c r="C42" s="228"/>
      <c r="D42" s="228"/>
      <c r="E42" s="228"/>
    </row>
    <row r="43" spans="1:5">
      <c r="A43" t="s">
        <v>563</v>
      </c>
      <c r="B43" s="228">
        <v>1</v>
      </c>
      <c r="C43" s="228"/>
      <c r="D43" s="228"/>
      <c r="E43" s="228"/>
    </row>
    <row r="44" spans="1:5">
      <c r="A44" t="s">
        <v>564</v>
      </c>
      <c r="B44" s="228">
        <v>1</v>
      </c>
      <c r="C44" s="228"/>
      <c r="D44" s="228"/>
      <c r="E44" s="228"/>
    </row>
    <row r="45" spans="1:5">
      <c r="A45" t="s">
        <v>565</v>
      </c>
      <c r="B45" s="228">
        <v>0</v>
      </c>
      <c r="C45" s="228"/>
      <c r="D45" s="228"/>
      <c r="E45" s="228"/>
    </row>
    <row r="46" spans="1:5">
      <c r="A46" t="s">
        <v>566</v>
      </c>
      <c r="B46" s="228">
        <v>1</v>
      </c>
      <c r="C46" s="185">
        <v>45491</v>
      </c>
      <c r="D46" s="185">
        <v>45495</v>
      </c>
      <c r="E46" s="185">
        <v>45495</v>
      </c>
    </row>
    <row r="47" spans="1:5">
      <c r="A47" t="s">
        <v>567</v>
      </c>
      <c r="B47" s="228">
        <v>1</v>
      </c>
      <c r="C47" s="185">
        <v>45491</v>
      </c>
      <c r="D47" s="185">
        <v>45495</v>
      </c>
      <c r="E47" s="185">
        <v>45495</v>
      </c>
    </row>
    <row r="48" spans="1:5">
      <c r="A48" t="s">
        <v>568</v>
      </c>
      <c r="B48" s="228">
        <v>1</v>
      </c>
      <c r="C48" s="228"/>
      <c r="D48" s="228"/>
      <c r="E48" s="228"/>
    </row>
    <row r="49" spans="1:5">
      <c r="A49" t="s">
        <v>569</v>
      </c>
      <c r="B49" s="228">
        <v>1</v>
      </c>
      <c r="C49" s="228"/>
      <c r="D49" s="228"/>
      <c r="E49" s="228"/>
    </row>
    <row r="50" spans="1:5">
      <c r="A50" t="s">
        <v>570</v>
      </c>
      <c r="B50" s="228">
        <v>1</v>
      </c>
      <c r="C50" s="228"/>
      <c r="D50" s="228"/>
      <c r="E50" s="228"/>
    </row>
    <row r="51" spans="1:5">
      <c r="A51" t="s">
        <v>571</v>
      </c>
      <c r="B51" s="228">
        <v>1</v>
      </c>
      <c r="C51" s="228"/>
      <c r="D51" s="228"/>
      <c r="E51" s="228"/>
    </row>
    <row r="52" spans="1:5">
      <c r="A52" t="s">
        <v>572</v>
      </c>
      <c r="B52" s="228">
        <v>1</v>
      </c>
      <c r="C52" s="228"/>
      <c r="D52" s="228"/>
      <c r="E52" s="228"/>
    </row>
    <row r="53" spans="1:5">
      <c r="A53" t="s">
        <v>573</v>
      </c>
      <c r="B53" s="228">
        <v>1</v>
      </c>
      <c r="C53" s="228"/>
      <c r="D53" s="228"/>
      <c r="E53" s="228"/>
    </row>
    <row r="54" spans="1:5">
      <c r="A54" t="s">
        <v>574</v>
      </c>
      <c r="B54" s="228">
        <v>4</v>
      </c>
      <c r="C54" s="228"/>
      <c r="D54" s="228"/>
      <c r="E54" s="228"/>
    </row>
    <row r="55" spans="1:5">
      <c r="A55" t="s">
        <v>575</v>
      </c>
      <c r="B55" s="228">
        <v>4</v>
      </c>
      <c r="C55" s="228"/>
      <c r="D55" s="228"/>
      <c r="E55" s="228"/>
    </row>
    <row r="56" spans="1:5">
      <c r="A56" t="s">
        <v>576</v>
      </c>
      <c r="B56" s="228">
        <v>4</v>
      </c>
      <c r="C56" s="228"/>
      <c r="D56" s="228"/>
      <c r="E56" s="228"/>
    </row>
    <row r="57" spans="1:5">
      <c r="A57" t="s">
        <v>577</v>
      </c>
      <c r="B57" s="228">
        <v>4</v>
      </c>
      <c r="C57" s="228"/>
      <c r="D57" s="228"/>
      <c r="E57" s="228"/>
    </row>
    <row r="58" spans="1:5">
      <c r="A58" t="s">
        <v>578</v>
      </c>
      <c r="B58" s="228">
        <v>4</v>
      </c>
      <c r="C58" s="228"/>
      <c r="D58" s="228"/>
      <c r="E58" s="228"/>
    </row>
    <row r="59" spans="1:5">
      <c r="A59" t="s">
        <v>579</v>
      </c>
      <c r="B59" s="228">
        <v>2</v>
      </c>
      <c r="C59" s="228"/>
      <c r="D59" s="228"/>
      <c r="E59" s="228"/>
    </row>
    <row r="60" spans="1:5">
      <c r="A60" t="s">
        <v>580</v>
      </c>
      <c r="B60" s="228">
        <v>4</v>
      </c>
      <c r="C60" s="228"/>
      <c r="D60" s="228"/>
      <c r="E60" s="228"/>
    </row>
    <row r="61" spans="1:5">
      <c r="A61" t="s">
        <v>581</v>
      </c>
      <c r="B61" s="228">
        <v>4</v>
      </c>
      <c r="C61" s="228"/>
      <c r="D61" s="228"/>
      <c r="E61" s="228"/>
    </row>
    <row r="62" spans="1:5">
      <c r="A62" t="s">
        <v>582</v>
      </c>
      <c r="B62" s="228">
        <v>4</v>
      </c>
      <c r="C62" s="228"/>
      <c r="D62" s="228"/>
      <c r="E62" s="228"/>
    </row>
    <row r="63" spans="1:5">
      <c r="A63" t="s">
        <v>583</v>
      </c>
      <c r="B63" s="228">
        <v>4</v>
      </c>
      <c r="C63" s="228"/>
      <c r="D63" s="228"/>
      <c r="E63" s="228"/>
    </row>
    <row r="64" spans="1:5">
      <c r="A64" t="s">
        <v>584</v>
      </c>
      <c r="B64" s="228">
        <v>4</v>
      </c>
      <c r="C64" s="228"/>
      <c r="D64" s="228"/>
      <c r="E64" s="228"/>
    </row>
    <row r="65" spans="1:5">
      <c r="A65" t="s">
        <v>585</v>
      </c>
      <c r="B65" s="228">
        <v>2</v>
      </c>
      <c r="C65" s="228"/>
      <c r="D65" s="228"/>
      <c r="E65" s="228"/>
    </row>
    <row r="66" spans="1:5">
      <c r="A66" t="s">
        <v>586</v>
      </c>
      <c r="B66" s="228">
        <v>1</v>
      </c>
      <c r="C66" s="228"/>
      <c r="D66" s="228"/>
      <c r="E66" s="228"/>
    </row>
    <row r="67" spans="1:5">
      <c r="A67" t="s">
        <v>587</v>
      </c>
      <c r="B67" s="228">
        <v>4</v>
      </c>
      <c r="C67" s="228"/>
      <c r="D67" s="228"/>
      <c r="E67" s="228"/>
    </row>
    <row r="68" spans="1:5">
      <c r="A68" t="s">
        <v>588</v>
      </c>
      <c r="B68" s="228">
        <v>2</v>
      </c>
      <c r="C68" s="228"/>
      <c r="D68" s="228"/>
      <c r="E68" s="228"/>
    </row>
    <row r="69" spans="1:5">
      <c r="A69" t="s">
        <v>589</v>
      </c>
      <c r="B69" s="228">
        <v>2</v>
      </c>
      <c r="C69" s="228"/>
      <c r="D69" s="228"/>
      <c r="E69" s="228"/>
    </row>
    <row r="70" spans="1:5">
      <c r="A70" t="s">
        <v>590</v>
      </c>
      <c r="B70" s="228">
        <v>4</v>
      </c>
      <c r="C70" s="228"/>
      <c r="D70" s="228"/>
      <c r="E70" s="228"/>
    </row>
    <row r="71" spans="1:5">
      <c r="A71" t="s">
        <v>591</v>
      </c>
      <c r="B71" s="228">
        <v>4</v>
      </c>
      <c r="C71" s="228"/>
      <c r="D71" s="228"/>
      <c r="E71" s="228"/>
    </row>
    <row r="72" spans="1:5">
      <c r="A72" t="s">
        <v>592</v>
      </c>
      <c r="B72" s="228">
        <v>4</v>
      </c>
      <c r="C72" s="228"/>
      <c r="D72" s="228"/>
      <c r="E72" s="228"/>
    </row>
    <row r="73" spans="1:5">
      <c r="A73" t="s">
        <v>593</v>
      </c>
      <c r="B73" s="228">
        <v>4</v>
      </c>
      <c r="C73" s="228"/>
      <c r="D73" s="228"/>
      <c r="E73" s="228"/>
    </row>
    <row r="74" spans="1:5">
      <c r="A74" t="s">
        <v>594</v>
      </c>
      <c r="B74" s="228">
        <v>4</v>
      </c>
      <c r="C74" s="228"/>
      <c r="D74" s="228"/>
      <c r="E74" s="228"/>
    </row>
    <row r="75" spans="1:5">
      <c r="A75" t="s">
        <v>595</v>
      </c>
      <c r="B75" s="228">
        <v>4</v>
      </c>
      <c r="C75" s="228"/>
      <c r="D75" s="228"/>
      <c r="E75" s="228"/>
    </row>
    <row r="76" spans="1:5">
      <c r="A76" t="s">
        <v>596</v>
      </c>
      <c r="B76" s="228">
        <v>4</v>
      </c>
      <c r="C76" s="228"/>
      <c r="D76" s="228"/>
      <c r="E76" s="228"/>
    </row>
    <row r="77" spans="1:5">
      <c r="A77" t="s">
        <v>597</v>
      </c>
      <c r="B77" s="228">
        <v>4</v>
      </c>
      <c r="C77" s="228"/>
      <c r="D77" s="228"/>
      <c r="E77" s="228"/>
    </row>
    <row r="78" spans="1:5">
      <c r="A78" t="s">
        <v>598</v>
      </c>
      <c r="B78" s="228">
        <v>4</v>
      </c>
      <c r="C78" s="228"/>
      <c r="D78" s="228"/>
      <c r="E78" s="228"/>
    </row>
    <row r="79" spans="1:5">
      <c r="A79" t="s">
        <v>599</v>
      </c>
      <c r="B79" s="228">
        <v>4</v>
      </c>
      <c r="C79" s="228"/>
      <c r="D79" s="228"/>
      <c r="E79" s="228"/>
    </row>
    <row r="80" spans="1:5">
      <c r="A80" t="s">
        <v>600</v>
      </c>
      <c r="B80" s="228">
        <v>4</v>
      </c>
      <c r="C80" s="228"/>
      <c r="D80" s="228"/>
      <c r="E80" s="228"/>
    </row>
    <row r="81" spans="1:5">
      <c r="A81" t="s">
        <v>601</v>
      </c>
      <c r="B81" s="228">
        <v>4</v>
      </c>
      <c r="C81" s="228"/>
      <c r="D81" s="228"/>
      <c r="E81" s="228"/>
    </row>
    <row r="82" spans="1:5">
      <c r="A82" t="s">
        <v>602</v>
      </c>
      <c r="B82" s="228">
        <v>2</v>
      </c>
      <c r="C82" s="228"/>
      <c r="D82" s="228"/>
      <c r="E82" s="228"/>
    </row>
    <row r="83" spans="1:5">
      <c r="A83" t="s">
        <v>603</v>
      </c>
      <c r="B83" s="228">
        <v>4</v>
      </c>
      <c r="C83" s="228"/>
      <c r="D83" s="228"/>
      <c r="E83" s="228"/>
    </row>
    <row r="84" spans="1:5">
      <c r="A84" t="s">
        <v>604</v>
      </c>
      <c r="B84" s="228">
        <v>4</v>
      </c>
      <c r="C84" s="228"/>
      <c r="D84" s="228"/>
      <c r="E84" s="228"/>
    </row>
    <row r="85" spans="1:5">
      <c r="A85" t="s">
        <v>605</v>
      </c>
      <c r="B85" s="228">
        <v>4</v>
      </c>
      <c r="C85" s="228"/>
      <c r="D85" s="228"/>
      <c r="E85" s="228"/>
    </row>
    <row r="86" spans="1:5">
      <c r="A86" t="s">
        <v>606</v>
      </c>
      <c r="B86" s="228">
        <v>4</v>
      </c>
      <c r="C86" s="228"/>
      <c r="D86" s="228"/>
      <c r="E86" s="228"/>
    </row>
    <row r="87" spans="1:5">
      <c r="A87" t="s">
        <v>607</v>
      </c>
      <c r="B87" s="228">
        <v>4</v>
      </c>
      <c r="C87" s="228"/>
      <c r="D87" s="228"/>
      <c r="E87" s="228"/>
    </row>
    <row r="88" spans="1:5">
      <c r="A88" t="s">
        <v>608</v>
      </c>
      <c r="B88" s="228">
        <v>4</v>
      </c>
      <c r="C88" s="228"/>
      <c r="D88" s="228"/>
      <c r="E88" s="228"/>
    </row>
    <row r="89" spans="1:5">
      <c r="A89" t="s">
        <v>609</v>
      </c>
      <c r="B89" s="228">
        <v>4</v>
      </c>
      <c r="C89" s="228"/>
      <c r="D89" s="228"/>
      <c r="E89" s="228"/>
    </row>
    <row r="90" spans="1:5">
      <c r="A90" t="s">
        <v>610</v>
      </c>
      <c r="B90" s="228">
        <v>4</v>
      </c>
      <c r="C90" s="228"/>
      <c r="D90" s="228"/>
      <c r="E90" s="228"/>
    </row>
    <row r="91" spans="1:5">
      <c r="A91" t="s">
        <v>611</v>
      </c>
      <c r="B91" s="228">
        <v>2</v>
      </c>
      <c r="C91" s="228"/>
      <c r="D91" s="228"/>
      <c r="E91" s="228"/>
    </row>
    <row r="92" spans="1:5">
      <c r="A92" t="s">
        <v>612</v>
      </c>
      <c r="B92" s="228">
        <v>4</v>
      </c>
      <c r="C92" s="228"/>
      <c r="D92" s="228"/>
      <c r="E92" s="228"/>
    </row>
    <row r="93" spans="1:5">
      <c r="A93" t="s">
        <v>613</v>
      </c>
      <c r="B93" s="228">
        <v>4</v>
      </c>
      <c r="C93" s="228"/>
      <c r="D93" s="228"/>
      <c r="E93" s="228"/>
    </row>
    <row r="94" spans="1:5">
      <c r="A94" t="s">
        <v>614</v>
      </c>
      <c r="B94" s="228">
        <v>4</v>
      </c>
      <c r="C94" s="228"/>
      <c r="D94" s="228"/>
      <c r="E94" s="228"/>
    </row>
    <row r="95" spans="1:5">
      <c r="A95" t="s">
        <v>615</v>
      </c>
      <c r="B95" s="228">
        <v>4</v>
      </c>
      <c r="C95" s="228"/>
      <c r="D95" s="228"/>
      <c r="E95" s="228"/>
    </row>
    <row r="96" spans="1:5">
      <c r="A96" t="s">
        <v>616</v>
      </c>
      <c r="B96" s="228">
        <v>4</v>
      </c>
      <c r="C96" s="228"/>
      <c r="D96" s="228"/>
      <c r="E96" s="228"/>
    </row>
    <row r="97" spans="1:5">
      <c r="A97" t="s">
        <v>617</v>
      </c>
      <c r="B97" s="228">
        <v>4</v>
      </c>
      <c r="C97" s="228"/>
      <c r="D97" s="228"/>
      <c r="E97" s="228"/>
    </row>
    <row r="98" spans="1:5">
      <c r="A98" t="s">
        <v>618</v>
      </c>
      <c r="B98" s="228">
        <v>4</v>
      </c>
      <c r="C98" s="228"/>
      <c r="D98" s="228"/>
      <c r="E98" s="228"/>
    </row>
    <row r="99" spans="1:5">
      <c r="A99" t="s">
        <v>619</v>
      </c>
      <c r="B99" s="228">
        <v>4</v>
      </c>
      <c r="C99" s="228"/>
      <c r="D99" s="228"/>
      <c r="E99" s="228"/>
    </row>
    <row r="100" spans="1:5">
      <c r="A100" t="s">
        <v>620</v>
      </c>
      <c r="B100" s="228">
        <v>4</v>
      </c>
      <c r="C100" s="228"/>
      <c r="D100" s="228"/>
      <c r="E100" s="228"/>
    </row>
    <row r="101" spans="1:5">
      <c r="A101" t="s">
        <v>621</v>
      </c>
      <c r="B101" s="228">
        <v>4</v>
      </c>
      <c r="C101" s="228"/>
      <c r="D101" s="228"/>
      <c r="E101" s="228"/>
    </row>
    <row r="102" spans="1:5">
      <c r="A102" t="s">
        <v>622</v>
      </c>
      <c r="B102" s="228">
        <v>4</v>
      </c>
      <c r="C102" s="228"/>
      <c r="D102" s="228"/>
      <c r="E102" s="228"/>
    </row>
    <row r="103" spans="1:5">
      <c r="A103" t="s">
        <v>623</v>
      </c>
      <c r="B103" s="228">
        <v>4</v>
      </c>
      <c r="C103" s="228"/>
      <c r="D103" s="228"/>
      <c r="E103" s="228"/>
    </row>
    <row r="104" spans="1:5">
      <c r="A104" t="s">
        <v>624</v>
      </c>
      <c r="B104" s="228">
        <v>4</v>
      </c>
      <c r="C104" s="228"/>
      <c r="D104" s="228"/>
      <c r="E104" s="228"/>
    </row>
    <row r="105" spans="1:5">
      <c r="A105" t="s">
        <v>625</v>
      </c>
      <c r="B105" s="228">
        <v>4</v>
      </c>
      <c r="C105" s="228"/>
      <c r="D105" s="228"/>
      <c r="E105" s="228"/>
    </row>
    <row r="106" spans="1:5">
      <c r="A106" t="s">
        <v>626</v>
      </c>
      <c r="B106" s="228">
        <v>4</v>
      </c>
      <c r="C106" s="228"/>
      <c r="D106" s="228"/>
      <c r="E106" s="228"/>
    </row>
    <row r="107" spans="1:5">
      <c r="A107" t="s">
        <v>627</v>
      </c>
      <c r="B107" s="228">
        <v>4</v>
      </c>
      <c r="C107" s="228"/>
      <c r="D107" s="228"/>
      <c r="E107" s="228"/>
    </row>
    <row r="108" spans="1:5">
      <c r="A108" t="s">
        <v>628</v>
      </c>
      <c r="B108" s="228">
        <v>4</v>
      </c>
      <c r="C108" s="228"/>
      <c r="D108" s="228"/>
      <c r="E108" s="228"/>
    </row>
    <row r="109" spans="1:5">
      <c r="A109" t="s">
        <v>629</v>
      </c>
      <c r="B109" s="228">
        <v>4</v>
      </c>
      <c r="C109" s="228"/>
      <c r="D109" s="228"/>
      <c r="E109" s="228"/>
    </row>
    <row r="110" spans="1:5">
      <c r="A110" t="s">
        <v>630</v>
      </c>
      <c r="B110" s="228">
        <v>4</v>
      </c>
      <c r="C110" s="228"/>
      <c r="D110" s="228"/>
      <c r="E110" s="228"/>
    </row>
    <row r="111" spans="1:5">
      <c r="A111" t="s">
        <v>631</v>
      </c>
      <c r="B111" s="228">
        <v>4</v>
      </c>
      <c r="C111" s="228"/>
      <c r="D111" s="228"/>
      <c r="E111" s="228"/>
    </row>
    <row r="112" spans="1:5">
      <c r="A112" t="s">
        <v>632</v>
      </c>
      <c r="B112" s="228">
        <v>4</v>
      </c>
      <c r="C112" s="228"/>
      <c r="D112" s="228"/>
      <c r="E112" s="228"/>
    </row>
    <row r="113" spans="1:5">
      <c r="A113" t="s">
        <v>633</v>
      </c>
      <c r="B113" s="228">
        <v>4</v>
      </c>
      <c r="C113" s="228"/>
      <c r="D113" s="228"/>
      <c r="E113" s="228"/>
    </row>
    <row r="114" spans="1:5">
      <c r="A114" t="s">
        <v>634</v>
      </c>
      <c r="B114" s="228">
        <v>4</v>
      </c>
      <c r="C114" s="228"/>
      <c r="D114" s="228"/>
      <c r="E114" s="228"/>
    </row>
    <row r="115" spans="1:5">
      <c r="A115" t="s">
        <v>635</v>
      </c>
      <c r="B115" s="228">
        <v>4</v>
      </c>
      <c r="C115" s="228"/>
      <c r="D115" s="228"/>
      <c r="E115" s="228"/>
    </row>
    <row r="116" spans="1:5">
      <c r="A116" t="s">
        <v>636</v>
      </c>
      <c r="B116" s="228">
        <v>1</v>
      </c>
      <c r="C116" s="228"/>
      <c r="D116" s="228"/>
      <c r="E116" s="228"/>
    </row>
    <row r="117" spans="1:5">
      <c r="A117" t="s">
        <v>637</v>
      </c>
      <c r="B117" s="228">
        <v>1</v>
      </c>
      <c r="C117" s="228"/>
      <c r="D117" s="228"/>
      <c r="E117" s="228"/>
    </row>
    <row r="118" spans="1:5">
      <c r="A118" t="s">
        <v>638</v>
      </c>
      <c r="B118" s="228">
        <v>1</v>
      </c>
      <c r="C118" s="228"/>
      <c r="D118" s="228"/>
      <c r="E118" s="228"/>
    </row>
    <row r="119" spans="1:5">
      <c r="A119" t="s">
        <v>639</v>
      </c>
      <c r="B119" s="228">
        <v>0</v>
      </c>
      <c r="C119" s="228"/>
      <c r="D119" s="228"/>
      <c r="E119" s="228"/>
    </row>
    <row r="120" spans="1:5">
      <c r="A120" t="s">
        <v>640</v>
      </c>
      <c r="B120" s="228">
        <v>1</v>
      </c>
      <c r="C120" s="228"/>
      <c r="D120" s="228"/>
      <c r="E120" s="228"/>
    </row>
    <row r="121" spans="1:5">
      <c r="A121" t="s">
        <v>641</v>
      </c>
      <c r="B121" s="228">
        <v>6</v>
      </c>
      <c r="C121" s="185">
        <v>45512</v>
      </c>
      <c r="D121" s="185">
        <v>45526</v>
      </c>
      <c r="E121" s="228"/>
    </row>
    <row r="122" spans="1:5">
      <c r="A122" t="s">
        <v>642</v>
      </c>
      <c r="B122" s="228">
        <v>1</v>
      </c>
      <c r="C122" s="228"/>
      <c r="D122" s="228"/>
      <c r="E122" s="228"/>
    </row>
    <row r="123" spans="1:5">
      <c r="A123" t="s">
        <v>643</v>
      </c>
      <c r="B123" s="228">
        <v>1</v>
      </c>
      <c r="C123" s="228"/>
      <c r="D123" s="228"/>
      <c r="E123" s="228"/>
    </row>
    <row r="124" spans="1:5">
      <c r="A124" t="s">
        <v>644</v>
      </c>
      <c r="B124" s="228">
        <v>1</v>
      </c>
      <c r="C124" s="228"/>
      <c r="D124" s="228"/>
      <c r="E124" s="228"/>
    </row>
    <row r="125" spans="1:5">
      <c r="A125" t="s">
        <v>645</v>
      </c>
      <c r="B125" s="228">
        <v>1</v>
      </c>
      <c r="C125" s="228"/>
      <c r="D125" s="228"/>
      <c r="E125" s="228"/>
    </row>
    <row r="126" spans="1:5">
      <c r="A126" t="s">
        <v>646</v>
      </c>
      <c r="B126" s="228">
        <v>1</v>
      </c>
      <c r="C126" s="228"/>
      <c r="D126" s="228"/>
      <c r="E126" s="228"/>
    </row>
    <row r="127" spans="1:5">
      <c r="A127" t="s">
        <v>647</v>
      </c>
      <c r="B127" s="228">
        <v>1</v>
      </c>
      <c r="C127" s="228"/>
      <c r="D127" s="228"/>
      <c r="E127" s="228"/>
    </row>
    <row r="128" spans="1:5">
      <c r="A128" t="s">
        <v>648</v>
      </c>
      <c r="B128" s="228">
        <v>1</v>
      </c>
      <c r="C128" s="228"/>
      <c r="D128" s="228"/>
      <c r="E128" s="228"/>
    </row>
    <row r="129" spans="1:5">
      <c r="A129" t="s">
        <v>649</v>
      </c>
      <c r="B129" s="228">
        <v>0</v>
      </c>
      <c r="C129" s="228"/>
      <c r="D129" s="228"/>
      <c r="E129" s="228"/>
    </row>
    <row r="130" spans="1:5">
      <c r="A130" t="s">
        <v>650</v>
      </c>
      <c r="B130" s="228">
        <v>0</v>
      </c>
      <c r="C130" s="228"/>
      <c r="D130" s="228"/>
      <c r="E130" s="228"/>
    </row>
    <row r="131" spans="1:5">
      <c r="A131" t="s">
        <v>651</v>
      </c>
      <c r="B131" s="228">
        <v>1</v>
      </c>
      <c r="C131" s="228"/>
      <c r="D131" s="228"/>
      <c r="E131" s="228"/>
    </row>
    <row r="132" spans="1:5">
      <c r="A132" t="s">
        <v>652</v>
      </c>
      <c r="B132" s="228">
        <v>0</v>
      </c>
      <c r="C132" s="228"/>
      <c r="D132" s="228"/>
      <c r="E132" s="228"/>
    </row>
    <row r="133" spans="1:5">
      <c r="A133" t="s">
        <v>653</v>
      </c>
      <c r="B133" s="228">
        <v>1</v>
      </c>
      <c r="C133" s="228"/>
      <c r="D133" s="228"/>
      <c r="E133" s="228"/>
    </row>
    <row r="134" spans="1:5">
      <c r="A134" t="s">
        <v>654</v>
      </c>
      <c r="B134" s="228">
        <v>1</v>
      </c>
      <c r="C134" s="228"/>
      <c r="D134" s="228"/>
      <c r="E134" s="228"/>
    </row>
    <row r="135" spans="1:5">
      <c r="A135" t="s">
        <v>655</v>
      </c>
      <c r="B135" s="228">
        <v>1</v>
      </c>
      <c r="C135" s="228"/>
      <c r="D135" s="228"/>
      <c r="E135" s="228"/>
    </row>
    <row r="136" spans="1:5">
      <c r="A136" t="s">
        <v>656</v>
      </c>
      <c r="B136" s="228">
        <v>1</v>
      </c>
      <c r="C136" s="228"/>
      <c r="D136" s="228"/>
      <c r="E136" s="228"/>
    </row>
    <row r="137" spans="1:5">
      <c r="A137" t="s">
        <v>657</v>
      </c>
      <c r="B137" s="228">
        <v>1</v>
      </c>
      <c r="C137" s="228"/>
      <c r="D137" s="228"/>
      <c r="E137" s="228"/>
    </row>
    <row r="138" spans="1:5">
      <c r="A138" t="s">
        <v>658</v>
      </c>
      <c r="B138" s="228">
        <v>1</v>
      </c>
      <c r="C138" s="228"/>
      <c r="D138" s="228"/>
      <c r="E138" s="228"/>
    </row>
    <row r="139" spans="1:5">
      <c r="A139" t="s">
        <v>659</v>
      </c>
      <c r="B139" s="228">
        <v>1</v>
      </c>
      <c r="C139" s="228"/>
      <c r="D139" s="228"/>
      <c r="E139" s="228"/>
    </row>
    <row r="140" spans="1:5">
      <c r="A140" t="s">
        <v>660</v>
      </c>
      <c r="B140" s="228">
        <v>1</v>
      </c>
      <c r="C140" s="228"/>
      <c r="D140" s="228"/>
      <c r="E140" s="228"/>
    </row>
    <row r="141" spans="1:5">
      <c r="A141" t="s">
        <v>661</v>
      </c>
      <c r="B141" s="228">
        <v>1</v>
      </c>
      <c r="C141" s="228"/>
      <c r="D141" s="228"/>
      <c r="E141" s="228"/>
    </row>
    <row r="142" spans="1:5">
      <c r="A142" t="s">
        <v>662</v>
      </c>
      <c r="B142" s="228">
        <v>1</v>
      </c>
      <c r="C142" s="228"/>
      <c r="D142" s="228"/>
      <c r="E142" s="228"/>
    </row>
    <row r="143" spans="1:5">
      <c r="A143" t="s">
        <v>663</v>
      </c>
      <c r="B143" s="228">
        <v>1</v>
      </c>
      <c r="C143" s="228"/>
      <c r="D143" s="228"/>
      <c r="E143" s="228"/>
    </row>
    <row r="144" spans="1:5">
      <c r="A144" t="s">
        <v>664</v>
      </c>
      <c r="B144" s="228">
        <v>0</v>
      </c>
      <c r="C144" s="228"/>
      <c r="D144" s="228"/>
      <c r="E144" s="228"/>
    </row>
    <row r="145" spans="1:5">
      <c r="A145" t="s">
        <v>665</v>
      </c>
      <c r="B145" s="228">
        <v>1</v>
      </c>
      <c r="C145" s="228"/>
      <c r="D145" s="228"/>
      <c r="E145" s="228"/>
    </row>
    <row r="146" spans="1:5">
      <c r="A146" t="s">
        <v>666</v>
      </c>
      <c r="B146" s="228">
        <v>1</v>
      </c>
      <c r="C146" s="228"/>
      <c r="D146" s="228"/>
      <c r="E146" s="228"/>
    </row>
    <row r="147" spans="1:5">
      <c r="A147" t="s">
        <v>667</v>
      </c>
      <c r="B147" s="228">
        <v>4</v>
      </c>
      <c r="C147" s="228"/>
      <c r="D147" s="228"/>
      <c r="E147" s="228"/>
    </row>
    <row r="148" spans="1:5">
      <c r="A148" t="s">
        <v>668</v>
      </c>
      <c r="B148" s="228">
        <v>2</v>
      </c>
      <c r="C148" s="228"/>
      <c r="D148" s="228"/>
      <c r="E148" s="228"/>
    </row>
    <row r="149" spans="1:5">
      <c r="A149" t="s">
        <v>669</v>
      </c>
      <c r="B149" s="228">
        <v>1</v>
      </c>
      <c r="C149" s="228"/>
      <c r="D149" s="228"/>
      <c r="E149" s="228"/>
    </row>
    <row r="150" spans="1:5">
      <c r="A150" t="s">
        <v>670</v>
      </c>
      <c r="B150" s="228">
        <v>0</v>
      </c>
      <c r="C150" s="228"/>
      <c r="D150" s="228"/>
      <c r="E150" s="228"/>
    </row>
    <row r="151" spans="1:5">
      <c r="A151" t="s">
        <v>671</v>
      </c>
      <c r="B151" s="228">
        <v>1</v>
      </c>
      <c r="C151" s="228"/>
      <c r="D151" s="228"/>
      <c r="E151" s="228"/>
    </row>
    <row r="152" spans="1:5">
      <c r="A152" t="s">
        <v>672</v>
      </c>
      <c r="B152" s="228">
        <v>0</v>
      </c>
      <c r="C152" s="228"/>
      <c r="D152" s="228"/>
      <c r="E152" s="228"/>
    </row>
    <row r="153" spans="1:5">
      <c r="A153" t="s">
        <v>673</v>
      </c>
      <c r="B153" s="228">
        <v>1</v>
      </c>
      <c r="C153" s="228"/>
      <c r="D153" s="228"/>
      <c r="E153" s="228"/>
    </row>
    <row r="154" spans="1:5">
      <c r="A154" t="s">
        <v>674</v>
      </c>
      <c r="B154" s="228">
        <v>1</v>
      </c>
      <c r="C154" s="228"/>
      <c r="D154" s="228"/>
      <c r="E154" s="228"/>
    </row>
    <row r="155" spans="1:5">
      <c r="A155" t="s">
        <v>675</v>
      </c>
      <c r="B155" s="228">
        <v>1</v>
      </c>
      <c r="C155" s="228"/>
      <c r="D155" s="228"/>
      <c r="E155" s="228"/>
    </row>
    <row r="156" spans="1:5">
      <c r="A156" t="s">
        <v>676</v>
      </c>
      <c r="B156" s="228">
        <v>1</v>
      </c>
      <c r="C156" s="228"/>
      <c r="D156" s="228"/>
      <c r="E156" s="228"/>
    </row>
    <row r="157" spans="1:5">
      <c r="A157" t="s">
        <v>677</v>
      </c>
      <c r="B157" s="228">
        <v>1</v>
      </c>
      <c r="C157" s="228"/>
      <c r="D157" s="228"/>
      <c r="E157" s="228"/>
    </row>
    <row r="158" spans="1:5">
      <c r="A158" t="s">
        <v>678</v>
      </c>
      <c r="B158" s="228">
        <v>1</v>
      </c>
      <c r="C158" s="228"/>
      <c r="D158" s="228"/>
      <c r="E158" s="228"/>
    </row>
    <row r="159" spans="1:5">
      <c r="A159" t="s">
        <v>679</v>
      </c>
      <c r="B159" s="228">
        <v>1</v>
      </c>
      <c r="C159" s="228"/>
      <c r="D159" s="228"/>
      <c r="E159" s="228"/>
    </row>
    <row r="160" spans="1:5">
      <c r="A160" t="s">
        <v>680</v>
      </c>
      <c r="B160" s="228">
        <v>1</v>
      </c>
      <c r="C160" s="228"/>
      <c r="D160" s="228"/>
      <c r="E160" s="228"/>
    </row>
    <row r="161" spans="1:5">
      <c r="A161" t="s">
        <v>681</v>
      </c>
      <c r="B161" s="228">
        <v>1</v>
      </c>
      <c r="C161" s="228"/>
      <c r="D161" s="228"/>
      <c r="E161" s="228"/>
    </row>
    <row r="162" spans="1:5">
      <c r="A162" t="s">
        <v>682</v>
      </c>
      <c r="B162" s="228">
        <v>1</v>
      </c>
      <c r="C162" s="228"/>
      <c r="D162" s="228"/>
      <c r="E162" s="228"/>
    </row>
    <row r="163" spans="1:5">
      <c r="A163" t="s">
        <v>683</v>
      </c>
      <c r="B163" s="228">
        <v>0</v>
      </c>
      <c r="C163" s="228"/>
      <c r="D163" s="228"/>
      <c r="E163" s="228"/>
    </row>
    <row r="164" spans="1:5">
      <c r="A164" t="s">
        <v>684</v>
      </c>
      <c r="B164" s="228">
        <v>1</v>
      </c>
      <c r="C164" s="228"/>
      <c r="D164" s="228"/>
      <c r="E164" s="228"/>
    </row>
    <row r="165" spans="1:5">
      <c r="A165" t="s">
        <v>685</v>
      </c>
      <c r="B165" s="228">
        <v>1</v>
      </c>
      <c r="C165" s="228"/>
      <c r="D165" s="228"/>
      <c r="E165" s="228"/>
    </row>
    <row r="166" spans="1:5">
      <c r="A166" t="s">
        <v>686</v>
      </c>
      <c r="B166" s="228">
        <v>1</v>
      </c>
      <c r="C166" s="228"/>
      <c r="D166" s="228"/>
      <c r="E166" s="228"/>
    </row>
    <row r="167" spans="1:5">
      <c r="A167" t="s">
        <v>687</v>
      </c>
      <c r="B167" s="228">
        <v>1</v>
      </c>
      <c r="C167" s="228"/>
      <c r="D167" s="228"/>
      <c r="E167" s="228"/>
    </row>
    <row r="168" spans="1:5">
      <c r="A168" t="s">
        <v>688</v>
      </c>
      <c r="B168" s="228">
        <v>1</v>
      </c>
      <c r="C168" s="228"/>
      <c r="D168" s="228"/>
      <c r="E168" s="228"/>
    </row>
    <row r="169" spans="1:5">
      <c r="A169" t="s">
        <v>689</v>
      </c>
      <c r="B169" s="228">
        <v>1</v>
      </c>
      <c r="C169" s="228"/>
      <c r="D169" s="228"/>
      <c r="E169" s="228"/>
    </row>
    <row r="170" spans="1:5">
      <c r="A170" t="s">
        <v>690</v>
      </c>
      <c r="B170" s="228">
        <v>1</v>
      </c>
      <c r="C170" s="228"/>
      <c r="D170" s="228"/>
      <c r="E170" s="228"/>
    </row>
    <row r="171" spans="1:5">
      <c r="A171" t="s">
        <v>691</v>
      </c>
      <c r="B171" s="228">
        <v>1</v>
      </c>
      <c r="C171" s="228"/>
      <c r="D171" s="228"/>
      <c r="E171" s="228"/>
    </row>
    <row r="172" spans="1:5">
      <c r="A172" t="s">
        <v>692</v>
      </c>
      <c r="B172" s="228">
        <v>1</v>
      </c>
      <c r="C172" s="228"/>
      <c r="D172" s="228"/>
      <c r="E172" s="228"/>
    </row>
    <row r="173" spans="1:5">
      <c r="A173" t="s">
        <v>693</v>
      </c>
      <c r="B173" s="228">
        <v>1</v>
      </c>
      <c r="C173" s="228"/>
      <c r="D173" s="228"/>
      <c r="E173" s="228"/>
    </row>
    <row r="174" spans="1:5">
      <c r="A174" t="s">
        <v>694</v>
      </c>
      <c r="B174" s="228">
        <v>2</v>
      </c>
      <c r="C174" s="228"/>
      <c r="D174" s="228"/>
      <c r="E174" s="228"/>
    </row>
    <row r="175" spans="1:5">
      <c r="A175" t="s">
        <v>695</v>
      </c>
      <c r="B175" s="228">
        <v>2</v>
      </c>
      <c r="C175" s="228"/>
      <c r="D175" s="228"/>
      <c r="E175" s="228"/>
    </row>
    <row r="176" spans="1:5">
      <c r="A176" t="s">
        <v>696</v>
      </c>
      <c r="B176" s="228">
        <v>2</v>
      </c>
      <c r="C176" s="228"/>
      <c r="D176" s="228"/>
      <c r="E176" s="228"/>
    </row>
    <row r="177" spans="1:5">
      <c r="A177" t="s">
        <v>697</v>
      </c>
      <c r="B177" s="228">
        <v>2</v>
      </c>
      <c r="C177" s="228"/>
      <c r="D177" s="228"/>
      <c r="E177" s="228"/>
    </row>
    <row r="178" spans="1:5">
      <c r="A178" t="s">
        <v>698</v>
      </c>
      <c r="B178" s="228">
        <v>1</v>
      </c>
      <c r="C178" s="228"/>
      <c r="D178" s="228"/>
      <c r="E178" s="228"/>
    </row>
    <row r="179" spans="1:5">
      <c r="A179" t="s">
        <v>699</v>
      </c>
      <c r="B179" s="228">
        <v>2</v>
      </c>
      <c r="C179" s="185">
        <v>45471</v>
      </c>
      <c r="D179" s="185">
        <v>45481</v>
      </c>
      <c r="E179" s="185">
        <v>45481</v>
      </c>
    </row>
    <row r="180" spans="1:5">
      <c r="A180" t="s">
        <v>700</v>
      </c>
      <c r="B180" s="228">
        <v>1</v>
      </c>
      <c r="C180" s="228"/>
      <c r="D180" s="228"/>
      <c r="E180" s="228"/>
    </row>
    <row r="181" spans="1:5">
      <c r="A181" t="s">
        <v>701</v>
      </c>
      <c r="B181" s="228">
        <v>1</v>
      </c>
      <c r="C181" s="228"/>
      <c r="D181" s="228"/>
      <c r="E181" s="228"/>
    </row>
    <row r="182" spans="1:5">
      <c r="A182" t="s">
        <v>702</v>
      </c>
      <c r="B182" s="228">
        <v>1</v>
      </c>
      <c r="C182" s="228"/>
      <c r="D182" s="228"/>
      <c r="E182" s="228"/>
    </row>
    <row r="183" spans="1:5">
      <c r="A183" t="s">
        <v>703</v>
      </c>
      <c r="B183" s="228">
        <v>1</v>
      </c>
      <c r="C183" s="228"/>
      <c r="D183" s="228"/>
      <c r="E183" s="228"/>
    </row>
    <row r="184" spans="1:5">
      <c r="A184" t="s">
        <v>704</v>
      </c>
      <c r="B184" s="228">
        <v>1</v>
      </c>
      <c r="C184" s="228"/>
      <c r="D184" s="228"/>
      <c r="E184" s="228"/>
    </row>
    <row r="185" spans="1:5">
      <c r="A185" t="s">
        <v>705</v>
      </c>
      <c r="B185" s="228">
        <v>1</v>
      </c>
      <c r="C185" s="228"/>
      <c r="D185" s="228"/>
      <c r="E185" s="228"/>
    </row>
    <row r="186" spans="1:5">
      <c r="A186" t="s">
        <v>706</v>
      </c>
      <c r="B186" s="228">
        <v>2</v>
      </c>
      <c r="C186" s="228"/>
      <c r="D186" s="228"/>
      <c r="E186" s="228"/>
    </row>
    <row r="187" spans="1:5">
      <c r="A187" t="s">
        <v>707</v>
      </c>
      <c r="B187" s="228">
        <v>2</v>
      </c>
      <c r="C187" s="228"/>
      <c r="D187" s="228"/>
      <c r="E187" s="228"/>
    </row>
    <row r="188" spans="1:5">
      <c r="A188" t="s">
        <v>708</v>
      </c>
      <c r="B188" s="228">
        <v>2</v>
      </c>
      <c r="C188" s="228"/>
      <c r="D188" s="228"/>
      <c r="E188" s="228"/>
    </row>
    <row r="189" spans="1:5">
      <c r="A189" t="s">
        <v>709</v>
      </c>
      <c r="B189" s="228">
        <v>2</v>
      </c>
      <c r="C189" s="228"/>
      <c r="D189" s="228"/>
      <c r="E189" s="228"/>
    </row>
    <row r="190" spans="1:5">
      <c r="A190" t="s">
        <v>710</v>
      </c>
      <c r="B190" s="228">
        <v>2</v>
      </c>
      <c r="C190" s="228"/>
      <c r="D190" s="228"/>
      <c r="E190" s="228"/>
    </row>
    <row r="191" spans="1:5">
      <c r="A191" t="s">
        <v>711</v>
      </c>
      <c r="B191" s="228">
        <v>2</v>
      </c>
      <c r="C191" s="228"/>
      <c r="D191" s="228"/>
      <c r="E191" s="228"/>
    </row>
    <row r="192" spans="1:5">
      <c r="A192" t="s">
        <v>712</v>
      </c>
      <c r="B192" s="228">
        <v>2</v>
      </c>
      <c r="C192" s="228"/>
      <c r="D192" s="228"/>
      <c r="E192" s="228"/>
    </row>
    <row r="193" spans="1:5">
      <c r="A193" t="s">
        <v>713</v>
      </c>
      <c r="B193" s="228">
        <v>2</v>
      </c>
      <c r="C193" s="228"/>
      <c r="D193" s="228"/>
      <c r="E193" s="228"/>
    </row>
    <row r="194" spans="1:5">
      <c r="A194" t="s">
        <v>714</v>
      </c>
      <c r="B194" s="228">
        <v>2</v>
      </c>
      <c r="C194" s="228"/>
      <c r="D194" s="228"/>
      <c r="E194" s="228"/>
    </row>
    <row r="195" spans="1:5">
      <c r="A195" t="s">
        <v>715</v>
      </c>
      <c r="B195" s="228">
        <v>2</v>
      </c>
      <c r="C195" s="228"/>
      <c r="D195" s="228"/>
      <c r="E195" s="228"/>
    </row>
    <row r="196" spans="1:5">
      <c r="A196" t="s">
        <v>716</v>
      </c>
      <c r="B196" s="228">
        <v>1</v>
      </c>
      <c r="C196" s="228"/>
      <c r="D196" s="228"/>
      <c r="E196" s="228"/>
    </row>
    <row r="197" spans="1:5">
      <c r="A197" t="s">
        <v>717</v>
      </c>
      <c r="B197" s="228">
        <v>2</v>
      </c>
      <c r="C197" s="228"/>
      <c r="D197" s="228"/>
      <c r="E197" s="228"/>
    </row>
    <row r="198" spans="1:5">
      <c r="A198" t="s">
        <v>718</v>
      </c>
      <c r="B198" s="228">
        <v>2</v>
      </c>
      <c r="C198" s="228"/>
      <c r="D198" s="228"/>
      <c r="E198" s="228"/>
    </row>
    <row r="199" spans="1:5">
      <c r="A199" t="s">
        <v>719</v>
      </c>
      <c r="B199" s="228">
        <v>2</v>
      </c>
      <c r="C199" s="228"/>
      <c r="D199" s="228"/>
      <c r="E199" s="228"/>
    </row>
    <row r="200" spans="1:5">
      <c r="A200" t="s">
        <v>720</v>
      </c>
      <c r="B200" s="228">
        <v>2</v>
      </c>
      <c r="C200" s="228"/>
      <c r="D200" s="228"/>
      <c r="E200" s="228"/>
    </row>
    <row r="201" spans="1:5">
      <c r="A201" t="s">
        <v>721</v>
      </c>
      <c r="B201" s="228">
        <v>1</v>
      </c>
      <c r="C201" s="228"/>
      <c r="D201" s="228"/>
      <c r="E201" s="228"/>
    </row>
    <row r="202" spans="1:5">
      <c r="A202" t="s">
        <v>722</v>
      </c>
      <c r="B202" s="228">
        <v>1</v>
      </c>
      <c r="C202" s="228"/>
      <c r="D202" s="228"/>
      <c r="E202" s="228"/>
    </row>
    <row r="203" spans="1:5">
      <c r="A203" t="s">
        <v>723</v>
      </c>
      <c r="B203" s="228">
        <v>2</v>
      </c>
      <c r="C203" s="228"/>
      <c r="D203" s="228"/>
      <c r="E203" s="228"/>
    </row>
    <row r="204" spans="1:5">
      <c r="A204" t="s">
        <v>724</v>
      </c>
      <c r="B204" s="228">
        <v>1</v>
      </c>
      <c r="C204" s="228"/>
      <c r="D204" s="228"/>
      <c r="E204" s="228"/>
    </row>
    <row r="205" spans="1:5">
      <c r="A205" t="s">
        <v>725</v>
      </c>
      <c r="B205" s="228">
        <v>2</v>
      </c>
      <c r="C205" s="228"/>
      <c r="D205" s="228"/>
      <c r="E205" s="228"/>
    </row>
    <row r="206" spans="1:5">
      <c r="A206" t="s">
        <v>726</v>
      </c>
      <c r="B206" s="228">
        <v>1</v>
      </c>
      <c r="C206" s="228"/>
      <c r="D206" s="228"/>
      <c r="E206" s="228"/>
    </row>
    <row r="207" spans="1:5">
      <c r="A207" t="s">
        <v>727</v>
      </c>
      <c r="B207" s="228">
        <v>1</v>
      </c>
      <c r="C207" s="228"/>
      <c r="D207" s="228"/>
      <c r="E207" s="228"/>
    </row>
    <row r="208" spans="1:5">
      <c r="A208" t="s">
        <v>728</v>
      </c>
      <c r="B208" s="228">
        <v>2</v>
      </c>
      <c r="C208" s="228"/>
      <c r="D208" s="228"/>
      <c r="E208" s="228"/>
    </row>
    <row r="209" spans="1:5">
      <c r="A209" t="s">
        <v>729</v>
      </c>
      <c r="B209" s="228">
        <v>2</v>
      </c>
      <c r="C209" s="228"/>
      <c r="D209" s="228"/>
      <c r="E209" s="228"/>
    </row>
    <row r="210" spans="1:5">
      <c r="A210" t="s">
        <v>730</v>
      </c>
      <c r="B210" s="228">
        <v>2</v>
      </c>
      <c r="C210" s="228"/>
      <c r="D210" s="228"/>
      <c r="E210" s="228"/>
    </row>
    <row r="211" spans="1:5">
      <c r="A211" t="s">
        <v>731</v>
      </c>
      <c r="B211" s="228">
        <v>2</v>
      </c>
      <c r="C211" s="228"/>
      <c r="D211" s="228"/>
      <c r="E211" s="228"/>
    </row>
    <row r="212" spans="1:5">
      <c r="A212" t="s">
        <v>732</v>
      </c>
      <c r="B212" s="228">
        <v>2</v>
      </c>
      <c r="C212" s="228"/>
      <c r="D212" s="228"/>
      <c r="E212" s="228"/>
    </row>
    <row r="213" spans="1:5">
      <c r="A213" t="s">
        <v>733</v>
      </c>
      <c r="B213" s="228">
        <v>1</v>
      </c>
      <c r="C213" s="228"/>
      <c r="D213" s="228"/>
      <c r="E213" s="228"/>
    </row>
    <row r="214" spans="1:5">
      <c r="A214" t="s">
        <v>734</v>
      </c>
      <c r="B214" s="228">
        <v>1</v>
      </c>
      <c r="C214" s="228"/>
      <c r="D214" s="228"/>
      <c r="E214" s="228"/>
    </row>
    <row r="215" spans="1:5">
      <c r="A215" t="s">
        <v>735</v>
      </c>
      <c r="B215" s="228">
        <v>1</v>
      </c>
      <c r="C215" s="228"/>
      <c r="D215" s="228"/>
      <c r="E215" s="228"/>
    </row>
    <row r="216" spans="1:5">
      <c r="A216" t="s">
        <v>736</v>
      </c>
      <c r="B216" s="228">
        <v>1</v>
      </c>
      <c r="C216" s="228"/>
      <c r="D216" s="228"/>
      <c r="E216" s="228"/>
    </row>
    <row r="217" spans="1:5">
      <c r="A217" t="s">
        <v>737</v>
      </c>
      <c r="B217" s="228">
        <v>1</v>
      </c>
      <c r="C217" s="228"/>
      <c r="D217" s="228"/>
      <c r="E217" s="228"/>
    </row>
    <row r="218" spans="1:5">
      <c r="A218" t="s">
        <v>738</v>
      </c>
      <c r="B218" s="228">
        <v>3</v>
      </c>
      <c r="C218" s="228"/>
      <c r="D218" s="228"/>
      <c r="E218" s="228"/>
    </row>
    <row r="219" spans="1:5">
      <c r="A219" t="s">
        <v>739</v>
      </c>
      <c r="B219" s="228">
        <v>2</v>
      </c>
      <c r="C219" s="185">
        <v>45471</v>
      </c>
      <c r="D219" s="185">
        <v>45481</v>
      </c>
      <c r="E219" s="185">
        <v>45481</v>
      </c>
    </row>
    <row r="220" spans="1:5">
      <c r="A220" t="s">
        <v>740</v>
      </c>
      <c r="B220" s="228">
        <v>1</v>
      </c>
      <c r="C220" s="228"/>
      <c r="D220" s="228"/>
      <c r="E220" s="228"/>
    </row>
    <row r="221" spans="1:5">
      <c r="A221" t="s">
        <v>741</v>
      </c>
      <c r="B221" s="228">
        <v>1</v>
      </c>
      <c r="C221" s="228"/>
      <c r="D221" s="228"/>
      <c r="E221" s="228"/>
    </row>
    <row r="222" spans="1:5">
      <c r="A222" t="s">
        <v>742</v>
      </c>
      <c r="B222" s="228">
        <v>1</v>
      </c>
      <c r="C222" s="228"/>
      <c r="D222" s="228"/>
      <c r="E222" s="228"/>
    </row>
    <row r="223" spans="1:5">
      <c r="A223" t="s">
        <v>743</v>
      </c>
      <c r="B223" s="228">
        <v>1</v>
      </c>
      <c r="C223" s="228"/>
      <c r="D223" s="228"/>
      <c r="E223" s="228"/>
    </row>
    <row r="224" spans="1:5">
      <c r="A224" t="s">
        <v>744</v>
      </c>
      <c r="B224" s="228">
        <v>1</v>
      </c>
      <c r="C224" s="228"/>
      <c r="D224" s="228"/>
      <c r="E224" s="228"/>
    </row>
    <row r="225" spans="1:5">
      <c r="A225" t="s">
        <v>745</v>
      </c>
      <c r="B225" s="228">
        <v>1</v>
      </c>
      <c r="C225" s="228"/>
      <c r="D225" s="228"/>
      <c r="E225" s="228"/>
    </row>
    <row r="226" spans="1:5">
      <c r="A226" t="s">
        <v>746</v>
      </c>
      <c r="B226" s="228">
        <v>1</v>
      </c>
      <c r="C226" s="228"/>
      <c r="D226" s="228"/>
      <c r="E226" s="228"/>
    </row>
    <row r="227" spans="1:5">
      <c r="A227" t="s">
        <v>747</v>
      </c>
      <c r="B227" s="228">
        <v>1</v>
      </c>
      <c r="C227" s="228"/>
      <c r="D227" s="228"/>
      <c r="E227" s="228"/>
    </row>
    <row r="228" spans="1:5">
      <c r="A228" t="s">
        <v>748</v>
      </c>
      <c r="B228" s="228">
        <v>1</v>
      </c>
      <c r="C228" s="228"/>
      <c r="D228" s="228"/>
      <c r="E228" s="228"/>
    </row>
    <row r="229" spans="1:5">
      <c r="A229" t="s">
        <v>749</v>
      </c>
      <c r="B229" s="228">
        <v>1</v>
      </c>
      <c r="C229" s="228"/>
      <c r="D229" s="228"/>
      <c r="E229" s="228"/>
    </row>
    <row r="230" spans="1:5">
      <c r="A230" t="s">
        <v>750</v>
      </c>
      <c r="B230" s="228">
        <v>7</v>
      </c>
      <c r="C230" s="228"/>
      <c r="D230" s="228"/>
      <c r="E230" s="228"/>
    </row>
    <row r="231" spans="1:5">
      <c r="A231" t="s">
        <v>751</v>
      </c>
      <c r="B231" s="228">
        <v>7</v>
      </c>
      <c r="C231" s="228"/>
      <c r="D231" s="228"/>
      <c r="E231" s="228"/>
    </row>
    <row r="232" spans="1:5">
      <c r="A232" t="s">
        <v>752</v>
      </c>
      <c r="B232" s="228">
        <v>7</v>
      </c>
      <c r="C232" s="228"/>
      <c r="D232" s="228"/>
      <c r="E232" s="228"/>
    </row>
    <row r="233" spans="1:5">
      <c r="A233" t="s">
        <v>753</v>
      </c>
      <c r="B233" s="228">
        <v>1</v>
      </c>
      <c r="C233" s="228"/>
      <c r="D233" s="228"/>
      <c r="E233" s="228"/>
    </row>
    <row r="234" spans="1:5">
      <c r="A234" t="s">
        <v>754</v>
      </c>
      <c r="B234" s="228">
        <v>7</v>
      </c>
      <c r="C234" s="228"/>
      <c r="D234" s="228"/>
      <c r="E234" s="228"/>
    </row>
    <row r="235" spans="1:5">
      <c r="A235" t="s">
        <v>755</v>
      </c>
      <c r="B235" s="228">
        <v>6</v>
      </c>
      <c r="C235" s="228"/>
      <c r="D235" s="228"/>
      <c r="E235" s="228"/>
    </row>
    <row r="236" spans="1:5">
      <c r="A236" t="s">
        <v>756</v>
      </c>
      <c r="B236" s="228">
        <v>1</v>
      </c>
      <c r="C236" s="228"/>
      <c r="D236" s="228"/>
      <c r="E236" s="228"/>
    </row>
    <row r="237" spans="1:5">
      <c r="A237" t="s">
        <v>757</v>
      </c>
      <c r="B237" s="228">
        <v>1</v>
      </c>
      <c r="C237" s="228"/>
      <c r="D237" s="228"/>
      <c r="E237" s="228"/>
    </row>
    <row r="238" spans="1:5">
      <c r="A238" t="s">
        <v>758</v>
      </c>
      <c r="B238" s="228">
        <v>1</v>
      </c>
      <c r="C238" s="228"/>
      <c r="D238" s="228"/>
      <c r="E238" s="228"/>
    </row>
    <row r="239" spans="1:5">
      <c r="A239" t="s">
        <v>759</v>
      </c>
      <c r="B239" s="228">
        <v>1</v>
      </c>
      <c r="C239" s="228"/>
      <c r="D239" s="228"/>
      <c r="E239" s="228"/>
    </row>
    <row r="240" spans="1:5">
      <c r="A240" t="s">
        <v>760</v>
      </c>
      <c r="B240" s="228">
        <v>1</v>
      </c>
      <c r="C240" s="228"/>
      <c r="D240" s="228"/>
      <c r="E240" s="228"/>
    </row>
    <row r="241" spans="1:5">
      <c r="A241" t="s">
        <v>761</v>
      </c>
      <c r="B241" s="228">
        <v>7</v>
      </c>
      <c r="C241" s="228"/>
      <c r="D241" s="228"/>
      <c r="E241" s="228"/>
    </row>
    <row r="242" spans="1:5">
      <c r="A242" t="s">
        <v>762</v>
      </c>
      <c r="B242" s="228">
        <v>7</v>
      </c>
      <c r="C242" s="228"/>
      <c r="D242" s="228"/>
      <c r="E242" s="228"/>
    </row>
    <row r="243" spans="1:5">
      <c r="A243" t="s">
        <v>763</v>
      </c>
      <c r="B243" s="228">
        <v>7</v>
      </c>
      <c r="C243" s="228"/>
      <c r="D243" s="228"/>
      <c r="E243" s="228"/>
    </row>
    <row r="244" spans="1:5">
      <c r="A244" t="s">
        <v>764</v>
      </c>
      <c r="B244" s="228">
        <v>7</v>
      </c>
      <c r="C244" s="228"/>
      <c r="D244" s="228"/>
      <c r="E244" s="228"/>
    </row>
    <row r="245" spans="1:5">
      <c r="A245" t="s">
        <v>765</v>
      </c>
      <c r="B245" s="228">
        <v>1</v>
      </c>
      <c r="C245" s="228"/>
      <c r="D245" s="228"/>
      <c r="E245" s="228"/>
    </row>
    <row r="246" spans="1:5">
      <c r="A246" t="s">
        <v>766</v>
      </c>
      <c r="B246" s="228">
        <v>1</v>
      </c>
      <c r="C246" s="228"/>
      <c r="D246" s="228"/>
      <c r="E246" s="228"/>
    </row>
    <row r="247" spans="1:5">
      <c r="A247" t="s">
        <v>767</v>
      </c>
      <c r="B247" s="228">
        <v>1</v>
      </c>
      <c r="C247" s="228"/>
      <c r="D247" s="228"/>
      <c r="E247" s="228"/>
    </row>
    <row r="248" spans="1:5">
      <c r="A248" t="s">
        <v>768</v>
      </c>
      <c r="B248" s="228">
        <v>7</v>
      </c>
      <c r="C248" s="228"/>
      <c r="D248" s="228"/>
      <c r="E248" s="228"/>
    </row>
    <row r="249" spans="1:5">
      <c r="A249" t="s">
        <v>769</v>
      </c>
      <c r="B249" s="228">
        <v>7</v>
      </c>
      <c r="C249" s="228"/>
      <c r="D249" s="228"/>
      <c r="E249" s="228"/>
    </row>
    <row r="250" spans="1:5">
      <c r="A250" t="s">
        <v>770</v>
      </c>
      <c r="B250" s="228">
        <v>7</v>
      </c>
      <c r="C250" s="228"/>
      <c r="D250" s="228"/>
      <c r="E250" s="228"/>
    </row>
    <row r="251" spans="1:5">
      <c r="A251" t="s">
        <v>771</v>
      </c>
      <c r="B251" s="228">
        <v>7</v>
      </c>
      <c r="C251" s="228"/>
      <c r="D251" s="228"/>
      <c r="E251" s="228"/>
    </row>
    <row r="252" spans="1:5">
      <c r="A252" t="s">
        <v>772</v>
      </c>
      <c r="B252" s="228">
        <v>7</v>
      </c>
      <c r="C252" s="228"/>
      <c r="D252" s="228"/>
      <c r="E252" s="228"/>
    </row>
    <row r="253" spans="1:5">
      <c r="A253" t="s">
        <v>773</v>
      </c>
      <c r="B253" s="228">
        <v>1</v>
      </c>
      <c r="C253" s="228"/>
      <c r="D253" s="228"/>
      <c r="E253" s="228"/>
    </row>
    <row r="254" spans="1:5">
      <c r="A254" t="s">
        <v>774</v>
      </c>
      <c r="B254" s="228">
        <v>7</v>
      </c>
      <c r="C254" s="228"/>
      <c r="D254" s="228"/>
      <c r="E254" s="228"/>
    </row>
    <row r="255" spans="1:5">
      <c r="A255" t="s">
        <v>775</v>
      </c>
      <c r="B255" s="228">
        <v>1</v>
      </c>
      <c r="C255" s="228"/>
      <c r="D255" s="228"/>
      <c r="E255" s="228"/>
    </row>
    <row r="256" spans="1:5">
      <c r="A256" t="s">
        <v>776</v>
      </c>
      <c r="B256" s="228">
        <v>1</v>
      </c>
      <c r="C256" s="228"/>
      <c r="D256" s="228"/>
      <c r="E256" s="228"/>
    </row>
    <row r="257" spans="1:5">
      <c r="A257" t="s">
        <v>777</v>
      </c>
      <c r="B257" s="228">
        <v>7</v>
      </c>
      <c r="C257" s="228"/>
      <c r="D257" s="228"/>
      <c r="E257" s="228"/>
    </row>
    <row r="258" spans="1:5">
      <c r="A258" t="s">
        <v>778</v>
      </c>
      <c r="B258" s="228">
        <v>7</v>
      </c>
      <c r="C258" s="228"/>
      <c r="D258" s="228"/>
      <c r="E258" s="228"/>
    </row>
    <row r="259" spans="1:5">
      <c r="A259" t="s">
        <v>779</v>
      </c>
      <c r="B259" s="228">
        <v>7</v>
      </c>
      <c r="C259" s="228"/>
      <c r="D259" s="228"/>
      <c r="E259" s="228"/>
    </row>
    <row r="260" spans="1:5">
      <c r="A260" t="s">
        <v>780</v>
      </c>
      <c r="B260" s="228">
        <v>1</v>
      </c>
      <c r="C260" s="228"/>
      <c r="D260" s="228"/>
      <c r="E260" s="228"/>
    </row>
    <row r="261" spans="1:5">
      <c r="A261" t="s">
        <v>781</v>
      </c>
      <c r="B261" s="228">
        <v>1</v>
      </c>
      <c r="C261" s="228"/>
      <c r="D261" s="228"/>
      <c r="E261" s="228"/>
    </row>
    <row r="262" spans="1:5">
      <c r="A262" t="s">
        <v>782</v>
      </c>
      <c r="B262" s="228">
        <v>1</v>
      </c>
      <c r="C262" s="228"/>
      <c r="D262" s="228"/>
      <c r="E262" s="228"/>
    </row>
    <row r="263" spans="1:5">
      <c r="A263" t="s">
        <v>783</v>
      </c>
      <c r="B263" s="228">
        <v>1</v>
      </c>
      <c r="C263" s="228"/>
      <c r="D263" s="228"/>
      <c r="E263" s="228"/>
    </row>
    <row r="264" spans="1:5">
      <c r="A264" t="s">
        <v>784</v>
      </c>
      <c r="B264" s="228">
        <v>7</v>
      </c>
      <c r="C264" s="228"/>
      <c r="D264" s="228"/>
      <c r="E264" s="228"/>
    </row>
    <row r="265" spans="1:5">
      <c r="A265" t="s">
        <v>785</v>
      </c>
      <c r="B265" s="228">
        <v>7</v>
      </c>
      <c r="C265" s="228"/>
      <c r="D265" s="228"/>
      <c r="E265" s="228"/>
    </row>
    <row r="266" spans="1:5">
      <c r="A266" t="s">
        <v>786</v>
      </c>
      <c r="B266" s="228">
        <v>7</v>
      </c>
      <c r="C266" s="228"/>
      <c r="D266" s="228"/>
      <c r="E266" s="228"/>
    </row>
    <row r="267" spans="1:5">
      <c r="A267" t="s">
        <v>787</v>
      </c>
      <c r="B267" s="228">
        <v>7</v>
      </c>
      <c r="C267" s="228"/>
      <c r="D267" s="228"/>
      <c r="E267" s="228"/>
    </row>
    <row r="268" spans="1:5">
      <c r="A268" t="s">
        <v>788</v>
      </c>
      <c r="B268" s="228">
        <v>1</v>
      </c>
      <c r="C268" s="228"/>
      <c r="D268" s="228"/>
      <c r="E268" s="228"/>
    </row>
    <row r="269" spans="1:5">
      <c r="A269" t="s">
        <v>789</v>
      </c>
      <c r="B269" s="228">
        <v>1</v>
      </c>
      <c r="C269" s="228"/>
      <c r="D269" s="228"/>
      <c r="E269" s="228"/>
    </row>
    <row r="270" spans="1:5">
      <c r="A270" t="s">
        <v>790</v>
      </c>
      <c r="B270" s="228">
        <v>7</v>
      </c>
      <c r="C270" s="228"/>
      <c r="D270" s="228"/>
      <c r="E270" s="228"/>
    </row>
    <row r="271" spans="1:5">
      <c r="A271" t="s">
        <v>791</v>
      </c>
      <c r="B271" s="228">
        <v>7</v>
      </c>
      <c r="C271" s="228"/>
      <c r="D271" s="228"/>
      <c r="E271" s="228"/>
    </row>
    <row r="272" spans="1:5">
      <c r="A272" t="s">
        <v>792</v>
      </c>
      <c r="B272" s="228">
        <v>7</v>
      </c>
      <c r="C272" s="228"/>
      <c r="D272" s="228"/>
      <c r="E272" s="228"/>
    </row>
    <row r="273" spans="1:5">
      <c r="A273" t="s">
        <v>793</v>
      </c>
      <c r="B273" s="228">
        <v>7</v>
      </c>
      <c r="C273" s="228"/>
      <c r="D273" s="228"/>
      <c r="E273" s="228"/>
    </row>
    <row r="274" spans="1:5">
      <c r="A274" t="s">
        <v>794</v>
      </c>
      <c r="B274" s="228">
        <v>7</v>
      </c>
      <c r="C274" s="228"/>
      <c r="D274" s="228"/>
      <c r="E274" s="228"/>
    </row>
    <row r="275" spans="1:5">
      <c r="A275" t="s">
        <v>795</v>
      </c>
      <c r="B275" s="228">
        <v>7</v>
      </c>
      <c r="C275" s="228"/>
      <c r="D275" s="228"/>
      <c r="E275" s="228"/>
    </row>
    <row r="276" spans="1:5">
      <c r="A276" t="s">
        <v>796</v>
      </c>
      <c r="B276" s="228">
        <v>7</v>
      </c>
      <c r="C276" s="228"/>
      <c r="D276" s="228"/>
      <c r="E276" s="228"/>
    </row>
    <row r="277" spans="1:5">
      <c r="A277" t="s">
        <v>797</v>
      </c>
      <c r="B277" s="228">
        <v>7</v>
      </c>
      <c r="C277" s="228"/>
      <c r="D277" s="228"/>
      <c r="E277" s="228"/>
    </row>
    <row r="278" spans="1:5">
      <c r="A278" t="s">
        <v>798</v>
      </c>
      <c r="B278" s="228">
        <v>7</v>
      </c>
      <c r="C278" s="228"/>
      <c r="D278" s="228"/>
      <c r="E278" s="228"/>
    </row>
    <row r="279" spans="1:5">
      <c r="A279" t="s">
        <v>799</v>
      </c>
      <c r="B279" s="228">
        <v>7</v>
      </c>
      <c r="C279" s="228"/>
      <c r="D279" s="228"/>
      <c r="E279" s="228"/>
    </row>
    <row r="280" spans="1:5">
      <c r="A280" t="s">
        <v>800</v>
      </c>
      <c r="B280" s="228">
        <v>1</v>
      </c>
      <c r="C280" s="228"/>
      <c r="D280" s="228"/>
      <c r="E280" s="228"/>
    </row>
    <row r="281" spans="1:5">
      <c r="A281" t="s">
        <v>801</v>
      </c>
      <c r="B281" s="228">
        <v>1</v>
      </c>
      <c r="C281" s="228"/>
      <c r="D281" s="228"/>
      <c r="E281" s="228"/>
    </row>
    <row r="282" spans="1:5">
      <c r="A282" t="s">
        <v>802</v>
      </c>
      <c r="B282" s="228">
        <v>7</v>
      </c>
      <c r="C282" s="228"/>
      <c r="D282" s="228"/>
      <c r="E282" s="228"/>
    </row>
    <row r="283" spans="1:5">
      <c r="A283" t="s">
        <v>803</v>
      </c>
      <c r="B283" s="228">
        <v>7</v>
      </c>
      <c r="C283" s="228"/>
      <c r="D283" s="228"/>
      <c r="E283" s="228"/>
    </row>
    <row r="284" spans="1:5">
      <c r="A284" t="s">
        <v>804</v>
      </c>
      <c r="B284" s="228">
        <v>1</v>
      </c>
      <c r="C284" s="228"/>
      <c r="D284" s="228"/>
      <c r="E284" s="228"/>
    </row>
    <row r="285" spans="1:5">
      <c r="A285" t="s">
        <v>805</v>
      </c>
      <c r="B285" s="228">
        <v>7</v>
      </c>
      <c r="C285" s="228"/>
      <c r="D285" s="228"/>
      <c r="E285" s="228"/>
    </row>
    <row r="286" spans="1:5">
      <c r="A286" t="s">
        <v>806</v>
      </c>
      <c r="B286" s="228">
        <v>7</v>
      </c>
      <c r="C286" s="228"/>
      <c r="D286" s="228"/>
      <c r="E286" s="228"/>
    </row>
    <row r="287" spans="1:5">
      <c r="A287" t="s">
        <v>807</v>
      </c>
      <c r="B287" s="228">
        <v>7</v>
      </c>
      <c r="C287" s="228"/>
      <c r="D287" s="228"/>
      <c r="E287" s="228"/>
    </row>
    <row r="288" spans="1:5">
      <c r="A288" t="s">
        <v>808</v>
      </c>
      <c r="B288" s="228">
        <v>7</v>
      </c>
      <c r="C288" s="228"/>
      <c r="D288" s="228"/>
      <c r="E288" s="228"/>
    </row>
    <row r="289" spans="1:5">
      <c r="A289" t="s">
        <v>809</v>
      </c>
      <c r="B289" s="228">
        <v>7</v>
      </c>
      <c r="C289" s="228"/>
      <c r="D289" s="228"/>
      <c r="E289" s="228"/>
    </row>
    <row r="290" spans="1:5">
      <c r="A290" t="s">
        <v>810</v>
      </c>
      <c r="B290" s="228">
        <v>7</v>
      </c>
      <c r="C290" s="228"/>
      <c r="D290" s="228"/>
      <c r="E290" s="228"/>
    </row>
    <row r="291" spans="1:5">
      <c r="A291" t="s">
        <v>811</v>
      </c>
      <c r="B291" s="228">
        <v>7</v>
      </c>
      <c r="C291" s="228"/>
      <c r="D291" s="228"/>
      <c r="E291" s="228"/>
    </row>
    <row r="292" spans="1:5">
      <c r="A292" t="s">
        <v>812</v>
      </c>
      <c r="B292" s="228">
        <v>7</v>
      </c>
      <c r="C292" s="228"/>
      <c r="D292" s="228"/>
      <c r="E292" s="228"/>
    </row>
    <row r="293" spans="1:5">
      <c r="A293" t="s">
        <v>813</v>
      </c>
      <c r="B293" s="228">
        <v>1</v>
      </c>
      <c r="C293" s="228"/>
      <c r="D293" s="228"/>
      <c r="E293" s="228"/>
    </row>
    <row r="294" spans="1:5">
      <c r="A294" t="s">
        <v>814</v>
      </c>
      <c r="B294" s="228">
        <v>7</v>
      </c>
      <c r="C294" s="228"/>
      <c r="D294" s="228"/>
      <c r="E294" s="228"/>
    </row>
    <row r="295" spans="1:5">
      <c r="A295" t="s">
        <v>815</v>
      </c>
      <c r="B295" s="228">
        <v>7</v>
      </c>
      <c r="C295" s="228"/>
      <c r="D295" s="228"/>
      <c r="E295" s="228"/>
    </row>
    <row r="296" spans="1:5">
      <c r="A296" t="s">
        <v>816</v>
      </c>
      <c r="B296" s="228">
        <v>7</v>
      </c>
      <c r="C296" s="228"/>
      <c r="D296" s="228"/>
      <c r="E296" s="228"/>
    </row>
    <row r="297" spans="1:5">
      <c r="A297" t="s">
        <v>817</v>
      </c>
      <c r="B297" s="228">
        <v>7</v>
      </c>
      <c r="C297" s="228"/>
      <c r="D297" s="228"/>
      <c r="E297" s="228"/>
    </row>
    <row r="298" spans="1:5">
      <c r="A298" t="s">
        <v>818</v>
      </c>
      <c r="B298" s="228">
        <v>7</v>
      </c>
      <c r="C298" s="228"/>
      <c r="D298" s="228"/>
      <c r="E298" s="228"/>
    </row>
    <row r="299" spans="1:5">
      <c r="A299" t="s">
        <v>819</v>
      </c>
      <c r="B299" s="228">
        <v>4</v>
      </c>
      <c r="C299" s="228"/>
      <c r="D299" s="228"/>
      <c r="E299" s="228"/>
    </row>
    <row r="300" spans="1:5">
      <c r="A300" t="s">
        <v>820</v>
      </c>
      <c r="B300" s="228">
        <v>1</v>
      </c>
      <c r="C300" s="228"/>
      <c r="D300" s="228"/>
      <c r="E300" s="228"/>
    </row>
    <row r="301" spans="1:5">
      <c r="A301" t="s">
        <v>821</v>
      </c>
      <c r="B301" s="228">
        <v>7</v>
      </c>
      <c r="C301" s="228"/>
      <c r="D301" s="228"/>
      <c r="E301" s="228"/>
    </row>
    <row r="302" spans="1:5">
      <c r="A302" t="s">
        <v>822</v>
      </c>
      <c r="B302" s="228">
        <v>7</v>
      </c>
      <c r="C302" s="228"/>
      <c r="D302" s="228"/>
      <c r="E302" s="228"/>
    </row>
    <row r="303" spans="1:5">
      <c r="A303" t="s">
        <v>823</v>
      </c>
      <c r="B303" s="228">
        <v>7</v>
      </c>
      <c r="C303" s="228"/>
      <c r="D303" s="228"/>
      <c r="E303" s="228"/>
    </row>
    <row r="304" spans="1:5">
      <c r="A304" t="s">
        <v>824</v>
      </c>
      <c r="B304" s="228">
        <v>7</v>
      </c>
      <c r="C304" s="228"/>
      <c r="D304" s="228"/>
      <c r="E304" s="228"/>
    </row>
    <row r="305" spans="1:5">
      <c r="A305" t="s">
        <v>825</v>
      </c>
      <c r="B305" s="228">
        <v>7</v>
      </c>
      <c r="C305" s="228"/>
      <c r="D305" s="228"/>
      <c r="E305" s="228"/>
    </row>
    <row r="306" spans="1:5">
      <c r="A306" t="s">
        <v>826</v>
      </c>
      <c r="B306" s="228">
        <v>7</v>
      </c>
      <c r="C306" s="228"/>
      <c r="D306" s="228"/>
      <c r="E306" s="228"/>
    </row>
    <row r="307" spans="1:5">
      <c r="A307" t="s">
        <v>827</v>
      </c>
      <c r="B307" s="228">
        <v>7</v>
      </c>
      <c r="C307" s="228"/>
      <c r="D307" s="228"/>
      <c r="E307" s="228"/>
    </row>
    <row r="308" spans="1:5">
      <c r="A308" t="s">
        <v>828</v>
      </c>
      <c r="B308" s="228">
        <v>0</v>
      </c>
      <c r="C308" s="228"/>
      <c r="D308" s="228"/>
      <c r="E308" s="228"/>
    </row>
    <row r="309" spans="1:5">
      <c r="A309" t="s">
        <v>829</v>
      </c>
      <c r="B309" s="228">
        <v>0</v>
      </c>
      <c r="C309" s="228"/>
      <c r="D309" s="228"/>
      <c r="E309" s="228"/>
    </row>
    <row r="310" spans="1:5">
      <c r="A310" t="s">
        <v>830</v>
      </c>
      <c r="B310" s="228">
        <v>0</v>
      </c>
      <c r="C310" s="228"/>
      <c r="D310" s="228"/>
      <c r="E310" s="228"/>
    </row>
    <row r="311" spans="1:5">
      <c r="A311" t="s">
        <v>831</v>
      </c>
      <c r="B311" s="228">
        <v>0</v>
      </c>
      <c r="C311" s="228"/>
      <c r="D311" s="228"/>
      <c r="E311" s="228"/>
    </row>
    <row r="312" spans="1:5">
      <c r="A312" t="s">
        <v>832</v>
      </c>
      <c r="B312" s="228">
        <v>7</v>
      </c>
      <c r="C312" s="228"/>
      <c r="D312" s="228"/>
      <c r="E312" s="228"/>
    </row>
    <row r="313" spans="1:5">
      <c r="A313" t="s">
        <v>833</v>
      </c>
      <c r="B313" s="228">
        <v>7</v>
      </c>
      <c r="C313" s="228"/>
      <c r="D313" s="228"/>
      <c r="E313" s="228"/>
    </row>
    <row r="314" spans="1:5">
      <c r="A314" t="s">
        <v>834</v>
      </c>
      <c r="B314" s="228">
        <v>7</v>
      </c>
      <c r="C314" s="228"/>
      <c r="D314" s="228"/>
      <c r="E314" s="228"/>
    </row>
    <row r="315" spans="1:5">
      <c r="A315" t="s">
        <v>835</v>
      </c>
      <c r="B315" s="228">
        <v>4</v>
      </c>
      <c r="C315" s="228"/>
      <c r="D315" s="228"/>
      <c r="E315" s="228"/>
    </row>
    <row r="316" spans="1:5">
      <c r="A316" t="s">
        <v>836</v>
      </c>
      <c r="B316" s="228">
        <v>4</v>
      </c>
      <c r="C316" s="228"/>
      <c r="D316" s="228"/>
      <c r="E316" s="228"/>
    </row>
    <row r="317" spans="1:5">
      <c r="A317" t="s">
        <v>837</v>
      </c>
      <c r="B317" s="228">
        <v>4</v>
      </c>
      <c r="C317" s="228"/>
      <c r="D317" s="228"/>
      <c r="E317" s="228"/>
    </row>
    <row r="318" spans="1:5">
      <c r="A318" t="s">
        <v>838</v>
      </c>
      <c r="B318" s="228">
        <v>4</v>
      </c>
      <c r="C318" s="228"/>
      <c r="D318" s="228"/>
      <c r="E318" s="228"/>
    </row>
    <row r="319" spans="1:5">
      <c r="A319" t="s">
        <v>839</v>
      </c>
      <c r="B319" s="228">
        <v>4</v>
      </c>
      <c r="C319" s="228"/>
      <c r="D319" s="228"/>
      <c r="E319" s="228"/>
    </row>
    <row r="320" spans="1:5">
      <c r="A320" t="s">
        <v>840</v>
      </c>
      <c r="B320" s="228">
        <v>7</v>
      </c>
      <c r="C320" s="228"/>
      <c r="D320" s="228"/>
      <c r="E320" s="228"/>
    </row>
    <row r="321" spans="1:5">
      <c r="A321" t="s">
        <v>841</v>
      </c>
      <c r="B321" s="228">
        <v>7</v>
      </c>
      <c r="C321" s="228"/>
      <c r="D321" s="228"/>
      <c r="E321" s="228"/>
    </row>
    <row r="322" spans="1:5">
      <c r="A322" t="s">
        <v>842</v>
      </c>
      <c r="B322" s="228">
        <v>4</v>
      </c>
      <c r="C322" s="228"/>
      <c r="D322" s="228"/>
      <c r="E322" s="228"/>
    </row>
    <row r="323" spans="1:5">
      <c r="A323" t="s">
        <v>843</v>
      </c>
      <c r="B323" s="228">
        <v>1</v>
      </c>
      <c r="C323" s="228"/>
      <c r="D323" s="228"/>
      <c r="E323" s="228"/>
    </row>
    <row r="324" spans="1:5">
      <c r="A324" t="s">
        <v>844</v>
      </c>
      <c r="B324" s="228">
        <v>1</v>
      </c>
      <c r="C324" s="228"/>
      <c r="D324" s="228"/>
      <c r="E324" s="228"/>
    </row>
    <row r="325" spans="1:5">
      <c r="A325" t="s">
        <v>845</v>
      </c>
      <c r="B325" s="228">
        <v>1</v>
      </c>
      <c r="C325" s="228"/>
      <c r="D325" s="228"/>
      <c r="E325" s="228"/>
    </row>
    <row r="326" spans="1:5">
      <c r="A326" t="s">
        <v>846</v>
      </c>
      <c r="B326" s="228">
        <v>1</v>
      </c>
      <c r="C326" s="228"/>
      <c r="D326" s="228"/>
      <c r="E326" s="228"/>
    </row>
    <row r="327" spans="1:5">
      <c r="A327" t="s">
        <v>847</v>
      </c>
      <c r="B327" s="228">
        <v>1</v>
      </c>
      <c r="C327" s="228"/>
      <c r="D327" s="228"/>
      <c r="E327" s="228"/>
    </row>
    <row r="328" spans="1:5">
      <c r="A328" t="s">
        <v>848</v>
      </c>
      <c r="B328" s="228">
        <v>1</v>
      </c>
      <c r="C328" s="228"/>
      <c r="D328" s="228"/>
      <c r="E328" s="228"/>
    </row>
    <row r="329" spans="1:5">
      <c r="A329" t="s">
        <v>849</v>
      </c>
      <c r="B329" s="228">
        <v>1</v>
      </c>
      <c r="C329" s="228"/>
      <c r="D329" s="228"/>
      <c r="E329" s="228"/>
    </row>
    <row r="330" spans="1:5">
      <c r="A330" t="s">
        <v>850</v>
      </c>
      <c r="B330" s="228">
        <v>1</v>
      </c>
      <c r="C330" s="228"/>
      <c r="D330" s="228"/>
      <c r="E330" s="228"/>
    </row>
    <row r="331" spans="1:5">
      <c r="A331" t="s">
        <v>851</v>
      </c>
      <c r="B331" s="228">
        <v>1</v>
      </c>
      <c r="C331" s="228"/>
      <c r="D331" s="228"/>
      <c r="E331" s="228"/>
    </row>
    <row r="332" spans="1:5">
      <c r="A332" t="s">
        <v>852</v>
      </c>
      <c r="B332" s="228">
        <v>1</v>
      </c>
      <c r="C332" s="228"/>
      <c r="D332" s="228"/>
      <c r="E332" s="228"/>
    </row>
    <row r="333" spans="1:5">
      <c r="A333" t="s">
        <v>853</v>
      </c>
      <c r="B333" s="228">
        <v>7</v>
      </c>
      <c r="C333" s="228"/>
      <c r="D333" s="228"/>
      <c r="E333" s="228"/>
    </row>
    <row r="334" spans="1:5">
      <c r="A334" t="s">
        <v>854</v>
      </c>
      <c r="B334" s="228">
        <v>7</v>
      </c>
      <c r="C334" s="228"/>
      <c r="D334" s="228"/>
      <c r="E334" s="228"/>
    </row>
    <row r="335" spans="1:5">
      <c r="A335" t="s">
        <v>855</v>
      </c>
      <c r="B335" s="228">
        <v>7</v>
      </c>
      <c r="C335" s="228"/>
      <c r="D335" s="228"/>
      <c r="E335" s="228"/>
    </row>
    <row r="336" spans="1:5">
      <c r="A336" t="s">
        <v>856</v>
      </c>
      <c r="B336" s="228">
        <v>7</v>
      </c>
      <c r="C336" s="228"/>
      <c r="D336" s="228"/>
      <c r="E336" s="228"/>
    </row>
    <row r="337" spans="1:5">
      <c r="A337" t="s">
        <v>857</v>
      </c>
      <c r="B337" s="228">
        <v>7</v>
      </c>
      <c r="C337" s="228"/>
      <c r="D337" s="228"/>
      <c r="E337" s="228"/>
    </row>
    <row r="338" spans="1:5">
      <c r="A338" t="s">
        <v>858</v>
      </c>
      <c r="B338" s="228">
        <v>7</v>
      </c>
      <c r="C338" s="228"/>
      <c r="D338" s="228"/>
      <c r="E338" s="228"/>
    </row>
    <row r="339" spans="1:5">
      <c r="A339" t="s">
        <v>859</v>
      </c>
      <c r="B339" s="228">
        <v>7</v>
      </c>
      <c r="C339" s="228"/>
      <c r="D339" s="228"/>
      <c r="E339" s="228"/>
    </row>
    <row r="340" spans="1:5">
      <c r="A340" t="s">
        <v>860</v>
      </c>
      <c r="B340" s="228">
        <v>7</v>
      </c>
      <c r="C340" s="228"/>
      <c r="D340" s="228"/>
      <c r="E340" s="228"/>
    </row>
    <row r="341" spans="1:5">
      <c r="A341" t="s">
        <v>861</v>
      </c>
      <c r="B341" s="228">
        <v>7</v>
      </c>
      <c r="C341" s="228"/>
      <c r="D341" s="228"/>
      <c r="E341" s="228"/>
    </row>
    <row r="342" spans="1:5">
      <c r="A342" t="s">
        <v>862</v>
      </c>
      <c r="B342" s="228">
        <v>7</v>
      </c>
      <c r="C342" s="228"/>
      <c r="D342" s="228"/>
      <c r="E342" s="228"/>
    </row>
    <row r="343" spans="1:5">
      <c r="A343" t="s">
        <v>863</v>
      </c>
      <c r="B343" s="228">
        <v>7</v>
      </c>
      <c r="C343" s="228"/>
      <c r="D343" s="228"/>
      <c r="E343" s="228"/>
    </row>
    <row r="344" spans="1:5">
      <c r="A344" t="s">
        <v>864</v>
      </c>
      <c r="B344" s="228">
        <v>7</v>
      </c>
      <c r="C344" s="228"/>
      <c r="D344" s="228"/>
      <c r="E344" s="228"/>
    </row>
    <row r="345" spans="1:5">
      <c r="A345" t="s">
        <v>865</v>
      </c>
      <c r="B345" s="228">
        <v>7</v>
      </c>
      <c r="C345" s="228"/>
      <c r="D345" s="228"/>
      <c r="E345" s="228"/>
    </row>
    <row r="346" spans="1:5">
      <c r="A346" t="s">
        <v>866</v>
      </c>
      <c r="B346" s="228">
        <v>7</v>
      </c>
      <c r="C346" s="228"/>
      <c r="D346" s="228"/>
      <c r="E346" s="228"/>
    </row>
    <row r="347" spans="1:5">
      <c r="A347" t="s">
        <v>867</v>
      </c>
      <c r="B347" s="228">
        <v>7</v>
      </c>
      <c r="C347" s="228"/>
      <c r="D347" s="228"/>
      <c r="E347" s="228"/>
    </row>
    <row r="348" spans="1:5">
      <c r="A348" t="s">
        <v>868</v>
      </c>
      <c r="B348" s="228">
        <v>7</v>
      </c>
      <c r="C348" s="228"/>
      <c r="D348" s="228"/>
      <c r="E348" s="228"/>
    </row>
    <row r="349" spans="1:5">
      <c r="A349" t="s">
        <v>869</v>
      </c>
      <c r="B349" s="228">
        <v>7</v>
      </c>
      <c r="C349" s="228"/>
      <c r="D349" s="228"/>
      <c r="E349" s="228"/>
    </row>
    <row r="350" spans="1:5">
      <c r="A350" t="s">
        <v>870</v>
      </c>
      <c r="B350" s="228">
        <v>7</v>
      </c>
      <c r="C350" s="228"/>
      <c r="D350" s="228"/>
      <c r="E350" s="228"/>
    </row>
    <row r="351" spans="1:5">
      <c r="A351" t="s">
        <v>871</v>
      </c>
      <c r="B351" s="228">
        <v>7</v>
      </c>
      <c r="C351" s="228"/>
      <c r="D351" s="228"/>
      <c r="E351" s="228"/>
    </row>
    <row r="352" spans="1:5">
      <c r="A352" t="s">
        <v>872</v>
      </c>
      <c r="B352" s="228">
        <v>1</v>
      </c>
      <c r="C352" s="228"/>
      <c r="D352" s="228"/>
      <c r="E352" s="228"/>
    </row>
    <row r="353" spans="1:5">
      <c r="A353" t="s">
        <v>873</v>
      </c>
      <c r="B353" s="228">
        <v>1</v>
      </c>
      <c r="C353" s="228"/>
      <c r="D353" s="228"/>
      <c r="E353" s="228"/>
    </row>
    <row r="354" spans="1:5">
      <c r="A354" t="s">
        <v>874</v>
      </c>
      <c r="B354" s="228">
        <v>1</v>
      </c>
      <c r="C354" s="228"/>
      <c r="D354" s="228"/>
      <c r="E354" s="228"/>
    </row>
    <row r="355" spans="1:5">
      <c r="A355" t="s">
        <v>875</v>
      </c>
      <c r="B355" s="228">
        <v>1</v>
      </c>
      <c r="C355" s="228"/>
      <c r="D355" s="228"/>
      <c r="E355" s="228"/>
    </row>
    <row r="356" spans="1:5">
      <c r="A356" t="s">
        <v>876</v>
      </c>
      <c r="B356" s="228">
        <v>1</v>
      </c>
      <c r="C356" s="228"/>
      <c r="D356" s="228"/>
      <c r="E356" s="228"/>
    </row>
    <row r="357" spans="1:5">
      <c r="A357" t="s">
        <v>877</v>
      </c>
      <c r="B357" s="228">
        <v>1</v>
      </c>
      <c r="C357" s="228"/>
      <c r="D357" s="228"/>
      <c r="E357" s="228"/>
    </row>
    <row r="358" spans="1:5">
      <c r="A358" t="s">
        <v>878</v>
      </c>
      <c r="B358" s="228">
        <v>1</v>
      </c>
      <c r="C358" s="228"/>
      <c r="D358" s="228"/>
      <c r="E358" s="228"/>
    </row>
    <row r="359" spans="1:5">
      <c r="A359" t="s">
        <v>879</v>
      </c>
      <c r="B359" s="228">
        <v>1</v>
      </c>
      <c r="C359" s="228"/>
      <c r="D359" s="228"/>
      <c r="E359" s="228"/>
    </row>
    <row r="360" spans="1:5">
      <c r="A360" t="s">
        <v>880</v>
      </c>
      <c r="B360" s="228">
        <v>6</v>
      </c>
      <c r="C360" s="228"/>
      <c r="D360" s="228"/>
      <c r="E360" s="228"/>
    </row>
    <row r="361" spans="1:5">
      <c r="A361" t="s">
        <v>881</v>
      </c>
      <c r="B361" s="228">
        <v>6</v>
      </c>
      <c r="C361" s="228"/>
      <c r="D361" s="228"/>
      <c r="E361" s="228"/>
    </row>
    <row r="362" spans="1:5">
      <c r="A362" t="s">
        <v>882</v>
      </c>
      <c r="B362" s="228">
        <v>6</v>
      </c>
      <c r="C362" s="228"/>
      <c r="D362" s="228"/>
      <c r="E362" s="228"/>
    </row>
    <row r="363" spans="1:5">
      <c r="A363" t="s">
        <v>883</v>
      </c>
      <c r="B363" s="228">
        <v>6</v>
      </c>
      <c r="C363" s="228"/>
      <c r="D363" s="228"/>
      <c r="E363" s="228"/>
    </row>
    <row r="364" spans="1:5">
      <c r="A364" t="s">
        <v>884</v>
      </c>
      <c r="B364" s="228">
        <v>6</v>
      </c>
      <c r="C364" s="228"/>
      <c r="D364" s="228"/>
      <c r="E364" s="228"/>
    </row>
    <row r="365" spans="1:5">
      <c r="A365" t="s">
        <v>885</v>
      </c>
      <c r="B365" s="228">
        <v>6</v>
      </c>
      <c r="C365" s="228"/>
      <c r="D365" s="228"/>
      <c r="E365" s="228"/>
    </row>
    <row r="366" spans="1:5">
      <c r="A366" t="s">
        <v>886</v>
      </c>
      <c r="B366" s="228">
        <v>6</v>
      </c>
      <c r="C366" s="228"/>
      <c r="D366" s="228"/>
      <c r="E366" s="228"/>
    </row>
    <row r="367" spans="1:5">
      <c r="A367" t="s">
        <v>887</v>
      </c>
      <c r="B367" s="228">
        <v>6</v>
      </c>
      <c r="C367" s="228"/>
      <c r="D367" s="228"/>
      <c r="E367" s="228"/>
    </row>
    <row r="368" spans="1:5">
      <c r="A368" t="s">
        <v>888</v>
      </c>
      <c r="B368" s="228">
        <v>6</v>
      </c>
      <c r="C368" s="228"/>
      <c r="D368" s="228"/>
      <c r="E368" s="228"/>
    </row>
    <row r="369" spans="1:5">
      <c r="A369" t="s">
        <v>889</v>
      </c>
      <c r="B369" s="228">
        <v>6</v>
      </c>
      <c r="C369" s="228"/>
      <c r="D369" s="228"/>
      <c r="E369" s="228"/>
    </row>
    <row r="370" spans="1:5">
      <c r="A370" t="s">
        <v>890</v>
      </c>
      <c r="B370" s="228">
        <v>6</v>
      </c>
      <c r="C370" s="228"/>
      <c r="D370" s="228"/>
      <c r="E370" s="228"/>
    </row>
    <row r="371" spans="1:5">
      <c r="A371" t="s">
        <v>891</v>
      </c>
      <c r="B371" s="228">
        <v>6</v>
      </c>
      <c r="C371" s="228"/>
      <c r="D371" s="228"/>
      <c r="E371" s="228"/>
    </row>
    <row r="372" spans="1:5">
      <c r="A372" t="s">
        <v>892</v>
      </c>
      <c r="B372" s="228">
        <v>6</v>
      </c>
      <c r="C372" s="228"/>
      <c r="D372" s="228"/>
      <c r="E372" s="228"/>
    </row>
    <row r="373" spans="1:5">
      <c r="A373" t="s">
        <v>893</v>
      </c>
      <c r="B373" s="228">
        <v>6</v>
      </c>
      <c r="C373" s="228"/>
      <c r="D373" s="228"/>
      <c r="E373" s="228"/>
    </row>
    <row r="374" spans="1:5">
      <c r="A374" t="s">
        <v>894</v>
      </c>
      <c r="B374" s="228">
        <v>6</v>
      </c>
      <c r="C374" s="228"/>
      <c r="D374" s="228"/>
      <c r="E374" s="228"/>
    </row>
    <row r="375" spans="1:5">
      <c r="A375" t="s">
        <v>895</v>
      </c>
      <c r="B375" s="228">
        <v>6</v>
      </c>
      <c r="C375" s="228"/>
      <c r="D375" s="228"/>
      <c r="E375" s="228"/>
    </row>
    <row r="376" spans="1:5">
      <c r="A376" t="s">
        <v>896</v>
      </c>
      <c r="B376" s="228">
        <v>6</v>
      </c>
      <c r="C376" s="228"/>
      <c r="D376" s="228"/>
      <c r="E376" s="228"/>
    </row>
    <row r="377" spans="1:5">
      <c r="A377" t="s">
        <v>897</v>
      </c>
      <c r="B377" s="228">
        <v>6</v>
      </c>
      <c r="C377" s="228"/>
      <c r="D377" s="228"/>
      <c r="E377" s="228"/>
    </row>
    <row r="378" spans="1:5">
      <c r="A378" t="s">
        <v>898</v>
      </c>
      <c r="B378" s="228">
        <v>6</v>
      </c>
      <c r="C378" s="228"/>
      <c r="D378" s="228"/>
      <c r="E378" s="228"/>
    </row>
    <row r="379" spans="1:5">
      <c r="A379" t="s">
        <v>899</v>
      </c>
      <c r="B379" s="228">
        <v>6</v>
      </c>
      <c r="C379" s="228"/>
      <c r="D379" s="228"/>
      <c r="E379" s="228"/>
    </row>
    <row r="380" spans="1:5">
      <c r="A380" t="s">
        <v>900</v>
      </c>
      <c r="B380" s="228">
        <v>6</v>
      </c>
      <c r="C380" s="228"/>
      <c r="D380" s="228"/>
      <c r="E380" s="228"/>
    </row>
    <row r="381" spans="1:5">
      <c r="A381" t="s">
        <v>901</v>
      </c>
      <c r="B381" s="228">
        <v>0</v>
      </c>
      <c r="C381" s="228"/>
      <c r="D381" s="228"/>
      <c r="E381" s="228"/>
    </row>
    <row r="382" spans="1:5">
      <c r="A382" t="s">
        <v>902</v>
      </c>
      <c r="B382" s="228">
        <v>6</v>
      </c>
      <c r="C382" s="228"/>
      <c r="D382" s="228"/>
      <c r="E382" s="228"/>
    </row>
    <row r="383" spans="1:5">
      <c r="A383" t="s">
        <v>903</v>
      </c>
      <c r="B383" s="228">
        <v>6</v>
      </c>
      <c r="C383" s="228"/>
      <c r="D383" s="228"/>
      <c r="E383" s="228"/>
    </row>
    <row r="384" spans="1:5">
      <c r="A384" t="s">
        <v>904</v>
      </c>
      <c r="B384" s="228">
        <v>6</v>
      </c>
      <c r="C384" s="228"/>
      <c r="D384" s="228"/>
      <c r="E384" s="228"/>
    </row>
    <row r="385" spans="1:5">
      <c r="A385" t="s">
        <v>905</v>
      </c>
      <c r="B385" s="228">
        <v>6</v>
      </c>
      <c r="C385" s="228"/>
      <c r="D385" s="228"/>
      <c r="E385" s="228"/>
    </row>
    <row r="386" spans="1:5">
      <c r="A386" t="s">
        <v>906</v>
      </c>
      <c r="B386" s="228">
        <v>0</v>
      </c>
      <c r="C386" s="228"/>
      <c r="D386" s="228"/>
      <c r="E386" s="228"/>
    </row>
    <row r="387" spans="1:5">
      <c r="A387" t="s">
        <v>907</v>
      </c>
      <c r="B387" s="228">
        <v>6</v>
      </c>
      <c r="C387" s="228"/>
      <c r="D387" s="228"/>
      <c r="E387" s="228"/>
    </row>
    <row r="388" spans="1:5">
      <c r="A388" t="s">
        <v>908</v>
      </c>
      <c r="B388" s="228">
        <v>6</v>
      </c>
      <c r="C388" s="228"/>
      <c r="D388" s="228"/>
      <c r="E388" s="228"/>
    </row>
    <row r="389" spans="1:5">
      <c r="A389" t="s">
        <v>909</v>
      </c>
      <c r="B389" s="228">
        <v>0</v>
      </c>
      <c r="C389" s="228"/>
      <c r="D389" s="228"/>
      <c r="E389" s="228"/>
    </row>
    <row r="390" spans="1:5">
      <c r="A390" t="s">
        <v>910</v>
      </c>
      <c r="B390" s="228">
        <v>6</v>
      </c>
      <c r="C390" s="228"/>
      <c r="D390" s="228"/>
      <c r="E390" s="228"/>
    </row>
    <row r="391" spans="1:5">
      <c r="A391" t="s">
        <v>911</v>
      </c>
      <c r="B391" s="228">
        <v>6</v>
      </c>
      <c r="C391" s="228"/>
      <c r="D391" s="228"/>
      <c r="E391" s="228"/>
    </row>
    <row r="392" spans="1:5">
      <c r="A392" t="s">
        <v>912</v>
      </c>
      <c r="B392" s="228">
        <v>6</v>
      </c>
      <c r="C392" s="228"/>
      <c r="D392" s="228"/>
      <c r="E392" s="228"/>
    </row>
    <row r="393" spans="1:5">
      <c r="A393" t="s">
        <v>913</v>
      </c>
      <c r="B393" s="228">
        <v>6</v>
      </c>
      <c r="C393" s="228"/>
      <c r="D393" s="228"/>
      <c r="E393" s="228"/>
    </row>
    <row r="394" spans="1:5">
      <c r="A394" t="s">
        <v>914</v>
      </c>
      <c r="B394" s="228">
        <v>6</v>
      </c>
      <c r="C394" s="228"/>
      <c r="D394" s="228"/>
      <c r="E394" s="228"/>
    </row>
    <row r="395" spans="1:5">
      <c r="A395" t="s">
        <v>915</v>
      </c>
      <c r="B395" s="228">
        <v>6</v>
      </c>
      <c r="C395" s="228"/>
      <c r="D395" s="228"/>
      <c r="E395" s="228"/>
    </row>
    <row r="396" spans="1:5">
      <c r="A396" t="s">
        <v>916</v>
      </c>
      <c r="B396" s="228">
        <v>0</v>
      </c>
      <c r="C396" s="228"/>
      <c r="D396" s="228"/>
      <c r="E396" s="228"/>
    </row>
    <row r="397" spans="1:5">
      <c r="A397" t="s">
        <v>917</v>
      </c>
      <c r="B397" s="228">
        <v>0</v>
      </c>
      <c r="C397" s="228"/>
      <c r="D397" s="228"/>
      <c r="E397" s="228"/>
    </row>
    <row r="398" spans="1:5">
      <c r="A398" t="s">
        <v>918</v>
      </c>
      <c r="B398" s="228">
        <v>0</v>
      </c>
      <c r="C398" s="228"/>
      <c r="D398" s="228"/>
      <c r="E398" s="228"/>
    </row>
    <row r="399" spans="1:5">
      <c r="A399" t="s">
        <v>919</v>
      </c>
      <c r="B399" s="228">
        <v>6</v>
      </c>
      <c r="C399" s="228"/>
      <c r="D399" s="228"/>
      <c r="E399" s="228"/>
    </row>
    <row r="400" spans="1:5">
      <c r="A400" t="s">
        <v>920</v>
      </c>
      <c r="B400" s="228">
        <v>6</v>
      </c>
      <c r="C400" s="228"/>
      <c r="D400" s="228"/>
      <c r="E400" s="228"/>
    </row>
    <row r="401" spans="1:5">
      <c r="A401" t="s">
        <v>921</v>
      </c>
      <c r="B401" s="228">
        <v>0</v>
      </c>
      <c r="C401" s="228"/>
      <c r="D401" s="228"/>
      <c r="E401" s="228"/>
    </row>
    <row r="402" spans="1:5">
      <c r="A402" t="s">
        <v>922</v>
      </c>
      <c r="B402" s="228">
        <v>1</v>
      </c>
      <c r="C402" s="228"/>
      <c r="D402" s="228"/>
      <c r="E402" s="228"/>
    </row>
    <row r="403" spans="1:5">
      <c r="A403" t="s">
        <v>923</v>
      </c>
      <c r="B403" s="228">
        <v>1</v>
      </c>
      <c r="C403" s="228"/>
      <c r="D403" s="228"/>
      <c r="E403" s="228"/>
    </row>
    <row r="404" spans="1:5">
      <c r="A404" t="s">
        <v>924</v>
      </c>
      <c r="B404" s="228">
        <v>1</v>
      </c>
      <c r="C404" s="228"/>
      <c r="D404" s="228"/>
      <c r="E404" s="228"/>
    </row>
    <row r="405" spans="1:5">
      <c r="A405" t="s">
        <v>925</v>
      </c>
      <c r="B405" s="228">
        <v>1</v>
      </c>
      <c r="C405" s="228"/>
      <c r="D405" s="228"/>
      <c r="E405" s="228"/>
    </row>
    <row r="406" spans="1:5">
      <c r="A406" t="s">
        <v>926</v>
      </c>
      <c r="B406" s="228">
        <v>1</v>
      </c>
      <c r="C406" s="228"/>
      <c r="D406" s="228"/>
      <c r="E406" s="228"/>
    </row>
    <row r="407" spans="1:5">
      <c r="A407" t="s">
        <v>927</v>
      </c>
      <c r="B407" s="228">
        <v>1</v>
      </c>
      <c r="C407" s="228"/>
      <c r="D407" s="228"/>
      <c r="E407" s="228"/>
    </row>
    <row r="408" spans="1:5">
      <c r="A408" t="s">
        <v>928</v>
      </c>
      <c r="B408" s="228">
        <v>1</v>
      </c>
      <c r="C408" s="228"/>
      <c r="D408" s="228"/>
      <c r="E408" s="228"/>
    </row>
    <row r="409" spans="1:5">
      <c r="A409" t="s">
        <v>929</v>
      </c>
      <c r="B409" s="228">
        <v>1</v>
      </c>
      <c r="C409" s="228"/>
      <c r="D409" s="228"/>
      <c r="E409" s="228"/>
    </row>
    <row r="410" spans="1:5">
      <c r="A410" t="s">
        <v>930</v>
      </c>
      <c r="B410" s="228">
        <v>1</v>
      </c>
      <c r="C410" s="228"/>
      <c r="D410" s="228"/>
      <c r="E410" s="228"/>
    </row>
    <row r="411" spans="1:5">
      <c r="A411" t="s">
        <v>931</v>
      </c>
      <c r="B411" s="228">
        <v>1</v>
      </c>
      <c r="C411" s="228"/>
      <c r="D411" s="228"/>
      <c r="E411" s="228"/>
    </row>
    <row r="412" spans="1:5">
      <c r="A412" t="s">
        <v>932</v>
      </c>
      <c r="B412" s="228">
        <v>1</v>
      </c>
      <c r="C412" s="228"/>
      <c r="D412" s="228"/>
      <c r="E412" s="228"/>
    </row>
    <row r="413" spans="1:5">
      <c r="A413" t="s">
        <v>933</v>
      </c>
      <c r="B413" s="228">
        <v>1</v>
      </c>
      <c r="C413" s="228"/>
      <c r="D413" s="228"/>
      <c r="E413" s="228"/>
    </row>
    <row r="414" spans="1:5">
      <c r="A414" t="s">
        <v>934</v>
      </c>
      <c r="B414" s="228">
        <v>1</v>
      </c>
      <c r="C414" s="228"/>
      <c r="D414" s="228"/>
      <c r="E414" s="228"/>
    </row>
    <row r="415" spans="1:5">
      <c r="A415" t="s">
        <v>935</v>
      </c>
      <c r="B415" s="228">
        <v>1</v>
      </c>
      <c r="C415" s="228"/>
      <c r="D415" s="228"/>
      <c r="E415" s="228"/>
    </row>
    <row r="416" spans="1:5">
      <c r="A416" t="s">
        <v>936</v>
      </c>
      <c r="B416" s="228">
        <v>1</v>
      </c>
      <c r="C416" s="228"/>
      <c r="D416" s="228"/>
      <c r="E416" s="228"/>
    </row>
    <row r="417" spans="1:5">
      <c r="A417" t="s">
        <v>937</v>
      </c>
      <c r="B417" s="228">
        <v>1</v>
      </c>
      <c r="C417" s="185">
        <v>45491</v>
      </c>
      <c r="D417" s="228"/>
      <c r="E417" s="185">
        <v>45499</v>
      </c>
    </row>
    <row r="418" spans="1:5">
      <c r="A418" t="s">
        <v>938</v>
      </c>
      <c r="B418" s="228">
        <v>1</v>
      </c>
      <c r="C418" s="185">
        <v>45491</v>
      </c>
      <c r="D418" s="228"/>
      <c r="E418" s="185">
        <v>45499</v>
      </c>
    </row>
    <row r="419" spans="1:5">
      <c r="A419" t="s">
        <v>939</v>
      </c>
      <c r="B419" s="228">
        <v>1</v>
      </c>
      <c r="C419" s="228"/>
      <c r="D419" s="228"/>
      <c r="E419" s="228"/>
    </row>
    <row r="420" spans="1:5">
      <c r="A420" t="s">
        <v>940</v>
      </c>
      <c r="B420" s="228">
        <v>6</v>
      </c>
      <c r="C420" s="228"/>
      <c r="D420" s="228"/>
      <c r="E420" s="228"/>
    </row>
    <row r="421" spans="1:5">
      <c r="A421" t="s">
        <v>941</v>
      </c>
      <c r="B421" s="228">
        <v>6</v>
      </c>
      <c r="C421" s="228"/>
      <c r="D421" s="228"/>
      <c r="E421" s="228"/>
    </row>
    <row r="422" spans="1:5">
      <c r="A422" t="s">
        <v>942</v>
      </c>
      <c r="B422" s="228">
        <v>6</v>
      </c>
      <c r="C422" s="228"/>
      <c r="D422" s="228"/>
      <c r="E422" s="228"/>
    </row>
    <row r="423" spans="1:5">
      <c r="A423" t="s">
        <v>943</v>
      </c>
      <c r="B423" s="228">
        <v>6</v>
      </c>
      <c r="C423" s="185">
        <v>45471</v>
      </c>
      <c r="D423" s="228"/>
      <c r="E423" s="228"/>
    </row>
    <row r="424" spans="1:5">
      <c r="A424" t="s">
        <v>944</v>
      </c>
      <c r="B424" s="228">
        <v>6</v>
      </c>
      <c r="C424" s="228"/>
      <c r="D424" s="228"/>
      <c r="E424" s="228"/>
    </row>
    <row r="425" spans="1:5">
      <c r="A425" t="s">
        <v>945</v>
      </c>
      <c r="B425" s="228">
        <v>6</v>
      </c>
      <c r="C425" s="228"/>
      <c r="D425" s="228"/>
      <c r="E425" s="228"/>
    </row>
    <row r="426" spans="1:5">
      <c r="A426" t="s">
        <v>946</v>
      </c>
      <c r="B426" s="228">
        <v>6</v>
      </c>
      <c r="C426" s="228"/>
      <c r="D426" s="228"/>
      <c r="E426" s="228"/>
    </row>
    <row r="427" spans="1:5">
      <c r="A427" t="s">
        <v>947</v>
      </c>
      <c r="B427" s="228">
        <v>6</v>
      </c>
      <c r="C427" s="228"/>
      <c r="D427" s="228"/>
      <c r="E427" s="228"/>
    </row>
    <row r="428" spans="1:5">
      <c r="A428" t="s">
        <v>948</v>
      </c>
      <c r="B428" s="228">
        <v>6</v>
      </c>
      <c r="C428" s="228"/>
      <c r="D428" s="228"/>
      <c r="E428" s="228"/>
    </row>
    <row r="429" spans="1:5">
      <c r="A429" t="s">
        <v>949</v>
      </c>
      <c r="B429" s="228">
        <v>6</v>
      </c>
      <c r="C429" s="228"/>
      <c r="D429" s="228"/>
      <c r="E429" s="228"/>
    </row>
    <row r="430" spans="1:5">
      <c r="A430" t="s">
        <v>950</v>
      </c>
      <c r="B430" s="228">
        <v>6</v>
      </c>
      <c r="C430" s="228"/>
      <c r="D430" s="228"/>
      <c r="E430" s="228"/>
    </row>
    <row r="431" spans="1:5">
      <c r="A431" t="s">
        <v>951</v>
      </c>
      <c r="B431" s="228">
        <v>6</v>
      </c>
      <c r="C431" s="228"/>
      <c r="D431" s="228"/>
      <c r="E431" s="228"/>
    </row>
    <row r="432" spans="1:5">
      <c r="A432" t="s">
        <v>952</v>
      </c>
      <c r="B432" s="228">
        <v>6</v>
      </c>
      <c r="C432" s="228"/>
      <c r="D432" s="228"/>
      <c r="E432" s="228"/>
    </row>
    <row r="433" spans="1:5">
      <c r="A433" t="s">
        <v>953</v>
      </c>
      <c r="B433" s="228">
        <v>6</v>
      </c>
      <c r="C433" s="228"/>
      <c r="D433" s="228"/>
      <c r="E433" s="228"/>
    </row>
    <row r="434" spans="1:5">
      <c r="A434" t="s">
        <v>954</v>
      </c>
      <c r="B434" s="228">
        <v>6</v>
      </c>
      <c r="C434" s="228"/>
      <c r="D434" s="228"/>
      <c r="E434" s="228"/>
    </row>
    <row r="435" spans="1:5">
      <c r="A435" t="s">
        <v>955</v>
      </c>
      <c r="B435" s="228">
        <v>6</v>
      </c>
      <c r="C435" s="228"/>
      <c r="D435" s="228"/>
      <c r="E435" s="228"/>
    </row>
    <row r="436" spans="1:5">
      <c r="A436" t="s">
        <v>956</v>
      </c>
      <c r="B436" s="228">
        <v>6</v>
      </c>
      <c r="C436" s="228"/>
      <c r="D436" s="228"/>
      <c r="E436" s="228"/>
    </row>
    <row r="437" spans="1:5">
      <c r="A437" t="s">
        <v>957</v>
      </c>
      <c r="B437" s="228">
        <v>6</v>
      </c>
      <c r="C437" s="228"/>
      <c r="D437" s="228"/>
      <c r="E437" s="228"/>
    </row>
    <row r="438" spans="1:5">
      <c r="A438" t="s">
        <v>958</v>
      </c>
      <c r="B438" s="228">
        <v>6</v>
      </c>
      <c r="C438" s="228"/>
      <c r="D438" s="228"/>
      <c r="E438" s="228"/>
    </row>
    <row r="439" spans="1:5">
      <c r="A439" t="s">
        <v>959</v>
      </c>
      <c r="B439" s="228">
        <v>6</v>
      </c>
      <c r="C439" s="228"/>
      <c r="D439" s="228"/>
      <c r="E439" s="228"/>
    </row>
    <row r="440" spans="1:5">
      <c r="A440" t="s">
        <v>960</v>
      </c>
      <c r="B440" s="228">
        <v>0</v>
      </c>
      <c r="C440" s="228"/>
      <c r="D440" s="228"/>
      <c r="E440" s="228"/>
    </row>
    <row r="441" spans="1:5">
      <c r="A441" t="s">
        <v>961</v>
      </c>
      <c r="B441" s="228">
        <v>0</v>
      </c>
      <c r="C441" s="228"/>
      <c r="D441" s="228"/>
      <c r="E441" s="228"/>
    </row>
    <row r="442" spans="1:5">
      <c r="A442" t="s">
        <v>962</v>
      </c>
      <c r="B442" s="228">
        <v>0</v>
      </c>
      <c r="C442" s="228"/>
      <c r="D442" s="228"/>
      <c r="E442" s="228"/>
    </row>
    <row r="443" spans="1:5">
      <c r="A443" t="s">
        <v>963</v>
      </c>
      <c r="B443" s="228">
        <v>6</v>
      </c>
      <c r="C443" s="228"/>
      <c r="D443" s="228"/>
      <c r="E443" s="228"/>
    </row>
    <row r="444" spans="1:5">
      <c r="A444" t="s">
        <v>964</v>
      </c>
      <c r="B444" s="228">
        <v>6</v>
      </c>
      <c r="C444" s="228"/>
      <c r="D444" s="228"/>
      <c r="E444" s="228"/>
    </row>
    <row r="445" spans="1:5">
      <c r="A445" t="s">
        <v>965</v>
      </c>
      <c r="B445" s="228">
        <v>6</v>
      </c>
      <c r="C445" s="228"/>
      <c r="D445" s="228"/>
      <c r="E445" s="228"/>
    </row>
    <row r="446" spans="1:5">
      <c r="A446" t="s">
        <v>966</v>
      </c>
      <c r="B446" s="228">
        <v>6</v>
      </c>
      <c r="C446" s="228"/>
      <c r="D446" s="228"/>
      <c r="E446" s="228"/>
    </row>
    <row r="447" spans="1:5">
      <c r="A447" t="s">
        <v>967</v>
      </c>
      <c r="B447" s="228">
        <v>6</v>
      </c>
      <c r="C447" s="228"/>
      <c r="D447" s="228"/>
      <c r="E447" s="228"/>
    </row>
    <row r="448" spans="1:5">
      <c r="A448" t="s">
        <v>968</v>
      </c>
      <c r="B448" s="228">
        <v>6</v>
      </c>
      <c r="C448" s="228"/>
      <c r="D448" s="228"/>
      <c r="E448" s="228"/>
    </row>
    <row r="449" spans="1:5">
      <c r="A449" t="s">
        <v>969</v>
      </c>
      <c r="B449" s="228">
        <v>6</v>
      </c>
      <c r="C449" s="228"/>
      <c r="D449" s="228"/>
      <c r="E449" s="228"/>
    </row>
    <row r="450" spans="1:5">
      <c r="A450" t="s">
        <v>970</v>
      </c>
      <c r="B450" s="228">
        <v>6</v>
      </c>
      <c r="C450" s="228"/>
      <c r="D450" s="228"/>
      <c r="E450" s="228"/>
    </row>
    <row r="451" spans="1:5">
      <c r="A451" t="s">
        <v>971</v>
      </c>
      <c r="B451" s="228">
        <v>6</v>
      </c>
      <c r="C451" s="228"/>
      <c r="D451" s="228"/>
      <c r="E451" s="228"/>
    </row>
    <row r="452" spans="1:5">
      <c r="A452" t="s">
        <v>972</v>
      </c>
      <c r="B452" s="228">
        <v>6</v>
      </c>
      <c r="C452" s="228"/>
      <c r="D452" s="228"/>
      <c r="E452" s="228"/>
    </row>
    <row r="453" spans="1:5">
      <c r="A453" t="s">
        <v>973</v>
      </c>
      <c r="B453" s="228">
        <v>6</v>
      </c>
      <c r="C453" s="228"/>
      <c r="D453" s="228"/>
      <c r="E453" s="228"/>
    </row>
    <row r="454" spans="1:5">
      <c r="A454" t="s">
        <v>974</v>
      </c>
      <c r="B454" s="228">
        <v>6</v>
      </c>
      <c r="C454" s="228"/>
      <c r="D454" s="228"/>
      <c r="E454" s="228"/>
    </row>
    <row r="455" spans="1:5">
      <c r="A455" t="s">
        <v>975</v>
      </c>
      <c r="B455" s="228">
        <v>6</v>
      </c>
      <c r="C455" s="228"/>
      <c r="D455" s="228"/>
      <c r="E455" s="228"/>
    </row>
    <row r="456" spans="1:5">
      <c r="A456" t="s">
        <v>976</v>
      </c>
      <c r="B456" s="228">
        <v>6</v>
      </c>
      <c r="C456" s="228"/>
      <c r="D456" s="228"/>
      <c r="E456" s="228"/>
    </row>
    <row r="457" spans="1:5">
      <c r="A457" t="s">
        <v>977</v>
      </c>
      <c r="B457" s="228">
        <v>6</v>
      </c>
      <c r="C457" s="228"/>
      <c r="D457" s="228"/>
      <c r="E457" s="228"/>
    </row>
    <row r="458" spans="1:5">
      <c r="A458" t="s">
        <v>978</v>
      </c>
      <c r="B458" s="228">
        <v>6</v>
      </c>
      <c r="C458" s="228"/>
      <c r="D458" s="228"/>
      <c r="E458" s="228"/>
    </row>
    <row r="459" spans="1:5">
      <c r="A459" t="s">
        <v>979</v>
      </c>
      <c r="B459" s="228">
        <v>6</v>
      </c>
      <c r="C459" s="228"/>
      <c r="D459" s="228"/>
      <c r="E459" s="228"/>
    </row>
    <row r="460" spans="1:5">
      <c r="A460" t="s">
        <v>980</v>
      </c>
      <c r="B460" s="228">
        <v>6</v>
      </c>
      <c r="C460" s="228"/>
      <c r="D460" s="228"/>
      <c r="E460" s="228"/>
    </row>
    <row r="461" spans="1:5">
      <c r="A461" t="s">
        <v>981</v>
      </c>
      <c r="B461" s="228">
        <v>6</v>
      </c>
      <c r="C461" s="228"/>
      <c r="D461" s="228"/>
      <c r="E461" s="228"/>
    </row>
    <row r="462" spans="1:5">
      <c r="A462" t="s">
        <v>982</v>
      </c>
      <c r="B462" s="228">
        <v>6</v>
      </c>
      <c r="C462" s="228"/>
      <c r="D462" s="228"/>
      <c r="E462" s="228"/>
    </row>
    <row r="463" spans="1:5">
      <c r="A463" t="s">
        <v>983</v>
      </c>
      <c r="B463" s="228">
        <v>6</v>
      </c>
      <c r="C463" s="228"/>
      <c r="D463" s="228"/>
      <c r="E463" s="228"/>
    </row>
    <row r="464" spans="1:5">
      <c r="A464" t="s">
        <v>984</v>
      </c>
      <c r="B464" s="228">
        <v>6</v>
      </c>
      <c r="C464" s="228"/>
      <c r="D464" s="228"/>
      <c r="E464" s="228"/>
    </row>
    <row r="465" spans="1:5">
      <c r="A465" t="s">
        <v>985</v>
      </c>
      <c r="B465" s="228">
        <v>6</v>
      </c>
      <c r="C465" s="228"/>
      <c r="D465" s="228"/>
      <c r="E465" s="228"/>
    </row>
    <row r="466" spans="1:5">
      <c r="A466" t="s">
        <v>986</v>
      </c>
      <c r="B466" s="228">
        <v>6</v>
      </c>
      <c r="C466" s="228"/>
      <c r="D466" s="228"/>
      <c r="E466" s="228"/>
    </row>
    <row r="467" spans="1:5">
      <c r="A467" t="s">
        <v>987</v>
      </c>
      <c r="B467" s="228">
        <v>6</v>
      </c>
      <c r="C467" s="228"/>
      <c r="D467" s="228"/>
      <c r="E467" s="228"/>
    </row>
    <row r="468" spans="1:5">
      <c r="A468" t="s">
        <v>988</v>
      </c>
      <c r="B468" s="228">
        <v>6</v>
      </c>
      <c r="C468" s="228"/>
      <c r="D468" s="228"/>
      <c r="E468" s="228"/>
    </row>
    <row r="469" spans="1:5">
      <c r="A469" t="s">
        <v>989</v>
      </c>
      <c r="B469" s="228">
        <v>6</v>
      </c>
      <c r="C469" s="228"/>
      <c r="D469" s="228"/>
      <c r="E469" s="228"/>
    </row>
    <row r="470" spans="1:5">
      <c r="A470" t="s">
        <v>990</v>
      </c>
      <c r="B470" s="228">
        <v>6</v>
      </c>
      <c r="C470" s="228"/>
      <c r="D470" s="228"/>
      <c r="E470" s="228"/>
    </row>
    <row r="471" spans="1:5">
      <c r="A471" t="s">
        <v>991</v>
      </c>
      <c r="B471" s="228">
        <v>6</v>
      </c>
      <c r="C471" s="228"/>
      <c r="D471" s="228"/>
      <c r="E471" s="228"/>
    </row>
    <row r="472" spans="1:5">
      <c r="A472" t="s">
        <v>992</v>
      </c>
      <c r="B472" s="228">
        <v>6</v>
      </c>
      <c r="C472" s="228"/>
      <c r="D472" s="228"/>
      <c r="E472" s="228"/>
    </row>
    <row r="473" spans="1:5">
      <c r="A473" t="s">
        <v>993</v>
      </c>
      <c r="B473" s="228">
        <v>6</v>
      </c>
      <c r="C473" s="228"/>
      <c r="D473" s="228"/>
      <c r="E473" s="228"/>
    </row>
    <row r="474" spans="1:5">
      <c r="A474" t="s">
        <v>994</v>
      </c>
      <c r="B474" s="228">
        <v>6</v>
      </c>
      <c r="C474" s="228"/>
      <c r="D474" s="228"/>
      <c r="E474" s="228"/>
    </row>
    <row r="475" spans="1:5">
      <c r="A475" t="s">
        <v>995</v>
      </c>
      <c r="B475" s="228">
        <v>6</v>
      </c>
      <c r="C475" s="228"/>
      <c r="D475" s="228"/>
      <c r="E475" s="228"/>
    </row>
    <row r="476" spans="1:5">
      <c r="A476" t="s">
        <v>996</v>
      </c>
      <c r="B476" s="228">
        <v>6</v>
      </c>
      <c r="C476" s="228"/>
      <c r="D476" s="228"/>
      <c r="E476" s="228"/>
    </row>
    <row r="477" spans="1:5">
      <c r="A477" t="s">
        <v>1853</v>
      </c>
      <c r="B477" s="228">
        <v>6</v>
      </c>
      <c r="C477" s="228"/>
      <c r="D477" s="228"/>
      <c r="E477" s="228"/>
    </row>
    <row r="478" spans="1:5">
      <c r="A478" t="s">
        <v>997</v>
      </c>
      <c r="B478" s="228">
        <v>6</v>
      </c>
      <c r="C478" s="228"/>
      <c r="D478" s="228"/>
      <c r="E478" s="228"/>
    </row>
    <row r="479" spans="1:5">
      <c r="A479" t="s">
        <v>998</v>
      </c>
      <c r="B479" s="228">
        <v>6</v>
      </c>
      <c r="C479" s="228"/>
      <c r="D479" s="228"/>
      <c r="E479" s="228"/>
    </row>
    <row r="480" spans="1:5">
      <c r="A480" t="s">
        <v>999</v>
      </c>
      <c r="B480" s="228">
        <v>6</v>
      </c>
      <c r="C480" s="228"/>
      <c r="D480" s="228"/>
      <c r="E480" s="228"/>
    </row>
    <row r="481" spans="1:5">
      <c r="A481" t="s">
        <v>1000</v>
      </c>
      <c r="B481" s="228">
        <v>6</v>
      </c>
      <c r="C481" s="228"/>
      <c r="D481" s="228"/>
      <c r="E481" s="228"/>
    </row>
    <row r="482" spans="1:5">
      <c r="A482" t="s">
        <v>1001</v>
      </c>
      <c r="B482" s="228">
        <v>6</v>
      </c>
      <c r="C482" s="228"/>
      <c r="D482" s="228"/>
      <c r="E482" s="228"/>
    </row>
    <row r="483" spans="1:5">
      <c r="A483" t="s">
        <v>1002</v>
      </c>
      <c r="B483" s="228">
        <v>6</v>
      </c>
      <c r="C483" s="228"/>
      <c r="D483" s="228"/>
      <c r="E483" s="228"/>
    </row>
    <row r="484" spans="1:5">
      <c r="A484" t="s">
        <v>1003</v>
      </c>
      <c r="B484" s="228">
        <v>6</v>
      </c>
      <c r="C484" s="228"/>
      <c r="D484" s="228"/>
      <c r="E484" s="228"/>
    </row>
    <row r="485" spans="1:5">
      <c r="A485" t="s">
        <v>1004</v>
      </c>
      <c r="B485" s="228">
        <v>6</v>
      </c>
      <c r="C485" s="228"/>
      <c r="D485" s="228"/>
      <c r="E485" s="228"/>
    </row>
    <row r="486" spans="1:5">
      <c r="A486" t="s">
        <v>1005</v>
      </c>
      <c r="B486" s="228">
        <v>6</v>
      </c>
      <c r="C486" s="228"/>
      <c r="D486" s="228"/>
      <c r="E486" s="228"/>
    </row>
    <row r="487" spans="1:5">
      <c r="A487" t="s">
        <v>1006</v>
      </c>
      <c r="B487" s="228">
        <v>6</v>
      </c>
      <c r="C487" s="228"/>
      <c r="D487" s="228"/>
      <c r="E487" s="228"/>
    </row>
    <row r="488" spans="1:5">
      <c r="A488" t="s">
        <v>1007</v>
      </c>
      <c r="B488" s="228">
        <v>6</v>
      </c>
      <c r="C488" s="228"/>
      <c r="D488" s="228"/>
      <c r="E488" s="228"/>
    </row>
    <row r="489" spans="1:5">
      <c r="A489" t="s">
        <v>1008</v>
      </c>
      <c r="B489" s="228">
        <v>6</v>
      </c>
      <c r="C489" s="228"/>
      <c r="D489" s="228"/>
      <c r="E489" s="228"/>
    </row>
    <row r="490" spans="1:5">
      <c r="A490" t="s">
        <v>1009</v>
      </c>
      <c r="B490" s="228">
        <v>1</v>
      </c>
      <c r="C490" s="228"/>
      <c r="D490" s="228"/>
      <c r="E490" s="228"/>
    </row>
    <row r="491" spans="1:5">
      <c r="A491" t="s">
        <v>1010</v>
      </c>
      <c r="B491" s="228">
        <v>1</v>
      </c>
      <c r="C491" s="228"/>
      <c r="D491" s="228"/>
      <c r="E491" s="228"/>
    </row>
    <row r="492" spans="1:5">
      <c r="A492" t="s">
        <v>1011</v>
      </c>
      <c r="B492" s="228">
        <v>1</v>
      </c>
      <c r="C492" s="228"/>
      <c r="D492" s="228"/>
      <c r="E492" s="228"/>
    </row>
    <row r="493" spans="1:5">
      <c r="A493" t="s">
        <v>1012</v>
      </c>
      <c r="B493" s="228">
        <v>1</v>
      </c>
      <c r="C493" s="228"/>
      <c r="D493" s="228"/>
      <c r="E493" s="228"/>
    </row>
    <row r="494" spans="1:5">
      <c r="A494" t="s">
        <v>1013</v>
      </c>
      <c r="B494" s="228">
        <v>1</v>
      </c>
      <c r="C494" s="228"/>
      <c r="D494" s="228"/>
      <c r="E494" s="228"/>
    </row>
    <row r="495" spans="1:5">
      <c r="A495" t="s">
        <v>1014</v>
      </c>
      <c r="B495" s="228">
        <v>1</v>
      </c>
      <c r="C495" s="228"/>
      <c r="D495" s="228"/>
      <c r="E495" s="228"/>
    </row>
    <row r="496" spans="1:5">
      <c r="A496" t="s">
        <v>1015</v>
      </c>
      <c r="B496" s="228">
        <v>1</v>
      </c>
      <c r="C496" s="228"/>
      <c r="D496" s="228"/>
      <c r="E496" s="228"/>
    </row>
    <row r="497" spans="1:5">
      <c r="A497" t="s">
        <v>1016</v>
      </c>
      <c r="B497" s="228">
        <v>1</v>
      </c>
      <c r="C497" s="228"/>
      <c r="D497" s="228"/>
      <c r="E497" s="228"/>
    </row>
    <row r="498" spans="1:5">
      <c r="A498" t="s">
        <v>1017</v>
      </c>
      <c r="B498" s="228">
        <v>1</v>
      </c>
      <c r="C498" s="228"/>
      <c r="D498" s="228"/>
      <c r="E498" s="228"/>
    </row>
    <row r="499" spans="1:5">
      <c r="A499" t="s">
        <v>1018</v>
      </c>
      <c r="B499" s="228">
        <v>1</v>
      </c>
      <c r="C499" s="228"/>
      <c r="D499" s="228"/>
      <c r="E499" s="228"/>
    </row>
    <row r="500" spans="1:5">
      <c r="A500" t="s">
        <v>1019</v>
      </c>
      <c r="B500" s="228">
        <v>1</v>
      </c>
      <c r="C500" s="228"/>
      <c r="D500" s="228"/>
      <c r="E500" s="228"/>
    </row>
    <row r="501" spans="1:5">
      <c r="A501" t="s">
        <v>1020</v>
      </c>
      <c r="B501" s="228">
        <v>2</v>
      </c>
      <c r="C501" s="228"/>
      <c r="D501" s="228"/>
      <c r="E501" s="228"/>
    </row>
    <row r="502" spans="1:5">
      <c r="A502" t="s">
        <v>1021</v>
      </c>
      <c r="B502" s="228">
        <v>2</v>
      </c>
      <c r="C502" s="228"/>
      <c r="D502" s="228"/>
      <c r="E502" s="228"/>
    </row>
    <row r="503" spans="1:5">
      <c r="A503" t="s">
        <v>1022</v>
      </c>
      <c r="B503" s="228">
        <v>1</v>
      </c>
      <c r="C503" s="228"/>
      <c r="D503" s="228"/>
      <c r="E503" s="228"/>
    </row>
    <row r="504" spans="1:5">
      <c r="A504" t="s">
        <v>1023</v>
      </c>
      <c r="B504" s="228">
        <v>2</v>
      </c>
      <c r="C504" s="228"/>
      <c r="D504" s="228"/>
      <c r="E504" s="228"/>
    </row>
    <row r="505" spans="1:5">
      <c r="A505" t="s">
        <v>1024</v>
      </c>
      <c r="B505" s="228">
        <v>2</v>
      </c>
      <c r="C505" s="228"/>
      <c r="D505" s="228"/>
      <c r="E505" s="228"/>
    </row>
    <row r="506" spans="1:5">
      <c r="A506" t="s">
        <v>1025</v>
      </c>
      <c r="B506" s="228">
        <v>3</v>
      </c>
      <c r="C506" s="228"/>
      <c r="D506" s="228"/>
      <c r="E506" s="228"/>
    </row>
    <row r="507" spans="1:5">
      <c r="A507" t="s">
        <v>1026</v>
      </c>
      <c r="B507" s="228">
        <v>3</v>
      </c>
      <c r="C507" s="228"/>
      <c r="D507" s="228"/>
      <c r="E507" s="228"/>
    </row>
    <row r="508" spans="1:5">
      <c r="A508" t="s">
        <v>1027</v>
      </c>
      <c r="B508" s="228">
        <v>3</v>
      </c>
      <c r="C508" s="228"/>
      <c r="D508" s="228"/>
      <c r="E508" s="228"/>
    </row>
    <row r="509" spans="1:5">
      <c r="A509" t="s">
        <v>1028</v>
      </c>
      <c r="B509" s="228">
        <v>1</v>
      </c>
      <c r="C509" s="228"/>
      <c r="D509" s="228"/>
      <c r="E509" s="228"/>
    </row>
    <row r="510" spans="1:5">
      <c r="A510" t="s">
        <v>1029</v>
      </c>
      <c r="B510" s="228">
        <v>3</v>
      </c>
      <c r="C510" s="228"/>
      <c r="D510" s="228"/>
      <c r="E510" s="228"/>
    </row>
    <row r="511" spans="1:5">
      <c r="A511" t="s">
        <v>1030</v>
      </c>
      <c r="B511" s="228">
        <v>3</v>
      </c>
      <c r="C511" s="228"/>
      <c r="D511" s="228"/>
      <c r="E511" s="228"/>
    </row>
    <row r="512" spans="1:5">
      <c r="A512" t="s">
        <v>1031</v>
      </c>
      <c r="B512" s="228">
        <v>1</v>
      </c>
      <c r="C512" s="228"/>
      <c r="D512" s="228"/>
      <c r="E512" s="228"/>
    </row>
    <row r="513" spans="1:5">
      <c r="A513" t="s">
        <v>1032</v>
      </c>
      <c r="B513" s="228">
        <v>3</v>
      </c>
      <c r="C513" s="228"/>
      <c r="D513" s="228"/>
      <c r="E513" s="228"/>
    </row>
    <row r="514" spans="1:5">
      <c r="A514" t="s">
        <v>1033</v>
      </c>
      <c r="B514" s="228">
        <v>3</v>
      </c>
      <c r="C514" s="228"/>
      <c r="D514" s="228"/>
      <c r="E514" s="228"/>
    </row>
    <row r="515" spans="1:5">
      <c r="A515" t="s">
        <v>1034</v>
      </c>
      <c r="B515" s="228">
        <v>3</v>
      </c>
      <c r="C515" s="228"/>
      <c r="D515" s="228"/>
      <c r="E515" s="228"/>
    </row>
    <row r="516" spans="1:5">
      <c r="A516" t="s">
        <v>1035</v>
      </c>
      <c r="B516" s="228">
        <v>4</v>
      </c>
      <c r="C516" s="185">
        <v>45490</v>
      </c>
      <c r="D516" s="185">
        <v>45504</v>
      </c>
      <c r="E516" s="185">
        <v>45504</v>
      </c>
    </row>
    <row r="517" spans="1:5">
      <c r="A517" t="s">
        <v>1036</v>
      </c>
      <c r="B517" s="228">
        <v>4</v>
      </c>
      <c r="C517" s="185">
        <v>45490</v>
      </c>
      <c r="D517" s="185">
        <v>45504</v>
      </c>
      <c r="E517" s="185">
        <v>45504</v>
      </c>
    </row>
    <row r="518" spans="1:5">
      <c r="A518" t="s">
        <v>1037</v>
      </c>
      <c r="B518" s="228">
        <v>4</v>
      </c>
      <c r="C518" s="185">
        <v>45490</v>
      </c>
      <c r="D518" s="185">
        <v>45504</v>
      </c>
      <c r="E518" s="185">
        <v>45504</v>
      </c>
    </row>
    <row r="519" spans="1:5">
      <c r="A519" t="s">
        <v>1038</v>
      </c>
      <c r="B519" s="228">
        <v>4</v>
      </c>
      <c r="C519" s="185">
        <v>45490</v>
      </c>
      <c r="D519" s="185">
        <v>45504</v>
      </c>
      <c r="E519" s="185">
        <v>45504</v>
      </c>
    </row>
    <row r="520" spans="1:5">
      <c r="A520" t="s">
        <v>1039</v>
      </c>
      <c r="B520" s="228">
        <v>4</v>
      </c>
      <c r="C520" s="185">
        <v>45490</v>
      </c>
      <c r="D520" s="185">
        <v>45504</v>
      </c>
      <c r="E520" s="185">
        <v>45504</v>
      </c>
    </row>
    <row r="521" spans="1:5">
      <c r="A521" t="s">
        <v>1040</v>
      </c>
      <c r="B521" s="228">
        <v>4</v>
      </c>
      <c r="C521" s="185">
        <v>45490</v>
      </c>
      <c r="D521" s="185">
        <v>45504</v>
      </c>
      <c r="E521" s="185">
        <v>45504</v>
      </c>
    </row>
    <row r="522" spans="1:5">
      <c r="A522" t="s">
        <v>1041</v>
      </c>
      <c r="B522" s="228">
        <v>4</v>
      </c>
      <c r="C522" s="185">
        <v>45490</v>
      </c>
      <c r="D522" s="185">
        <v>45504</v>
      </c>
      <c r="E522" s="185">
        <v>45504</v>
      </c>
    </row>
    <row r="523" spans="1:5">
      <c r="A523" t="s">
        <v>1042</v>
      </c>
      <c r="B523" s="228">
        <v>4</v>
      </c>
      <c r="C523" s="185">
        <v>45490</v>
      </c>
      <c r="D523" s="185">
        <v>45504</v>
      </c>
      <c r="E523" s="185">
        <v>45504</v>
      </c>
    </row>
    <row r="524" spans="1:5">
      <c r="A524" t="s">
        <v>1043</v>
      </c>
      <c r="B524" s="228">
        <v>4</v>
      </c>
      <c r="C524" s="185">
        <v>45490</v>
      </c>
      <c r="D524" s="185">
        <v>45504</v>
      </c>
      <c r="E524" s="185">
        <v>45504</v>
      </c>
    </row>
    <row r="525" spans="1:5">
      <c r="A525" t="s">
        <v>1044</v>
      </c>
      <c r="B525" s="228">
        <v>4</v>
      </c>
      <c r="C525" s="185">
        <v>45490</v>
      </c>
      <c r="D525" s="185">
        <v>45504</v>
      </c>
      <c r="E525" s="185">
        <v>45504</v>
      </c>
    </row>
    <row r="526" spans="1:5">
      <c r="A526" t="s">
        <v>1045</v>
      </c>
      <c r="B526" s="228">
        <v>4</v>
      </c>
      <c r="C526" s="185">
        <v>45490</v>
      </c>
      <c r="D526" s="185">
        <v>45504</v>
      </c>
      <c r="E526" s="185">
        <v>45504</v>
      </c>
    </row>
    <row r="527" spans="1:5">
      <c r="A527" t="s">
        <v>1046</v>
      </c>
      <c r="B527" s="228">
        <v>4</v>
      </c>
      <c r="C527" s="185">
        <v>45490</v>
      </c>
      <c r="D527" s="185">
        <v>45504</v>
      </c>
      <c r="E527" s="185">
        <v>45504</v>
      </c>
    </row>
    <row r="528" spans="1:5">
      <c r="A528" t="s">
        <v>1047</v>
      </c>
      <c r="B528" s="228">
        <v>4</v>
      </c>
      <c r="C528" s="185">
        <v>45490</v>
      </c>
      <c r="D528" s="185">
        <v>45504</v>
      </c>
      <c r="E528" s="185">
        <v>45504</v>
      </c>
    </row>
    <row r="529" spans="1:5">
      <c r="A529" t="s">
        <v>1048</v>
      </c>
      <c r="B529" s="228">
        <v>4</v>
      </c>
      <c r="C529" s="185">
        <v>45490</v>
      </c>
      <c r="D529" s="185">
        <v>45504</v>
      </c>
      <c r="E529" s="185">
        <v>45504</v>
      </c>
    </row>
    <row r="530" spans="1:5">
      <c r="A530" t="s">
        <v>1049</v>
      </c>
      <c r="B530" s="228">
        <v>4</v>
      </c>
      <c r="C530" s="185">
        <v>45490</v>
      </c>
      <c r="D530" s="185">
        <v>45504</v>
      </c>
      <c r="E530" s="185">
        <v>45504</v>
      </c>
    </row>
    <row r="531" spans="1:5">
      <c r="A531" t="s">
        <v>1050</v>
      </c>
      <c r="B531" s="228">
        <v>4</v>
      </c>
      <c r="C531" s="185">
        <v>45490</v>
      </c>
      <c r="D531" s="185">
        <v>45504</v>
      </c>
      <c r="E531" s="185">
        <v>45504</v>
      </c>
    </row>
    <row r="532" spans="1:5">
      <c r="A532" t="s">
        <v>1051</v>
      </c>
      <c r="B532" s="228">
        <v>4</v>
      </c>
      <c r="C532" s="185">
        <v>45490</v>
      </c>
      <c r="D532" s="185">
        <v>45504</v>
      </c>
      <c r="E532" s="185">
        <v>45504</v>
      </c>
    </row>
    <row r="533" spans="1:5">
      <c r="A533" t="s">
        <v>1052</v>
      </c>
      <c r="B533" s="228">
        <v>2</v>
      </c>
      <c r="C533" s="185">
        <v>45490</v>
      </c>
      <c r="D533" s="185">
        <v>45504</v>
      </c>
      <c r="E533" s="185">
        <v>45504</v>
      </c>
    </row>
    <row r="534" spans="1:5">
      <c r="A534" t="s">
        <v>1053</v>
      </c>
      <c r="B534" s="228">
        <v>2</v>
      </c>
      <c r="C534" s="185">
        <v>45490</v>
      </c>
      <c r="D534" s="185">
        <v>45504</v>
      </c>
      <c r="E534" s="185">
        <v>45504</v>
      </c>
    </row>
    <row r="535" spans="1:5">
      <c r="A535" t="s">
        <v>1054</v>
      </c>
      <c r="B535" s="228">
        <v>6</v>
      </c>
      <c r="C535" s="228"/>
      <c r="D535" s="228"/>
      <c r="E535" s="228"/>
    </row>
    <row r="536" spans="1:5">
      <c r="A536" t="s">
        <v>1055</v>
      </c>
      <c r="B536" s="228">
        <v>2</v>
      </c>
      <c r="C536" s="185">
        <v>45490</v>
      </c>
      <c r="D536" s="185">
        <v>45504</v>
      </c>
      <c r="E536" s="185">
        <v>45504</v>
      </c>
    </row>
    <row r="537" spans="1:5">
      <c r="A537" t="s">
        <v>1056</v>
      </c>
      <c r="B537" s="228">
        <v>2</v>
      </c>
      <c r="C537" s="185">
        <v>45490</v>
      </c>
      <c r="D537" s="185">
        <v>45504</v>
      </c>
      <c r="E537" s="185">
        <v>45504</v>
      </c>
    </row>
    <row r="538" spans="1:5">
      <c r="A538" t="s">
        <v>1057</v>
      </c>
      <c r="B538" s="228">
        <v>2</v>
      </c>
      <c r="C538" s="185">
        <v>45490</v>
      </c>
      <c r="D538" s="185">
        <v>45504</v>
      </c>
      <c r="E538" s="185">
        <v>45504</v>
      </c>
    </row>
    <row r="539" spans="1:5">
      <c r="A539" t="s">
        <v>1058</v>
      </c>
      <c r="B539" s="228">
        <v>2</v>
      </c>
      <c r="C539" s="185">
        <v>45490</v>
      </c>
      <c r="D539" s="185">
        <v>45504</v>
      </c>
      <c r="E539" s="185">
        <v>45504</v>
      </c>
    </row>
    <row r="540" spans="1:5">
      <c r="A540" t="s">
        <v>1059</v>
      </c>
      <c r="B540" s="228">
        <v>2</v>
      </c>
      <c r="C540" s="185">
        <v>45490</v>
      </c>
      <c r="D540" s="185">
        <v>45504</v>
      </c>
      <c r="E540" s="185">
        <v>45504</v>
      </c>
    </row>
    <row r="541" spans="1:5">
      <c r="A541" t="s">
        <v>1060</v>
      </c>
      <c r="B541" s="228">
        <v>2</v>
      </c>
      <c r="C541" s="185">
        <v>45490</v>
      </c>
      <c r="D541" s="185">
        <v>45504</v>
      </c>
      <c r="E541" s="185">
        <v>45504</v>
      </c>
    </row>
    <row r="542" spans="1:5">
      <c r="A542" t="s">
        <v>1061</v>
      </c>
      <c r="B542" s="228">
        <v>2</v>
      </c>
      <c r="C542" s="185">
        <v>45490</v>
      </c>
      <c r="D542" s="185">
        <v>45504</v>
      </c>
      <c r="E542" s="185">
        <v>45504</v>
      </c>
    </row>
    <row r="543" spans="1:5">
      <c r="A543" t="s">
        <v>1062</v>
      </c>
      <c r="B543" s="228">
        <v>2</v>
      </c>
      <c r="C543" s="185">
        <v>45490</v>
      </c>
      <c r="D543" s="185">
        <v>45504</v>
      </c>
      <c r="E543" s="185">
        <v>45504</v>
      </c>
    </row>
    <row r="544" spans="1:5">
      <c r="A544" t="s">
        <v>1063</v>
      </c>
      <c r="B544" s="228">
        <v>1</v>
      </c>
      <c r="C544" s="228"/>
      <c r="D544" s="228"/>
      <c r="E544" s="228"/>
    </row>
    <row r="545" spans="1:5">
      <c r="A545" t="s">
        <v>1064</v>
      </c>
      <c r="B545" s="228">
        <v>2</v>
      </c>
      <c r="C545" s="185">
        <v>45490</v>
      </c>
      <c r="D545" s="185">
        <v>45504</v>
      </c>
      <c r="E545" s="185">
        <v>45504</v>
      </c>
    </row>
    <row r="546" spans="1:5">
      <c r="A546" t="s">
        <v>1065</v>
      </c>
      <c r="B546" s="228">
        <v>2</v>
      </c>
      <c r="C546" s="185">
        <v>45490</v>
      </c>
      <c r="D546" s="185">
        <v>45504</v>
      </c>
      <c r="E546" s="185">
        <v>45504</v>
      </c>
    </row>
    <row r="547" spans="1:5">
      <c r="A547" t="s">
        <v>1066</v>
      </c>
      <c r="B547" s="228">
        <v>2</v>
      </c>
      <c r="C547" s="185">
        <v>45490</v>
      </c>
      <c r="D547" s="185">
        <v>45504</v>
      </c>
      <c r="E547" s="185">
        <v>45504</v>
      </c>
    </row>
    <row r="548" spans="1:5">
      <c r="A548" t="s">
        <v>1067</v>
      </c>
      <c r="B548" s="228">
        <v>6</v>
      </c>
      <c r="C548" s="228"/>
      <c r="D548" s="228"/>
      <c r="E548" s="228"/>
    </row>
    <row r="549" spans="1:5">
      <c r="A549" t="s">
        <v>1068</v>
      </c>
      <c r="B549" s="228">
        <v>1</v>
      </c>
      <c r="C549" s="228"/>
      <c r="D549" s="228"/>
      <c r="E549" s="228"/>
    </row>
    <row r="550" spans="1:5">
      <c r="A550" t="s">
        <v>1069</v>
      </c>
      <c r="B550" s="228">
        <v>1</v>
      </c>
      <c r="C550" s="228"/>
      <c r="D550" s="228"/>
      <c r="E550" s="228"/>
    </row>
    <row r="551" spans="1:5">
      <c r="A551" t="s">
        <v>1070</v>
      </c>
      <c r="B551" s="228">
        <v>1</v>
      </c>
      <c r="C551" s="228"/>
      <c r="D551" s="228"/>
      <c r="E551" s="228"/>
    </row>
    <row r="552" spans="1:5">
      <c r="A552" t="s">
        <v>1071</v>
      </c>
      <c r="B552" s="228">
        <v>1</v>
      </c>
      <c r="C552" s="228"/>
      <c r="D552" s="228"/>
      <c r="E552" s="228"/>
    </row>
    <row r="553" spans="1:5">
      <c r="A553" t="s">
        <v>1072</v>
      </c>
      <c r="B553" s="228">
        <v>3</v>
      </c>
      <c r="C553" s="228"/>
      <c r="D553" s="228"/>
      <c r="E553" s="228"/>
    </row>
    <row r="554" spans="1:5">
      <c r="A554" t="s">
        <v>1073</v>
      </c>
      <c r="B554" s="228">
        <v>4</v>
      </c>
      <c r="C554" s="185">
        <v>45506</v>
      </c>
      <c r="D554" s="228"/>
      <c r="E554" s="228"/>
    </row>
    <row r="555" spans="1:5">
      <c r="A555" t="s">
        <v>1074</v>
      </c>
      <c r="B555" s="228">
        <v>3</v>
      </c>
      <c r="C555" s="228"/>
      <c r="D555" s="228"/>
      <c r="E555" s="228"/>
    </row>
    <row r="556" spans="1:5">
      <c r="A556" t="s">
        <v>1075</v>
      </c>
      <c r="B556" s="228">
        <v>3</v>
      </c>
      <c r="C556" s="228"/>
      <c r="D556" s="228"/>
      <c r="E556" s="228"/>
    </row>
    <row r="557" spans="1:5">
      <c r="A557" t="s">
        <v>1076</v>
      </c>
      <c r="B557" s="228">
        <v>3</v>
      </c>
      <c r="C557" s="228"/>
      <c r="D557" s="228"/>
      <c r="E557" s="228"/>
    </row>
    <row r="558" spans="1:5">
      <c r="A558" t="s">
        <v>1077</v>
      </c>
      <c r="B558" s="228">
        <v>1</v>
      </c>
      <c r="C558" s="228"/>
      <c r="D558" s="228"/>
      <c r="E558" s="228"/>
    </row>
    <row r="559" spans="1:5">
      <c r="A559" t="s">
        <v>1078</v>
      </c>
      <c r="B559" s="228">
        <v>3</v>
      </c>
      <c r="C559" s="228"/>
      <c r="D559" s="228"/>
      <c r="E559" s="228"/>
    </row>
    <row r="560" spans="1:5">
      <c r="A560" t="s">
        <v>1079</v>
      </c>
      <c r="B560" s="228">
        <v>3</v>
      </c>
      <c r="C560" s="228"/>
      <c r="D560" s="228"/>
      <c r="E560" s="228"/>
    </row>
    <row r="561" spans="1:5">
      <c r="A561" t="s">
        <v>1080</v>
      </c>
      <c r="B561" s="228">
        <v>3</v>
      </c>
      <c r="C561" s="228"/>
      <c r="D561" s="228"/>
      <c r="E561" s="228"/>
    </row>
    <row r="562" spans="1:5">
      <c r="A562" t="s">
        <v>1081</v>
      </c>
      <c r="B562" s="228">
        <v>1</v>
      </c>
      <c r="C562" s="228"/>
      <c r="D562" s="228"/>
      <c r="E562" s="228"/>
    </row>
    <row r="563" spans="1:5">
      <c r="A563" t="s">
        <v>1082</v>
      </c>
      <c r="B563" s="228">
        <v>1</v>
      </c>
      <c r="C563" s="228"/>
      <c r="D563" s="228"/>
      <c r="E563" s="228"/>
    </row>
    <row r="564" spans="1:5">
      <c r="A564" t="s">
        <v>1083</v>
      </c>
      <c r="B564" s="228">
        <v>1</v>
      </c>
      <c r="C564" s="228"/>
      <c r="D564" s="228"/>
      <c r="E564" s="228"/>
    </row>
    <row r="565" spans="1:5">
      <c r="A565" t="s">
        <v>1084</v>
      </c>
      <c r="B565" s="228">
        <v>4</v>
      </c>
      <c r="C565" s="228"/>
      <c r="D565" s="228"/>
      <c r="E565" s="228"/>
    </row>
    <row r="566" spans="1:5">
      <c r="A566" t="s">
        <v>1085</v>
      </c>
      <c r="B566" s="228">
        <v>4</v>
      </c>
      <c r="C566" s="228"/>
      <c r="D566" s="228"/>
      <c r="E566" s="228"/>
    </row>
    <row r="567" spans="1:5">
      <c r="A567" t="s">
        <v>1086</v>
      </c>
      <c r="B567" s="228">
        <v>4</v>
      </c>
      <c r="C567" s="228"/>
      <c r="D567" s="228"/>
      <c r="E567" s="228"/>
    </row>
    <row r="568" spans="1:5">
      <c r="A568" t="s">
        <v>1087</v>
      </c>
      <c r="B568" s="228">
        <v>4</v>
      </c>
      <c r="C568" s="228"/>
      <c r="D568" s="228"/>
      <c r="E568" s="228"/>
    </row>
    <row r="569" spans="1:5">
      <c r="A569" t="s">
        <v>1088</v>
      </c>
      <c r="B569" s="228">
        <v>4</v>
      </c>
      <c r="C569" s="228"/>
      <c r="D569" s="228"/>
      <c r="E569" s="228"/>
    </row>
    <row r="570" spans="1:5">
      <c r="A570" t="s">
        <v>1089</v>
      </c>
      <c r="B570" s="228">
        <v>4</v>
      </c>
      <c r="C570" s="228"/>
      <c r="D570" s="228"/>
      <c r="E570" s="228"/>
    </row>
    <row r="571" spans="1:5">
      <c r="A571" t="s">
        <v>1090</v>
      </c>
      <c r="B571" s="228">
        <v>4</v>
      </c>
      <c r="C571" s="228"/>
      <c r="D571" s="228"/>
      <c r="E571" s="228"/>
    </row>
    <row r="572" spans="1:5">
      <c r="A572" t="s">
        <v>1091</v>
      </c>
      <c r="B572" s="228">
        <v>4</v>
      </c>
      <c r="C572" s="228"/>
      <c r="D572" s="228"/>
      <c r="E572" s="228"/>
    </row>
    <row r="573" spans="1:5">
      <c r="A573" t="s">
        <v>1092</v>
      </c>
      <c r="B573" s="228">
        <v>4</v>
      </c>
      <c r="C573" s="228"/>
      <c r="D573" s="228"/>
      <c r="E573" s="228"/>
    </row>
    <row r="574" spans="1:5">
      <c r="A574" t="s">
        <v>1093</v>
      </c>
      <c r="B574" s="228">
        <v>4</v>
      </c>
      <c r="C574" s="228"/>
      <c r="D574" s="228"/>
      <c r="E574" s="228"/>
    </row>
    <row r="575" spans="1:5">
      <c r="A575" t="s">
        <v>1094</v>
      </c>
      <c r="B575" s="228">
        <v>4</v>
      </c>
      <c r="C575" s="228"/>
      <c r="D575" s="228"/>
      <c r="E575" s="228"/>
    </row>
    <row r="576" spans="1:5">
      <c r="A576" t="s">
        <v>1095</v>
      </c>
      <c r="B576" s="228">
        <v>7</v>
      </c>
      <c r="C576" s="228"/>
      <c r="D576" s="228"/>
      <c r="E576" s="228"/>
    </row>
    <row r="577" spans="1:5">
      <c r="A577" t="s">
        <v>1096</v>
      </c>
      <c r="B577" s="228">
        <v>1</v>
      </c>
      <c r="C577" s="228"/>
      <c r="D577" s="228"/>
      <c r="E577" s="228"/>
    </row>
    <row r="578" spans="1:5">
      <c r="A578" t="s">
        <v>1097</v>
      </c>
      <c r="B578" s="228">
        <v>4</v>
      </c>
      <c r="C578" s="228"/>
      <c r="D578" s="228"/>
      <c r="E578" s="228"/>
    </row>
    <row r="579" spans="1:5">
      <c r="A579" t="s">
        <v>1098</v>
      </c>
      <c r="B579" s="228">
        <v>4</v>
      </c>
      <c r="C579" s="228"/>
      <c r="D579" s="228"/>
      <c r="E579" s="228"/>
    </row>
    <row r="580" spans="1:5">
      <c r="A580" t="s">
        <v>1099</v>
      </c>
      <c r="B580" s="228">
        <v>1</v>
      </c>
      <c r="C580" s="228"/>
      <c r="D580" s="228"/>
      <c r="E580" s="228"/>
    </row>
    <row r="581" spans="1:5">
      <c r="A581" t="s">
        <v>1100</v>
      </c>
      <c r="B581" s="228">
        <v>1</v>
      </c>
      <c r="C581" s="228"/>
      <c r="D581" s="228"/>
      <c r="E581" s="228"/>
    </row>
    <row r="582" spans="1:5">
      <c r="A582" t="s">
        <v>1101</v>
      </c>
      <c r="B582" s="228">
        <v>4</v>
      </c>
      <c r="C582" s="228"/>
      <c r="D582" s="228"/>
      <c r="E582" s="228"/>
    </row>
    <row r="583" spans="1:5">
      <c r="A583" t="s">
        <v>1102</v>
      </c>
      <c r="B583" s="228">
        <v>1</v>
      </c>
      <c r="C583" s="228"/>
      <c r="D583" s="228"/>
      <c r="E583" s="228"/>
    </row>
    <row r="584" spans="1:5">
      <c r="A584" t="s">
        <v>1103</v>
      </c>
      <c r="B584" s="228">
        <v>1</v>
      </c>
      <c r="C584" s="228"/>
      <c r="D584" s="228"/>
      <c r="E584" s="228"/>
    </row>
    <row r="585" spans="1:5">
      <c r="A585" t="s">
        <v>1104</v>
      </c>
      <c r="B585" s="228">
        <v>1</v>
      </c>
      <c r="C585" s="228"/>
      <c r="D585" s="228"/>
      <c r="E585" s="228"/>
    </row>
    <row r="586" spans="1:5">
      <c r="A586" t="s">
        <v>1105</v>
      </c>
      <c r="B586" s="228">
        <v>1</v>
      </c>
      <c r="C586" s="228"/>
      <c r="D586" s="228"/>
      <c r="E586" s="228"/>
    </row>
    <row r="587" spans="1:5">
      <c r="A587" t="s">
        <v>1106</v>
      </c>
      <c r="B587" s="228">
        <v>1</v>
      </c>
      <c r="C587" s="228"/>
      <c r="D587" s="228"/>
      <c r="E587" s="228"/>
    </row>
    <row r="588" spans="1:5">
      <c r="A588" t="s">
        <v>1107</v>
      </c>
      <c r="B588" s="228">
        <v>1</v>
      </c>
      <c r="C588" s="228"/>
      <c r="D588" s="228"/>
      <c r="E588" s="228"/>
    </row>
    <row r="589" spans="1:5">
      <c r="A589" t="s">
        <v>1108</v>
      </c>
      <c r="B589" s="228">
        <v>4</v>
      </c>
      <c r="C589" s="228"/>
      <c r="D589" s="228"/>
      <c r="E589" s="228"/>
    </row>
    <row r="590" spans="1:5">
      <c r="A590" t="s">
        <v>1109</v>
      </c>
      <c r="B590" s="228">
        <v>4</v>
      </c>
      <c r="C590" s="228"/>
      <c r="D590" s="228"/>
      <c r="E590" s="228"/>
    </row>
    <row r="591" spans="1:5">
      <c r="A591" t="s">
        <v>1110</v>
      </c>
      <c r="B591" s="228">
        <v>4</v>
      </c>
      <c r="C591" s="228"/>
      <c r="D591" s="228"/>
      <c r="E591" s="228"/>
    </row>
    <row r="592" spans="1:5">
      <c r="A592" t="s">
        <v>1111</v>
      </c>
      <c r="B592" s="228">
        <v>4</v>
      </c>
      <c r="C592" s="228"/>
      <c r="D592" s="228"/>
      <c r="E592" s="228"/>
    </row>
    <row r="593" spans="1:5">
      <c r="A593" t="s">
        <v>1112</v>
      </c>
      <c r="B593" s="228">
        <v>4</v>
      </c>
      <c r="C593" s="228"/>
      <c r="D593" s="228"/>
      <c r="E593" s="228"/>
    </row>
    <row r="594" spans="1:5">
      <c r="A594" t="s">
        <v>1113</v>
      </c>
      <c r="B594" s="228">
        <v>1</v>
      </c>
      <c r="C594" s="228"/>
      <c r="D594" s="228"/>
      <c r="E594" s="228"/>
    </row>
    <row r="595" spans="1:5">
      <c r="A595" t="s">
        <v>1114</v>
      </c>
      <c r="B595" s="228">
        <v>1</v>
      </c>
      <c r="C595" s="228"/>
      <c r="D595" s="228"/>
      <c r="E595" s="228"/>
    </row>
    <row r="596" spans="1:5">
      <c r="A596" t="s">
        <v>1115</v>
      </c>
      <c r="B596" s="228">
        <v>1</v>
      </c>
      <c r="C596" s="228"/>
      <c r="D596" s="228"/>
      <c r="E596" s="228"/>
    </row>
    <row r="597" spans="1:5">
      <c r="A597" t="s">
        <v>1116</v>
      </c>
      <c r="B597" s="228">
        <v>4</v>
      </c>
      <c r="C597" s="228"/>
      <c r="D597" s="228"/>
      <c r="E597" s="228"/>
    </row>
    <row r="598" spans="1:5">
      <c r="A598" t="s">
        <v>1117</v>
      </c>
      <c r="B598" s="228">
        <v>4</v>
      </c>
      <c r="C598" s="228"/>
      <c r="D598" s="228"/>
      <c r="E598" s="228"/>
    </row>
    <row r="599" spans="1:5">
      <c r="A599" t="s">
        <v>1118</v>
      </c>
      <c r="B599" s="228">
        <v>4</v>
      </c>
      <c r="C599" s="228"/>
      <c r="D599" s="228"/>
      <c r="E599" s="228"/>
    </row>
    <row r="600" spans="1:5">
      <c r="A600" t="s">
        <v>1119</v>
      </c>
      <c r="B600" s="228">
        <v>4</v>
      </c>
      <c r="C600" s="228"/>
      <c r="D600" s="228"/>
      <c r="E600" s="228"/>
    </row>
    <row r="601" spans="1:5">
      <c r="A601" t="s">
        <v>1120</v>
      </c>
      <c r="B601" s="228">
        <v>1</v>
      </c>
      <c r="C601" s="228"/>
      <c r="D601" s="228"/>
      <c r="E601" s="228"/>
    </row>
    <row r="602" spans="1:5">
      <c r="A602" t="s">
        <v>1121</v>
      </c>
      <c r="B602" s="228">
        <v>1</v>
      </c>
      <c r="C602" s="228"/>
      <c r="D602" s="228"/>
      <c r="E602" s="228"/>
    </row>
    <row r="603" spans="1:5">
      <c r="A603" t="s">
        <v>1122</v>
      </c>
      <c r="B603" s="228">
        <v>1</v>
      </c>
      <c r="C603" s="228"/>
      <c r="D603" s="228"/>
      <c r="E603" s="228"/>
    </row>
    <row r="604" spans="1:5">
      <c r="A604" t="s">
        <v>1123</v>
      </c>
      <c r="B604" s="228">
        <v>1</v>
      </c>
      <c r="C604" s="228"/>
      <c r="D604" s="228"/>
      <c r="E604" s="228"/>
    </row>
    <row r="605" spans="1:5">
      <c r="A605" t="s">
        <v>1124</v>
      </c>
      <c r="B605" s="228">
        <v>1</v>
      </c>
      <c r="C605" s="228"/>
      <c r="D605" s="228"/>
      <c r="E605" s="228"/>
    </row>
    <row r="606" spans="1:5">
      <c r="A606" t="s">
        <v>1125</v>
      </c>
      <c r="B606" s="228">
        <v>4</v>
      </c>
      <c r="C606" s="228"/>
      <c r="D606" s="228"/>
      <c r="E606" s="228"/>
    </row>
    <row r="607" spans="1:5">
      <c r="A607" t="s">
        <v>1126</v>
      </c>
      <c r="B607" s="228">
        <v>1</v>
      </c>
      <c r="C607" s="228"/>
      <c r="D607" s="228"/>
      <c r="E607" s="228"/>
    </row>
    <row r="608" spans="1:5">
      <c r="A608" t="s">
        <v>1127</v>
      </c>
      <c r="B608" s="228">
        <v>1</v>
      </c>
      <c r="C608" s="228"/>
      <c r="D608" s="228"/>
      <c r="E608" s="228"/>
    </row>
    <row r="609" spans="1:5">
      <c r="A609" t="s">
        <v>1128</v>
      </c>
      <c r="B609" s="228">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7" width="11.5" customWidth="1"/>
    <col min="8" max="8" width="37.19921875"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1129</v>
      </c>
      <c r="C2" s="12"/>
      <c r="D2" s="12"/>
      <c r="E2" s="12"/>
      <c r="F2" s="12"/>
      <c r="G2" s="12"/>
      <c r="H2" s="12"/>
      <c r="I2" s="12"/>
      <c r="J2" s="12"/>
      <c r="K2" s="12"/>
      <c r="L2" s="12"/>
    </row>
    <row r="5" spans="2:12">
      <c r="B5" s="62" t="s">
        <v>13</v>
      </c>
      <c r="C5" t="s" vm="3">
        <v>28</v>
      </c>
    </row>
    <row r="6" spans="2:12">
      <c r="B6" s="62" t="s">
        <v>14</v>
      </c>
      <c r="C6" t="s" vm="4">
        <v>1130</v>
      </c>
    </row>
    <row r="7" spans="2:12">
      <c r="B7" s="62" t="s">
        <v>15</v>
      </c>
      <c r="C7" t="s" vm="5">
        <v>40</v>
      </c>
    </row>
    <row r="9" spans="2:12">
      <c r="B9" s="62" t="s">
        <v>1131</v>
      </c>
      <c r="C9" s="62" t="s">
        <v>1132</v>
      </c>
    </row>
    <row r="10" spans="2:12">
      <c r="B10" s="62" t="s">
        <v>1133</v>
      </c>
      <c r="C10" t="s">
        <v>476</v>
      </c>
      <c r="D10" t="s">
        <v>477</v>
      </c>
      <c r="E10" t="s">
        <v>177</v>
      </c>
      <c r="F10" t="s">
        <v>479</v>
      </c>
      <c r="G10" t="s">
        <v>480</v>
      </c>
      <c r="H10" t="s">
        <v>482</v>
      </c>
      <c r="I10" t="s">
        <v>1128</v>
      </c>
    </row>
    <row r="11" spans="2:12">
      <c r="B11" s="63" t="s">
        <v>86</v>
      </c>
      <c r="C11" s="228">
        <v>1</v>
      </c>
      <c r="D11" s="228">
        <v>14</v>
      </c>
      <c r="E11" s="228"/>
      <c r="F11" s="228"/>
      <c r="G11" s="228"/>
      <c r="H11" s="228"/>
      <c r="I11" s="228">
        <v>15</v>
      </c>
    </row>
    <row r="12" spans="2:12">
      <c r="B12" s="63" t="s">
        <v>56</v>
      </c>
      <c r="C12" s="228">
        <v>3</v>
      </c>
      <c r="D12" s="228">
        <v>15</v>
      </c>
      <c r="E12" s="228">
        <v>1</v>
      </c>
      <c r="F12" s="228">
        <v>1</v>
      </c>
      <c r="G12" s="228"/>
      <c r="H12" s="228"/>
      <c r="I12" s="228">
        <v>20</v>
      </c>
    </row>
    <row r="13" spans="2:12">
      <c r="B13" s="63" t="s">
        <v>55</v>
      </c>
      <c r="C13" s="228">
        <v>4</v>
      </c>
      <c r="D13" s="228">
        <v>12</v>
      </c>
      <c r="E13" s="228"/>
      <c r="F13" s="228"/>
      <c r="G13" s="228"/>
      <c r="H13" s="228">
        <v>1</v>
      </c>
      <c r="I13" s="228">
        <v>17</v>
      </c>
    </row>
    <row r="14" spans="2:12">
      <c r="B14" s="63" t="s">
        <v>120</v>
      </c>
      <c r="C14" s="228"/>
      <c r="D14" s="228">
        <v>4</v>
      </c>
      <c r="E14" s="228">
        <v>6</v>
      </c>
      <c r="F14" s="228">
        <v>55</v>
      </c>
      <c r="G14" s="228"/>
      <c r="H14" s="228"/>
      <c r="I14" s="228">
        <v>65</v>
      </c>
    </row>
    <row r="15" spans="2:12">
      <c r="B15" s="63" t="s">
        <v>92</v>
      </c>
      <c r="C15" s="228">
        <v>2</v>
      </c>
      <c r="D15" s="228">
        <v>24</v>
      </c>
      <c r="E15" s="228"/>
      <c r="F15" s="228"/>
      <c r="G15" s="228">
        <v>6</v>
      </c>
      <c r="H15" s="228"/>
      <c r="I15" s="228">
        <v>32</v>
      </c>
    </row>
    <row r="16" spans="2:12">
      <c r="B16" s="63" t="s">
        <v>37</v>
      </c>
      <c r="C16" s="228"/>
      <c r="D16" s="228"/>
      <c r="E16" s="228"/>
      <c r="F16" s="228">
        <v>12</v>
      </c>
      <c r="G16" s="228"/>
      <c r="H16" s="228"/>
      <c r="I16" s="228">
        <v>12</v>
      </c>
    </row>
    <row r="17" spans="2:9">
      <c r="B17" s="63" t="s">
        <v>1128</v>
      </c>
      <c r="C17" s="228">
        <v>10</v>
      </c>
      <c r="D17" s="228">
        <v>69</v>
      </c>
      <c r="E17" s="228">
        <v>7</v>
      </c>
      <c r="F17" s="228">
        <v>68</v>
      </c>
      <c r="G17" s="228">
        <v>6</v>
      </c>
      <c r="H17" s="228">
        <v>1</v>
      </c>
      <c r="I17" s="228">
        <v>161</v>
      </c>
    </row>
    <row r="23" spans="2:9">
      <c r="B23" s="62" t="s">
        <v>13</v>
      </c>
      <c r="C23" t="s" vm="3">
        <v>28</v>
      </c>
    </row>
    <row r="24" spans="2:9">
      <c r="B24" s="62" t="s">
        <v>14</v>
      </c>
      <c r="C24" t="s" vm="4">
        <v>1130</v>
      </c>
    </row>
    <row r="25" spans="2:9">
      <c r="B25" s="62" t="s">
        <v>15</v>
      </c>
      <c r="C25" t="s" vm="5">
        <v>40</v>
      </c>
    </row>
    <row r="27" spans="2:9">
      <c r="B27" s="62" t="s">
        <v>1133</v>
      </c>
      <c r="C27" t="s">
        <v>1131</v>
      </c>
    </row>
    <row r="28" spans="2:9">
      <c r="B28" s="63" t="s">
        <v>476</v>
      </c>
      <c r="C28" s="228">
        <v>10</v>
      </c>
    </row>
    <row r="29" spans="2:9">
      <c r="B29" s="63" t="s">
        <v>477</v>
      </c>
      <c r="C29" s="228">
        <v>69</v>
      </c>
    </row>
    <row r="30" spans="2:9">
      <c r="B30" s="63" t="s">
        <v>177</v>
      </c>
      <c r="C30" s="228">
        <v>7</v>
      </c>
    </row>
    <row r="31" spans="2:9">
      <c r="B31" s="63" t="s">
        <v>479</v>
      </c>
      <c r="C31" s="228">
        <v>68</v>
      </c>
    </row>
    <row r="32" spans="2:9">
      <c r="B32" s="63" t="s">
        <v>480</v>
      </c>
      <c r="C32" s="228">
        <v>6</v>
      </c>
    </row>
    <row r="33" spans="2:16">
      <c r="B33" s="63" t="s">
        <v>482</v>
      </c>
      <c r="C33" s="228">
        <v>1</v>
      </c>
    </row>
    <row r="34" spans="2:16">
      <c r="B34" s="63" t="s">
        <v>1128</v>
      </c>
      <c r="C34" s="228">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1130</v>
      </c>
    </row>
    <row r="46" spans="2:16">
      <c r="B46" s="62" t="s">
        <v>15</v>
      </c>
      <c r="C46" t="s" vm="5">
        <v>40</v>
      </c>
    </row>
    <row r="48" spans="2:16">
      <c r="B48" s="62" t="s">
        <v>1131</v>
      </c>
      <c r="C48" s="62" t="s">
        <v>1132</v>
      </c>
    </row>
    <row r="49" spans="2:10">
      <c r="B49" s="62" t="s">
        <v>1133</v>
      </c>
      <c r="C49" t="s">
        <v>476</v>
      </c>
      <c r="D49" t="s">
        <v>477</v>
      </c>
      <c r="E49" t="s">
        <v>177</v>
      </c>
      <c r="F49" t="s">
        <v>478</v>
      </c>
      <c r="G49" t="s">
        <v>479</v>
      </c>
      <c r="H49" t="s">
        <v>482</v>
      </c>
      <c r="I49" t="s">
        <v>30</v>
      </c>
      <c r="J49" t="s">
        <v>1128</v>
      </c>
    </row>
    <row r="50" spans="2:10">
      <c r="B50" s="63" t="s">
        <v>179</v>
      </c>
      <c r="C50" s="228"/>
      <c r="D50" s="228">
        <v>18</v>
      </c>
      <c r="E50" s="228"/>
      <c r="F50" s="228"/>
      <c r="G50" s="228">
        <v>10</v>
      </c>
      <c r="H50" s="228"/>
      <c r="I50" s="228"/>
      <c r="J50" s="228">
        <v>28</v>
      </c>
    </row>
    <row r="51" spans="2:10">
      <c r="B51" s="63" t="s">
        <v>320</v>
      </c>
      <c r="C51" s="228"/>
      <c r="D51" s="228">
        <v>1</v>
      </c>
      <c r="E51" s="228"/>
      <c r="F51" s="228"/>
      <c r="G51" s="228">
        <v>12</v>
      </c>
      <c r="H51" s="228"/>
      <c r="I51" s="228">
        <v>1</v>
      </c>
      <c r="J51" s="228">
        <v>14</v>
      </c>
    </row>
    <row r="52" spans="2:10">
      <c r="B52" s="63" t="s">
        <v>318</v>
      </c>
      <c r="C52" s="228"/>
      <c r="D52" s="228">
        <v>8</v>
      </c>
      <c r="E52" s="228"/>
      <c r="F52" s="228">
        <v>7</v>
      </c>
      <c r="G52" s="228"/>
      <c r="H52" s="228"/>
      <c r="I52" s="228"/>
      <c r="J52" s="228">
        <v>15</v>
      </c>
    </row>
    <row r="53" spans="2:10">
      <c r="B53" s="63" t="s">
        <v>312</v>
      </c>
      <c r="C53" s="228"/>
      <c r="D53" s="228">
        <v>1</v>
      </c>
      <c r="E53" s="228">
        <v>13</v>
      </c>
      <c r="F53" s="228"/>
      <c r="G53" s="228">
        <v>17</v>
      </c>
      <c r="H53" s="228">
        <v>1</v>
      </c>
      <c r="I53" s="228"/>
      <c r="J53" s="228">
        <v>32</v>
      </c>
    </row>
    <row r="54" spans="2:10">
      <c r="B54" s="63" t="s">
        <v>302</v>
      </c>
      <c r="C54" s="228"/>
      <c r="D54" s="228">
        <v>6</v>
      </c>
      <c r="E54" s="228">
        <v>4</v>
      </c>
      <c r="F54" s="228">
        <v>8</v>
      </c>
      <c r="G54" s="228"/>
      <c r="H54" s="228"/>
      <c r="I54" s="228"/>
      <c r="J54" s="228">
        <v>18</v>
      </c>
    </row>
    <row r="55" spans="2:10">
      <c r="B55" s="63" t="s">
        <v>209</v>
      </c>
      <c r="C55" s="228"/>
      <c r="D55" s="228">
        <v>6</v>
      </c>
      <c r="E55" s="228"/>
      <c r="F55" s="228"/>
      <c r="G55" s="228"/>
      <c r="H55" s="228"/>
      <c r="I55" s="228"/>
      <c r="J55" s="228">
        <v>6</v>
      </c>
    </row>
    <row r="56" spans="2:10">
      <c r="B56" s="63" t="s">
        <v>208</v>
      </c>
      <c r="C56" s="228"/>
      <c r="D56" s="228"/>
      <c r="E56" s="228"/>
      <c r="F56" s="228"/>
      <c r="G56" s="228"/>
      <c r="H56" s="228">
        <v>41</v>
      </c>
      <c r="I56" s="228"/>
      <c r="J56" s="228">
        <v>41</v>
      </c>
    </row>
    <row r="57" spans="2:10">
      <c r="B57" s="63" t="s">
        <v>206</v>
      </c>
      <c r="C57" s="228">
        <v>3</v>
      </c>
      <c r="D57" s="228"/>
      <c r="E57" s="228"/>
      <c r="F57" s="228"/>
      <c r="G57" s="228"/>
      <c r="H57" s="228">
        <v>6</v>
      </c>
      <c r="I57" s="228"/>
      <c r="J57" s="228">
        <v>9</v>
      </c>
    </row>
    <row r="58" spans="2:10">
      <c r="B58" s="63" t="s">
        <v>205</v>
      </c>
      <c r="C58" s="228"/>
      <c r="D58" s="228"/>
      <c r="E58" s="228"/>
      <c r="F58" s="228"/>
      <c r="G58" s="228"/>
      <c r="H58" s="228">
        <v>17</v>
      </c>
      <c r="I58" s="228"/>
      <c r="J58" s="228">
        <v>17</v>
      </c>
    </row>
    <row r="59" spans="2:10">
      <c r="B59" s="63" t="s">
        <v>210</v>
      </c>
      <c r="C59" s="228"/>
      <c r="D59" s="228">
        <v>17</v>
      </c>
      <c r="E59" s="228"/>
      <c r="F59" s="228"/>
      <c r="G59" s="228"/>
      <c r="H59" s="228"/>
      <c r="I59" s="228"/>
      <c r="J59" s="228">
        <v>17</v>
      </c>
    </row>
    <row r="60" spans="2:10">
      <c r="B60" s="63" t="s">
        <v>211</v>
      </c>
      <c r="C60" s="228">
        <v>7</v>
      </c>
      <c r="D60" s="228"/>
      <c r="E60" s="228"/>
      <c r="F60" s="228"/>
      <c r="G60" s="228"/>
      <c r="H60" s="228">
        <v>14</v>
      </c>
      <c r="I60" s="228"/>
      <c r="J60" s="228">
        <v>21</v>
      </c>
    </row>
    <row r="61" spans="2:10">
      <c r="B61" s="63" t="s">
        <v>212</v>
      </c>
      <c r="C61" s="228"/>
      <c r="D61" s="228"/>
      <c r="E61" s="228"/>
      <c r="F61" s="228"/>
      <c r="G61" s="228"/>
      <c r="H61" s="228">
        <v>18</v>
      </c>
      <c r="I61" s="228"/>
      <c r="J61" s="228">
        <v>18</v>
      </c>
    </row>
    <row r="62" spans="2:10">
      <c r="B62" s="63" t="s">
        <v>207</v>
      </c>
      <c r="C62" s="228"/>
      <c r="D62" s="228">
        <v>7</v>
      </c>
      <c r="E62" s="228"/>
      <c r="F62" s="228"/>
      <c r="G62" s="228"/>
      <c r="H62" s="228"/>
      <c r="I62" s="228"/>
      <c r="J62" s="228">
        <v>7</v>
      </c>
    </row>
    <row r="63" spans="2:10">
      <c r="B63" s="63" t="s">
        <v>1128</v>
      </c>
      <c r="C63" s="228">
        <v>10</v>
      </c>
      <c r="D63" s="228">
        <v>64</v>
      </c>
      <c r="E63" s="228">
        <v>17</v>
      </c>
      <c r="F63" s="228">
        <v>15</v>
      </c>
      <c r="G63" s="228">
        <v>39</v>
      </c>
      <c r="H63" s="228">
        <v>97</v>
      </c>
      <c r="I63" s="228">
        <v>1</v>
      </c>
      <c r="J63" s="228">
        <v>243</v>
      </c>
    </row>
    <row r="68" spans="2:3">
      <c r="B68" s="62" t="s">
        <v>13</v>
      </c>
      <c r="C68" t="s" vm="3">
        <v>28</v>
      </c>
    </row>
    <row r="69" spans="2:3">
      <c r="B69" s="62" t="s">
        <v>14</v>
      </c>
      <c r="C69" t="s" vm="6">
        <v>1130</v>
      </c>
    </row>
    <row r="70" spans="2:3">
      <c r="B70" s="62" t="s">
        <v>15</v>
      </c>
      <c r="C70" t="s" vm="5">
        <v>40</v>
      </c>
    </row>
    <row r="72" spans="2:3">
      <c r="B72" s="62" t="s">
        <v>1133</v>
      </c>
      <c r="C72" t="s">
        <v>1131</v>
      </c>
    </row>
    <row r="73" spans="2:3">
      <c r="B73" s="63" t="s">
        <v>476</v>
      </c>
      <c r="C73" s="228">
        <v>10</v>
      </c>
    </row>
    <row r="74" spans="2:3">
      <c r="B74" s="63" t="s">
        <v>477</v>
      </c>
      <c r="C74" s="228">
        <v>64</v>
      </c>
    </row>
    <row r="75" spans="2:3">
      <c r="B75" s="63" t="s">
        <v>177</v>
      </c>
      <c r="C75" s="228">
        <v>17</v>
      </c>
    </row>
    <row r="76" spans="2:3">
      <c r="B76" s="63" t="s">
        <v>478</v>
      </c>
      <c r="C76" s="228">
        <v>15</v>
      </c>
    </row>
    <row r="77" spans="2:3">
      <c r="B77" s="63" t="s">
        <v>479</v>
      </c>
      <c r="C77" s="228">
        <v>39</v>
      </c>
    </row>
    <row r="78" spans="2:3">
      <c r="B78" s="63" t="s">
        <v>482</v>
      </c>
      <c r="C78" s="228">
        <v>97</v>
      </c>
    </row>
    <row r="79" spans="2:3">
      <c r="B79" s="63" t="s">
        <v>30</v>
      </c>
      <c r="C79" s="228">
        <v>1</v>
      </c>
    </row>
    <row r="80" spans="2:3">
      <c r="B80" s="63" t="s">
        <v>1128</v>
      </c>
      <c r="C80" s="228">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1131</v>
      </c>
      <c r="C94" s="62" t="s">
        <v>1132</v>
      </c>
    </row>
    <row r="95" spans="2:16">
      <c r="B95" s="62" t="s">
        <v>1133</v>
      </c>
      <c r="C95" t="s">
        <v>477</v>
      </c>
      <c r="D95" t="s">
        <v>479</v>
      </c>
      <c r="E95" t="s">
        <v>482</v>
      </c>
      <c r="F95" t="s">
        <v>30</v>
      </c>
      <c r="G95" t="s">
        <v>1128</v>
      </c>
    </row>
    <row r="96" spans="2:16">
      <c r="B96" s="63" t="s">
        <v>367</v>
      </c>
      <c r="C96" s="228">
        <v>19</v>
      </c>
      <c r="D96" s="228"/>
      <c r="E96" s="228">
        <v>1</v>
      </c>
      <c r="F96" s="228">
        <v>14</v>
      </c>
      <c r="G96" s="228">
        <v>34</v>
      </c>
    </row>
    <row r="97" spans="2:7">
      <c r="B97" s="63" t="s">
        <v>323</v>
      </c>
      <c r="C97" s="228">
        <v>11</v>
      </c>
      <c r="D97" s="228"/>
      <c r="E97" s="228"/>
      <c r="F97" s="228">
        <v>32</v>
      </c>
      <c r="G97" s="228">
        <v>43</v>
      </c>
    </row>
    <row r="98" spans="2:7">
      <c r="B98" s="63" t="s">
        <v>356</v>
      </c>
      <c r="C98" s="228">
        <v>1</v>
      </c>
      <c r="D98" s="228">
        <v>7</v>
      </c>
      <c r="E98" s="228"/>
      <c r="F98" s="228">
        <v>12</v>
      </c>
      <c r="G98" s="228">
        <v>20</v>
      </c>
    </row>
    <row r="99" spans="2:7">
      <c r="B99" s="63" t="s">
        <v>427</v>
      </c>
      <c r="C99" s="228">
        <v>5</v>
      </c>
      <c r="D99" s="228"/>
      <c r="E99" s="228"/>
      <c r="F99" s="228"/>
      <c r="G99" s="228">
        <v>5</v>
      </c>
    </row>
    <row r="100" spans="2:7">
      <c r="B100" s="63" t="s">
        <v>429</v>
      </c>
      <c r="C100" s="228">
        <v>5</v>
      </c>
      <c r="D100" s="228"/>
      <c r="E100" s="228"/>
      <c r="F100" s="228"/>
      <c r="G100" s="228">
        <v>5</v>
      </c>
    </row>
    <row r="101" spans="2:7">
      <c r="B101" s="63" t="s">
        <v>377</v>
      </c>
      <c r="C101" s="228"/>
      <c r="D101" s="228"/>
      <c r="E101" s="228"/>
      <c r="F101" s="228">
        <v>10</v>
      </c>
      <c r="G101" s="228">
        <v>10</v>
      </c>
    </row>
    <row r="102" spans="2:7">
      <c r="B102" s="63" t="s">
        <v>380</v>
      </c>
      <c r="C102" s="228"/>
      <c r="D102" s="228"/>
      <c r="E102" s="228"/>
      <c r="F102" s="228">
        <v>9</v>
      </c>
      <c r="G102" s="228">
        <v>9</v>
      </c>
    </row>
    <row r="103" spans="2:7">
      <c r="B103" s="63" t="s">
        <v>1128</v>
      </c>
      <c r="C103" s="228">
        <v>41</v>
      </c>
      <c r="D103" s="228">
        <v>7</v>
      </c>
      <c r="E103" s="228">
        <v>1</v>
      </c>
      <c r="F103" s="228">
        <v>77</v>
      </c>
      <c r="G103" s="228">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1133</v>
      </c>
      <c r="C115" t="s">
        <v>1131</v>
      </c>
    </row>
    <row r="116" spans="2:3">
      <c r="B116" s="63" t="s">
        <v>30</v>
      </c>
      <c r="C116" s="228">
        <v>77</v>
      </c>
    </row>
    <row r="117" spans="2:3">
      <c r="B117" s="63" t="s">
        <v>477</v>
      </c>
      <c r="C117" s="228">
        <v>41</v>
      </c>
    </row>
    <row r="118" spans="2:3">
      <c r="B118" s="63" t="s">
        <v>479</v>
      </c>
      <c r="C118" s="228">
        <v>7</v>
      </c>
    </row>
    <row r="119" spans="2:3">
      <c r="B119" s="63" t="s">
        <v>482</v>
      </c>
      <c r="C119" s="228">
        <v>1</v>
      </c>
    </row>
    <row r="120" spans="2:3">
      <c r="B120" s="63" t="s">
        <v>1128</v>
      </c>
      <c r="C120" s="228">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1131</v>
      </c>
      <c r="C135" s="62" t="s">
        <v>1132</v>
      </c>
    </row>
    <row r="136" spans="2:16">
      <c r="B136" s="62" t="s">
        <v>1133</v>
      </c>
      <c r="C136" t="s">
        <v>477</v>
      </c>
      <c r="D136" t="s">
        <v>177</v>
      </c>
      <c r="E136" t="s">
        <v>478</v>
      </c>
      <c r="F136" t="s">
        <v>1128</v>
      </c>
    </row>
    <row r="137" spans="2:16">
      <c r="B137" s="63" t="s">
        <v>439</v>
      </c>
      <c r="C137" s="228">
        <v>23</v>
      </c>
      <c r="D137" s="228">
        <v>26</v>
      </c>
      <c r="E137" s="228">
        <v>1</v>
      </c>
      <c r="F137" s="228">
        <v>50</v>
      </c>
    </row>
    <row r="138" spans="2:16">
      <c r="B138" s="63" t="s">
        <v>1128</v>
      </c>
      <c r="C138" s="228">
        <v>23</v>
      </c>
      <c r="D138" s="228">
        <v>26</v>
      </c>
      <c r="E138" s="228">
        <v>1</v>
      </c>
      <c r="F138" s="228">
        <v>50</v>
      </c>
    </row>
    <row r="141" spans="2:16">
      <c r="B141" s="62" t="s">
        <v>13</v>
      </c>
      <c r="C141" t="s" vm="2">
        <v>32</v>
      </c>
    </row>
    <row r="142" spans="2:16">
      <c r="B142" s="62" t="s">
        <v>15</v>
      </c>
      <c r="C142" t="s" vm="1">
        <v>40</v>
      </c>
    </row>
    <row r="144" spans="2:16">
      <c r="B144" s="62" t="s">
        <v>1133</v>
      </c>
      <c r="C144" t="s">
        <v>1131</v>
      </c>
    </row>
    <row r="145" spans="2:3">
      <c r="B145" s="63" t="s">
        <v>477</v>
      </c>
      <c r="C145" s="228">
        <v>23</v>
      </c>
    </row>
    <row r="146" spans="2:3">
      <c r="B146" s="63" t="s">
        <v>177</v>
      </c>
      <c r="C146" s="228">
        <v>26</v>
      </c>
    </row>
    <row r="147" spans="2:3">
      <c r="B147" s="63" t="s">
        <v>478</v>
      </c>
      <c r="C147" s="228">
        <v>1</v>
      </c>
    </row>
    <row r="148" spans="2:3">
      <c r="B148" s="63" t="s">
        <v>1128</v>
      </c>
      <c r="C148" s="22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opLeftCell="E1" zoomScale="60" zoomScaleNormal="60" workbookViewId="0">
      <selection activeCell="N545" sqref="N545"/>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1134</v>
      </c>
      <c r="R7" t="s">
        <v>1135</v>
      </c>
    </row>
    <row r="8" spans="1:45" ht="15" customHeight="1">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c r="B548" s="3" t="s">
        <v>28</v>
      </c>
      <c r="C548" s="3" t="s">
        <v>54</v>
      </c>
      <c r="D548" s="3" t="s">
        <v>38</v>
      </c>
      <c r="E548" s="3" t="s">
        <v>38</v>
      </c>
      <c r="F548" s="3" t="s">
        <v>56</v>
      </c>
      <c r="G548" s="3" t="s">
        <v>83</v>
      </c>
      <c r="H548" s="70" t="str">
        <f>Table1[[#This Row],[Tabela]]&amp;Table1[[#This Row],[Campo]]</f>
        <v>cd_imv_out_trz_cred_prcdata_fim</v>
      </c>
      <c r="I548" s="3" t="s">
        <v>479</v>
      </c>
      <c r="J548" s="45">
        <f>VLOOKUP(Table1[[#This Row],[Status]],Auxiliar!$B$16:$C$23,2,0)</f>
        <v>4</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c r="B549" s="3" t="s">
        <v>28</v>
      </c>
      <c r="C549" s="3" t="s">
        <v>54</v>
      </c>
      <c r="D549" s="3" t="s">
        <v>38</v>
      </c>
      <c r="E549" s="3" t="s">
        <v>38</v>
      </c>
      <c r="F549" s="3" t="s">
        <v>56</v>
      </c>
      <c r="G549" s="3" t="s">
        <v>83</v>
      </c>
      <c r="H549" s="70" t="str">
        <f>Table1[[#This Row],[Tabela]]&amp;Table1[[#This Row],[Campo]]</f>
        <v>cd_imv_out_trz_cred_prcdata_fim</v>
      </c>
      <c r="I549" s="3" t="s">
        <v>479</v>
      </c>
      <c r="J549" s="45">
        <f>VLOOKUP(Table1[[#This Row],[Status]],Auxiliar!$B$16:$C$23,2,0)</f>
        <v>4</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c r="B550" s="3" t="s">
        <v>28</v>
      </c>
      <c r="C550" s="3" t="s">
        <v>54</v>
      </c>
      <c r="D550" s="3" t="s">
        <v>38</v>
      </c>
      <c r="E550" s="3" t="s">
        <v>38</v>
      </c>
      <c r="F550" s="3" t="s">
        <v>56</v>
      </c>
      <c r="G550" s="3" t="s">
        <v>83</v>
      </c>
      <c r="H550" s="70" t="str">
        <f>Table1[[#This Row],[Tabela]]&amp;Table1[[#This Row],[Campo]]</f>
        <v>cd_imv_out_trz_cred_prcdata_fim</v>
      </c>
      <c r="I550" s="3" t="s">
        <v>479</v>
      </c>
      <c r="J550" s="45">
        <f>VLOOKUP(Table1[[#This Row],[Status]],Auxiliar!$B$16:$C$23,2,0)</f>
        <v>4</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t="s">
        <v>1857</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24" t="s">
        <v>1855</v>
      </c>
      <c r="Q664" s="3"/>
      <c r="R664" s="48">
        <v>45436</v>
      </c>
      <c r="S664" s="3"/>
      <c r="T664" s="3"/>
      <c r="U664" s="183"/>
      <c r="V664" s="3"/>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1154</v>
      </c>
      <c r="L665" s="3" t="s">
        <v>1161</v>
      </c>
      <c r="M665" s="22" t="s">
        <v>1153</v>
      </c>
      <c r="N665" s="57">
        <v>45526</v>
      </c>
      <c r="O665" s="22">
        <f>INDEX(Auxiliar!$D$5:$F$13,MATCH(Table1[[#This Row],[Tipologia_Testes]],Auxiliar!$B$5:$B$13,0),MATCH(Table1[[#This Row],[Complexidade]],Auxiliar!$D$4:$F$4,0))</f>
        <v>8</v>
      </c>
      <c r="P665" s="3"/>
      <c r="Q665" s="3" t="s">
        <v>1187</v>
      </c>
      <c r="R665" s="48">
        <v>45261</v>
      </c>
      <c r="S665" s="48">
        <v>45526</v>
      </c>
      <c r="T665" s="183">
        <v>45490</v>
      </c>
      <c r="U665" s="183">
        <v>45504</v>
      </c>
      <c r="V665" s="183">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1155</v>
      </c>
      <c r="L666" s="3" t="s">
        <v>1161</v>
      </c>
      <c r="M666" s="22" t="s">
        <v>1153</v>
      </c>
      <c r="N666" s="57">
        <v>45526</v>
      </c>
      <c r="O666" s="22">
        <f>INDEX(Auxiliar!$D$5:$F$13,MATCH(Table1[[#This Row],[Tipologia_Testes]],Auxiliar!$B$5:$B$13,0),MATCH(Table1[[#This Row],[Complexidade]],Auxiliar!$D$4:$F$4,0))</f>
        <v>8</v>
      </c>
      <c r="P666" s="3"/>
      <c r="Q666" s="3" t="s">
        <v>1187</v>
      </c>
      <c r="R666" s="48">
        <v>45261</v>
      </c>
      <c r="S666" s="48">
        <v>45526</v>
      </c>
      <c r="T666" s="183">
        <v>45490</v>
      </c>
      <c r="U666" s="183">
        <v>45504</v>
      </c>
      <c r="V666" s="183">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1158</v>
      </c>
      <c r="L667" s="3" t="s">
        <v>1161</v>
      </c>
      <c r="M667" s="22" t="s">
        <v>1153</v>
      </c>
      <c r="N667" s="57">
        <v>45526</v>
      </c>
      <c r="O667" s="22">
        <f>INDEX(Auxiliar!$D$5:$F$13,MATCH(Table1[[#This Row],[Tipologia_Testes]],Auxiliar!$B$5:$B$13,0),MATCH(Table1[[#This Row],[Complexidade]],Auxiliar!$D$4:$F$4,0))</f>
        <v>0.1</v>
      </c>
      <c r="P667" s="3"/>
      <c r="Q667" s="3" t="s">
        <v>1187</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1154</v>
      </c>
      <c r="L668" s="3" t="s">
        <v>1161</v>
      </c>
      <c r="M668" s="22" t="s">
        <v>1153</v>
      </c>
      <c r="N668" s="57">
        <v>45526</v>
      </c>
      <c r="O668" s="22">
        <f>INDEX(Auxiliar!$D$5:$F$13,MATCH(Table1[[#This Row],[Tipologia_Testes]],Auxiliar!$B$5:$B$13,0),MATCH(Table1[[#This Row],[Complexidade]],Auxiliar!$D$4:$F$4,0))</f>
        <v>8</v>
      </c>
      <c r="P668" s="3"/>
      <c r="Q668" s="3" t="s">
        <v>1187</v>
      </c>
      <c r="R668" s="48">
        <v>45261</v>
      </c>
      <c r="S668" s="48">
        <v>45526</v>
      </c>
      <c r="T668" s="183">
        <v>45490</v>
      </c>
      <c r="U668" s="183">
        <v>45504</v>
      </c>
      <c r="V668" s="183">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1155</v>
      </c>
      <c r="L669" s="3" t="s">
        <v>1161</v>
      </c>
      <c r="M669" s="22" t="s">
        <v>1153</v>
      </c>
      <c r="N669" s="57">
        <v>45526</v>
      </c>
      <c r="O669" s="22">
        <f>INDEX(Auxiliar!$D$5:$F$13,MATCH(Table1[[#This Row],[Tipologia_Testes]],Auxiliar!$B$5:$B$13,0),MATCH(Table1[[#This Row],[Complexidade]],Auxiliar!$D$4:$F$4,0))</f>
        <v>8</v>
      </c>
      <c r="P669" s="3"/>
      <c r="Q669" s="3" t="s">
        <v>1187</v>
      </c>
      <c r="R669" s="48">
        <v>45261</v>
      </c>
      <c r="S669" s="48">
        <v>45526</v>
      </c>
      <c r="T669" s="183">
        <v>45490</v>
      </c>
      <c r="U669" s="183">
        <v>45504</v>
      </c>
      <c r="V669" s="183">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1158</v>
      </c>
      <c r="L670" s="3" t="s">
        <v>1161</v>
      </c>
      <c r="M670" s="22" t="s">
        <v>1153</v>
      </c>
      <c r="N670" s="57">
        <v>45526</v>
      </c>
      <c r="O670" s="22">
        <f>INDEX(Auxiliar!$D$5:$F$13,MATCH(Table1[[#This Row],[Tipologia_Testes]],Auxiliar!$B$5:$B$13,0),MATCH(Table1[[#This Row],[Complexidade]],Auxiliar!$D$4:$F$4,0))</f>
        <v>0.1</v>
      </c>
      <c r="P670" s="3"/>
      <c r="Q670" s="3" t="s">
        <v>1187</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1154</v>
      </c>
      <c r="L671" s="3" t="s">
        <v>1161</v>
      </c>
      <c r="M671" s="22" t="s">
        <v>1153</v>
      </c>
      <c r="N671" s="57">
        <v>45526</v>
      </c>
      <c r="O671" s="22">
        <f>INDEX(Auxiliar!$D$5:$F$13,MATCH(Table1[[#This Row],[Tipologia_Testes]],Auxiliar!$B$5:$B$13,0),MATCH(Table1[[#This Row],[Complexidade]],Auxiliar!$D$4:$F$4,0))</f>
        <v>8</v>
      </c>
      <c r="P671" s="3"/>
      <c r="Q671" s="3" t="s">
        <v>1187</v>
      </c>
      <c r="R671" s="48">
        <v>45261</v>
      </c>
      <c r="S671" s="48">
        <v>45526</v>
      </c>
      <c r="T671" s="183">
        <v>45490</v>
      </c>
      <c r="U671" s="183">
        <v>45504</v>
      </c>
      <c r="V671" s="183">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1155</v>
      </c>
      <c r="L672" s="3" t="s">
        <v>1161</v>
      </c>
      <c r="M672" s="22" t="s">
        <v>1153</v>
      </c>
      <c r="N672" s="57">
        <v>45526</v>
      </c>
      <c r="O672" s="22">
        <f>INDEX(Auxiliar!$D$5:$F$13,MATCH(Table1[[#This Row],[Tipologia_Testes]],Auxiliar!$B$5:$B$13,0),MATCH(Table1[[#This Row],[Complexidade]],Auxiliar!$D$4:$F$4,0))</f>
        <v>8</v>
      </c>
      <c r="P672" s="3"/>
      <c r="Q672" s="3" t="s">
        <v>1187</v>
      </c>
      <c r="R672" s="48">
        <v>45261</v>
      </c>
      <c r="S672" s="48">
        <v>45526</v>
      </c>
      <c r="T672" s="183">
        <v>45490</v>
      </c>
      <c r="U672" s="183">
        <v>45504</v>
      </c>
      <c r="V672" s="183">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1158</v>
      </c>
      <c r="L673" s="3" t="s">
        <v>1161</v>
      </c>
      <c r="M673" s="22" t="s">
        <v>1153</v>
      </c>
      <c r="N673" s="57">
        <v>45526</v>
      </c>
      <c r="O673" s="22">
        <f>INDEX(Auxiliar!$D$5:$F$13,MATCH(Table1[[#This Row],[Tipologia_Testes]],Auxiliar!$B$5:$B$13,0),MATCH(Table1[[#This Row],[Complexidade]],Auxiliar!$D$4:$F$4,0))</f>
        <v>0.1</v>
      </c>
      <c r="P673" s="3"/>
      <c r="Q673" s="3" t="s">
        <v>1187</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1154</v>
      </c>
      <c r="L674" s="3" t="s">
        <v>1161</v>
      </c>
      <c r="M674" s="22" t="s">
        <v>1153</v>
      </c>
      <c r="N674" s="57">
        <v>45526</v>
      </c>
      <c r="O674" s="22">
        <f>INDEX(Auxiliar!$D$5:$F$13,MATCH(Table1[[#This Row],[Tipologia_Testes]],Auxiliar!$B$5:$B$13,0),MATCH(Table1[[#This Row],[Complexidade]],Auxiliar!$D$4:$F$4,0))</f>
        <v>8</v>
      </c>
      <c r="P674" s="3"/>
      <c r="Q674" s="3" t="s">
        <v>1187</v>
      </c>
      <c r="R674" s="48">
        <v>45261</v>
      </c>
      <c r="S674" s="48">
        <v>45526</v>
      </c>
      <c r="T674" s="183">
        <v>45490</v>
      </c>
      <c r="U674" s="183">
        <v>45504</v>
      </c>
      <c r="V674" s="183">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1155</v>
      </c>
      <c r="L675" s="3" t="s">
        <v>1161</v>
      </c>
      <c r="M675" s="22" t="s">
        <v>1153</v>
      </c>
      <c r="N675" s="57">
        <v>45526</v>
      </c>
      <c r="O675" s="22">
        <f>INDEX(Auxiliar!$D$5:$F$13,MATCH(Table1[[#This Row],[Tipologia_Testes]],Auxiliar!$B$5:$B$13,0),MATCH(Table1[[#This Row],[Complexidade]],Auxiliar!$D$4:$F$4,0))</f>
        <v>8</v>
      </c>
      <c r="P675" s="3"/>
      <c r="Q675" s="3" t="s">
        <v>1187</v>
      </c>
      <c r="R675" s="48">
        <v>45261</v>
      </c>
      <c r="S675" s="48">
        <v>45526</v>
      </c>
      <c r="T675" s="183">
        <v>45490</v>
      </c>
      <c r="U675" s="183">
        <v>45504</v>
      </c>
      <c r="V675" s="183">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1158</v>
      </c>
      <c r="L676" s="3" t="s">
        <v>1161</v>
      </c>
      <c r="M676" s="22" t="s">
        <v>1153</v>
      </c>
      <c r="N676" s="57">
        <v>45526</v>
      </c>
      <c r="O676" s="22">
        <f>INDEX(Auxiliar!$D$5:$F$13,MATCH(Table1[[#This Row],[Tipologia_Testes]],Auxiliar!$B$5:$B$13,0),MATCH(Table1[[#This Row],[Complexidade]],Auxiliar!$D$4:$F$4,0))</f>
        <v>0.1</v>
      </c>
      <c r="P676" s="3"/>
      <c r="Q676" s="3" t="s">
        <v>1187</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1154</v>
      </c>
      <c r="L677" s="3" t="s">
        <v>1161</v>
      </c>
      <c r="M677" s="22" t="s">
        <v>1153</v>
      </c>
      <c r="N677" s="57">
        <v>45526</v>
      </c>
      <c r="O677" s="22">
        <f>INDEX(Auxiliar!$D$5:$F$13,MATCH(Table1[[#This Row],[Tipologia_Testes]],Auxiliar!$B$5:$B$13,0),MATCH(Table1[[#This Row],[Complexidade]],Auxiliar!$D$4:$F$4,0))</f>
        <v>8</v>
      </c>
      <c r="P677" s="3"/>
      <c r="Q677" s="3" t="s">
        <v>1187</v>
      </c>
      <c r="R677" s="48">
        <v>45261</v>
      </c>
      <c r="S677" s="48">
        <v>45526</v>
      </c>
      <c r="T677" s="183">
        <v>45490</v>
      </c>
      <c r="U677" s="183">
        <v>45504</v>
      </c>
      <c r="V677" s="183">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1155</v>
      </c>
      <c r="L678" s="3" t="s">
        <v>1161</v>
      </c>
      <c r="M678" s="22" t="s">
        <v>1153</v>
      </c>
      <c r="N678" s="57">
        <v>45526</v>
      </c>
      <c r="O678" s="22">
        <f>INDEX(Auxiliar!$D$5:$F$13,MATCH(Table1[[#This Row],[Tipologia_Testes]],Auxiliar!$B$5:$B$13,0),MATCH(Table1[[#This Row],[Complexidade]],Auxiliar!$D$4:$F$4,0))</f>
        <v>8</v>
      </c>
      <c r="P678" s="3"/>
      <c r="Q678" s="3" t="s">
        <v>1187</v>
      </c>
      <c r="R678" s="48">
        <v>45261</v>
      </c>
      <c r="S678" s="48">
        <v>45526</v>
      </c>
      <c r="T678" s="183">
        <v>45490</v>
      </c>
      <c r="U678" s="183">
        <v>45504</v>
      </c>
      <c r="V678" s="183">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1158</v>
      </c>
      <c r="L679" s="3" t="s">
        <v>1161</v>
      </c>
      <c r="M679" s="22" t="s">
        <v>1153</v>
      </c>
      <c r="N679" s="57">
        <v>45526</v>
      </c>
      <c r="O679" s="22">
        <f>INDEX(Auxiliar!$D$5:$F$13,MATCH(Table1[[#This Row],[Tipologia_Testes]],Auxiliar!$B$5:$B$13,0),MATCH(Table1[[#This Row],[Complexidade]],Auxiliar!$D$4:$F$4,0))</f>
        <v>0.1</v>
      </c>
      <c r="P679" s="3"/>
      <c r="Q679" s="3" t="s">
        <v>1187</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1154</v>
      </c>
      <c r="L680" s="3" t="s">
        <v>1161</v>
      </c>
      <c r="M680" s="22" t="s">
        <v>1153</v>
      </c>
      <c r="N680" s="57">
        <v>45526</v>
      </c>
      <c r="O680" s="22">
        <f>INDEX(Auxiliar!$D$5:$F$13,MATCH(Table1[[#This Row],[Tipologia_Testes]],Auxiliar!$B$5:$B$13,0),MATCH(Table1[[#This Row],[Complexidade]],Auxiliar!$D$4:$F$4,0))</f>
        <v>8</v>
      </c>
      <c r="P680" s="3"/>
      <c r="Q680" s="3" t="s">
        <v>1187</v>
      </c>
      <c r="R680" s="48">
        <v>45261</v>
      </c>
      <c r="S680" s="48">
        <v>45526</v>
      </c>
      <c r="T680" s="183">
        <v>45490</v>
      </c>
      <c r="U680" s="183">
        <v>45504</v>
      </c>
      <c r="V680" s="183">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1155</v>
      </c>
      <c r="L681" s="3" t="s">
        <v>1161</v>
      </c>
      <c r="M681" s="22" t="s">
        <v>1153</v>
      </c>
      <c r="N681" s="57">
        <v>45526</v>
      </c>
      <c r="O681" s="22">
        <f>INDEX(Auxiliar!$D$5:$F$13,MATCH(Table1[[#This Row],[Tipologia_Testes]],Auxiliar!$B$5:$B$13,0),MATCH(Table1[[#This Row],[Complexidade]],Auxiliar!$D$4:$F$4,0))</f>
        <v>8</v>
      </c>
      <c r="P681" s="3"/>
      <c r="Q681" s="3" t="s">
        <v>1187</v>
      </c>
      <c r="R681" s="48">
        <v>45261</v>
      </c>
      <c r="S681" s="48">
        <v>45526</v>
      </c>
      <c r="T681" s="183">
        <v>45490</v>
      </c>
      <c r="U681" s="183">
        <v>45504</v>
      </c>
      <c r="V681" s="183">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1158</v>
      </c>
      <c r="L682" s="3" t="s">
        <v>1161</v>
      </c>
      <c r="M682" s="22" t="s">
        <v>1153</v>
      </c>
      <c r="N682" s="57">
        <v>45526</v>
      </c>
      <c r="O682" s="22">
        <f>INDEX(Auxiliar!$D$5:$F$13,MATCH(Table1[[#This Row],[Tipologia_Testes]],Auxiliar!$B$5:$B$13,0),MATCH(Table1[[#This Row],[Complexidade]],Auxiliar!$D$4:$F$4,0))</f>
        <v>0.1</v>
      </c>
      <c r="P682" s="3"/>
      <c r="Q682" s="3" t="s">
        <v>1187</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1154</v>
      </c>
      <c r="L683" s="3" t="s">
        <v>1161</v>
      </c>
      <c r="M683" s="22" t="s">
        <v>1153</v>
      </c>
      <c r="N683" s="57">
        <v>45526</v>
      </c>
      <c r="O683" s="22">
        <f>INDEX(Auxiliar!$D$5:$F$13,MATCH(Table1[[#This Row],[Tipologia_Testes]],Auxiliar!$B$5:$B$13,0),MATCH(Table1[[#This Row],[Complexidade]],Auxiliar!$D$4:$F$4,0))</f>
        <v>8</v>
      </c>
      <c r="P683" s="3"/>
      <c r="Q683" s="3" t="s">
        <v>1187</v>
      </c>
      <c r="R683" s="48">
        <v>45261</v>
      </c>
      <c r="S683" s="48">
        <v>45526</v>
      </c>
      <c r="T683" s="183">
        <v>45490</v>
      </c>
      <c r="U683" s="183">
        <v>45504</v>
      </c>
      <c r="V683" s="183">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1155</v>
      </c>
      <c r="L684" s="3" t="s">
        <v>1161</v>
      </c>
      <c r="M684" s="22" t="s">
        <v>1153</v>
      </c>
      <c r="N684" s="57">
        <v>45526</v>
      </c>
      <c r="O684" s="22">
        <f>INDEX(Auxiliar!$D$5:$F$13,MATCH(Table1[[#This Row],[Tipologia_Testes]],Auxiliar!$B$5:$B$13,0),MATCH(Table1[[#This Row],[Complexidade]],Auxiliar!$D$4:$F$4,0))</f>
        <v>8</v>
      </c>
      <c r="P684" s="3"/>
      <c r="Q684" s="3" t="s">
        <v>1187</v>
      </c>
      <c r="R684" s="48">
        <v>45261</v>
      </c>
      <c r="S684" s="48">
        <v>45526</v>
      </c>
      <c r="T684" s="183">
        <v>45490</v>
      </c>
      <c r="U684" s="183">
        <v>45504</v>
      </c>
      <c r="V684" s="183">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1158</v>
      </c>
      <c r="L685" s="3" t="s">
        <v>1161</v>
      </c>
      <c r="M685" s="22" t="s">
        <v>1153</v>
      </c>
      <c r="N685" s="57">
        <v>45526</v>
      </c>
      <c r="O685" s="22">
        <f>INDEX(Auxiliar!$D$5:$F$13,MATCH(Table1[[#This Row],[Tipologia_Testes]],Auxiliar!$B$5:$B$13,0),MATCH(Table1[[#This Row],[Complexidade]],Auxiliar!$D$4:$F$4,0))</f>
        <v>0.1</v>
      </c>
      <c r="P685" s="3"/>
      <c r="Q685" s="3" t="s">
        <v>1187</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1154</v>
      </c>
      <c r="L686" s="3" t="s">
        <v>1161</v>
      </c>
      <c r="M686" s="22" t="s">
        <v>1153</v>
      </c>
      <c r="N686" s="57">
        <v>45526</v>
      </c>
      <c r="O686" s="22">
        <f>INDEX(Auxiliar!$D$5:$F$13,MATCH(Table1[[#This Row],[Tipologia_Testes]],Auxiliar!$B$5:$B$13,0),MATCH(Table1[[#This Row],[Complexidade]],Auxiliar!$D$4:$F$4,0))</f>
        <v>8</v>
      </c>
      <c r="P686" s="3"/>
      <c r="Q686" s="3" t="s">
        <v>1187</v>
      </c>
      <c r="R686" s="48">
        <v>45261</v>
      </c>
      <c r="S686" s="48">
        <v>45526</v>
      </c>
      <c r="T686" s="183">
        <v>45490</v>
      </c>
      <c r="U686" s="183">
        <v>45504</v>
      </c>
      <c r="V686" s="183">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1155</v>
      </c>
      <c r="L687" s="3" t="s">
        <v>1161</v>
      </c>
      <c r="M687" s="22" t="s">
        <v>1153</v>
      </c>
      <c r="N687" s="57">
        <v>45526</v>
      </c>
      <c r="O687" s="22">
        <f>INDEX(Auxiliar!$D$5:$F$13,MATCH(Table1[[#This Row],[Tipologia_Testes]],Auxiliar!$B$5:$B$13,0),MATCH(Table1[[#This Row],[Complexidade]],Auxiliar!$D$4:$F$4,0))</f>
        <v>8</v>
      </c>
      <c r="P687" s="3"/>
      <c r="Q687" s="3" t="s">
        <v>1187</v>
      </c>
      <c r="R687" s="48">
        <v>45261</v>
      </c>
      <c r="S687" s="48">
        <v>45526</v>
      </c>
      <c r="T687" s="183">
        <v>45490</v>
      </c>
      <c r="U687" s="183">
        <v>45504</v>
      </c>
      <c r="V687" s="183">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1158</v>
      </c>
      <c r="L688" s="3" t="s">
        <v>1161</v>
      </c>
      <c r="M688" s="22" t="s">
        <v>1153</v>
      </c>
      <c r="N688" s="57">
        <v>45526</v>
      </c>
      <c r="O688" s="22">
        <f>INDEX(Auxiliar!$D$5:$F$13,MATCH(Table1[[#This Row],[Tipologia_Testes]],Auxiliar!$B$5:$B$13,0),MATCH(Table1[[#This Row],[Complexidade]],Auxiliar!$D$4:$F$4,0))</f>
        <v>0.1</v>
      </c>
      <c r="P688" s="3"/>
      <c r="Q688" s="3" t="s">
        <v>1187</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1154</v>
      </c>
      <c r="L689" s="3" t="s">
        <v>1161</v>
      </c>
      <c r="M689" s="22" t="s">
        <v>1153</v>
      </c>
      <c r="N689" s="57">
        <v>45526</v>
      </c>
      <c r="O689" s="22">
        <f>INDEX(Auxiliar!$D$5:$F$13,MATCH(Table1[[#This Row],[Tipologia_Testes]],Auxiliar!$B$5:$B$13,0),MATCH(Table1[[#This Row],[Complexidade]],Auxiliar!$D$4:$F$4,0))</f>
        <v>8</v>
      </c>
      <c r="P689" s="3"/>
      <c r="Q689" s="3" t="s">
        <v>1187</v>
      </c>
      <c r="R689" s="48">
        <v>45261</v>
      </c>
      <c r="S689" s="48">
        <v>45526</v>
      </c>
      <c r="T689" s="183">
        <v>45490</v>
      </c>
      <c r="U689" s="183">
        <v>45504</v>
      </c>
      <c r="V689" s="183">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1155</v>
      </c>
      <c r="L690" s="3" t="s">
        <v>1161</v>
      </c>
      <c r="M690" s="22" t="s">
        <v>1153</v>
      </c>
      <c r="N690" s="57">
        <v>45526</v>
      </c>
      <c r="O690" s="22">
        <f>INDEX(Auxiliar!$D$5:$F$13,MATCH(Table1[[#This Row],[Tipologia_Testes]],Auxiliar!$B$5:$B$13,0),MATCH(Table1[[#This Row],[Complexidade]],Auxiliar!$D$4:$F$4,0))</f>
        <v>8</v>
      </c>
      <c r="P690" s="3"/>
      <c r="Q690" s="3" t="s">
        <v>1187</v>
      </c>
      <c r="R690" s="48">
        <v>45261</v>
      </c>
      <c r="S690" s="48">
        <v>45526</v>
      </c>
      <c r="T690" s="183">
        <v>45490</v>
      </c>
      <c r="U690" s="183">
        <v>45504</v>
      </c>
      <c r="V690" s="183">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1158</v>
      </c>
      <c r="L691" s="3" t="s">
        <v>1161</v>
      </c>
      <c r="M691" s="22" t="s">
        <v>1153</v>
      </c>
      <c r="N691" s="57">
        <v>45526</v>
      </c>
      <c r="O691" s="22">
        <f>INDEX(Auxiliar!$D$5:$F$13,MATCH(Table1[[#This Row],[Tipologia_Testes]],Auxiliar!$B$5:$B$13,0),MATCH(Table1[[#This Row],[Complexidade]],Auxiliar!$D$4:$F$4,0))</f>
        <v>0.1</v>
      </c>
      <c r="P691" s="3"/>
      <c r="Q691" s="3" t="s">
        <v>1187</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1154</v>
      </c>
      <c r="L692" s="3" t="s">
        <v>1161</v>
      </c>
      <c r="M692" s="22" t="s">
        <v>1153</v>
      </c>
      <c r="N692" s="57">
        <v>45526</v>
      </c>
      <c r="O692" s="22">
        <f>INDEX(Auxiliar!$D$5:$F$13,MATCH(Table1[[#This Row],[Tipologia_Testes]],Auxiliar!$B$5:$B$13,0),MATCH(Table1[[#This Row],[Complexidade]],Auxiliar!$D$4:$F$4,0))</f>
        <v>8</v>
      </c>
      <c r="P692" s="3"/>
      <c r="Q692" s="3" t="s">
        <v>1187</v>
      </c>
      <c r="R692" s="48">
        <v>45261</v>
      </c>
      <c r="S692" s="48">
        <v>45526</v>
      </c>
      <c r="T692" s="183">
        <v>45490</v>
      </c>
      <c r="U692" s="183">
        <v>45504</v>
      </c>
      <c r="V692" s="183">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1155</v>
      </c>
      <c r="L693" s="3" t="s">
        <v>1161</v>
      </c>
      <c r="M693" s="22" t="s">
        <v>1153</v>
      </c>
      <c r="N693" s="57">
        <v>45526</v>
      </c>
      <c r="O693" s="22">
        <f>INDEX(Auxiliar!$D$5:$F$13,MATCH(Table1[[#This Row],[Tipologia_Testes]],Auxiliar!$B$5:$B$13,0),MATCH(Table1[[#This Row],[Complexidade]],Auxiliar!$D$4:$F$4,0))</f>
        <v>8</v>
      </c>
      <c r="P693" s="3"/>
      <c r="Q693" s="3" t="s">
        <v>1187</v>
      </c>
      <c r="R693" s="48">
        <v>45261</v>
      </c>
      <c r="S693" s="48">
        <v>45526</v>
      </c>
      <c r="T693" s="183">
        <v>45490</v>
      </c>
      <c r="U693" s="183">
        <v>45504</v>
      </c>
      <c r="V693" s="183">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1158</v>
      </c>
      <c r="L694" s="3" t="s">
        <v>1161</v>
      </c>
      <c r="M694" s="22" t="s">
        <v>1153</v>
      </c>
      <c r="N694" s="57">
        <v>45526</v>
      </c>
      <c r="O694" s="22">
        <f>INDEX(Auxiliar!$D$5:$F$13,MATCH(Table1[[#This Row],[Tipologia_Testes]],Auxiliar!$B$5:$B$13,0),MATCH(Table1[[#This Row],[Complexidade]],Auxiliar!$D$4:$F$4,0))</f>
        <v>0.1</v>
      </c>
      <c r="P694" s="3"/>
      <c r="Q694" s="3" t="s">
        <v>1187</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1154</v>
      </c>
      <c r="L695" s="3" t="s">
        <v>1161</v>
      </c>
      <c r="M695" s="22" t="s">
        <v>1153</v>
      </c>
      <c r="N695" s="57">
        <v>45526</v>
      </c>
      <c r="O695" s="22">
        <f>INDEX(Auxiliar!$D$5:$F$13,MATCH(Table1[[#This Row],[Tipologia_Testes]],Auxiliar!$B$5:$B$13,0),MATCH(Table1[[#This Row],[Complexidade]],Auxiliar!$D$4:$F$4,0))</f>
        <v>8</v>
      </c>
      <c r="P695" s="3"/>
      <c r="Q695" s="3" t="s">
        <v>1187</v>
      </c>
      <c r="R695" s="48">
        <v>45261</v>
      </c>
      <c r="S695" s="48">
        <v>45526</v>
      </c>
      <c r="T695" s="183">
        <v>45490</v>
      </c>
      <c r="U695" s="183">
        <v>45504</v>
      </c>
      <c r="V695" s="183">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1155</v>
      </c>
      <c r="L696" s="3" t="s">
        <v>1161</v>
      </c>
      <c r="M696" s="22" t="s">
        <v>1153</v>
      </c>
      <c r="N696" s="57">
        <v>45526</v>
      </c>
      <c r="O696" s="22">
        <f>INDEX(Auxiliar!$D$5:$F$13,MATCH(Table1[[#This Row],[Tipologia_Testes]],Auxiliar!$B$5:$B$13,0),MATCH(Table1[[#This Row],[Complexidade]],Auxiliar!$D$4:$F$4,0))</f>
        <v>8</v>
      </c>
      <c r="P696" s="3"/>
      <c r="Q696" s="3" t="s">
        <v>1187</v>
      </c>
      <c r="R696" s="48">
        <v>45261</v>
      </c>
      <c r="S696" s="48">
        <v>45526</v>
      </c>
      <c r="T696" s="183">
        <v>45490</v>
      </c>
      <c r="U696" s="183">
        <v>45504</v>
      </c>
      <c r="V696" s="183">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1158</v>
      </c>
      <c r="L697" s="3" t="s">
        <v>1161</v>
      </c>
      <c r="M697" s="22" t="s">
        <v>1153</v>
      </c>
      <c r="N697" s="57">
        <v>45526</v>
      </c>
      <c r="O697" s="22">
        <f>INDEX(Auxiliar!$D$5:$F$13,MATCH(Table1[[#This Row],[Tipologia_Testes]],Auxiliar!$B$5:$B$13,0),MATCH(Table1[[#This Row],[Complexidade]],Auxiliar!$D$4:$F$4,0))</f>
        <v>0.1</v>
      </c>
      <c r="P697" s="3"/>
      <c r="Q697" s="3" t="s">
        <v>1187</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1154</v>
      </c>
      <c r="L698" s="3" t="s">
        <v>1161</v>
      </c>
      <c r="M698" s="22" t="s">
        <v>1153</v>
      </c>
      <c r="N698" s="57">
        <v>45526</v>
      </c>
      <c r="O698" s="22">
        <f>INDEX(Auxiliar!$D$5:$F$13,MATCH(Table1[[#This Row],[Tipologia_Testes]],Auxiliar!$B$5:$B$13,0),MATCH(Table1[[#This Row],[Complexidade]],Auxiliar!$D$4:$F$4,0))</f>
        <v>8</v>
      </c>
      <c r="P698" s="3"/>
      <c r="Q698" s="3" t="s">
        <v>1187</v>
      </c>
      <c r="R698" s="48">
        <v>45261</v>
      </c>
      <c r="S698" s="48">
        <v>45526</v>
      </c>
      <c r="T698" s="183">
        <v>45490</v>
      </c>
      <c r="U698" s="183">
        <v>45504</v>
      </c>
      <c r="V698" s="183">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1155</v>
      </c>
      <c r="L699" s="3" t="s">
        <v>1161</v>
      </c>
      <c r="M699" s="22" t="s">
        <v>1153</v>
      </c>
      <c r="N699" s="57">
        <v>45526</v>
      </c>
      <c r="O699" s="22">
        <f>INDEX(Auxiliar!$D$5:$F$13,MATCH(Table1[[#This Row],[Tipologia_Testes]],Auxiliar!$B$5:$B$13,0),MATCH(Table1[[#This Row],[Complexidade]],Auxiliar!$D$4:$F$4,0))</f>
        <v>8</v>
      </c>
      <c r="P699" s="3"/>
      <c r="Q699" s="3" t="s">
        <v>1187</v>
      </c>
      <c r="R699" s="48">
        <v>45261</v>
      </c>
      <c r="S699" s="48">
        <v>45526</v>
      </c>
      <c r="T699" s="183">
        <v>45490</v>
      </c>
      <c r="U699" s="183">
        <v>45504</v>
      </c>
      <c r="V699" s="183">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1158</v>
      </c>
      <c r="L700" s="3" t="s">
        <v>1161</v>
      </c>
      <c r="M700" s="22" t="s">
        <v>1153</v>
      </c>
      <c r="N700" s="57">
        <v>45526</v>
      </c>
      <c r="O700" s="22">
        <f>INDEX(Auxiliar!$D$5:$F$13,MATCH(Table1[[#This Row],[Tipologia_Testes]],Auxiliar!$B$5:$B$13,0),MATCH(Table1[[#This Row],[Complexidade]],Auxiliar!$D$4:$F$4,0))</f>
        <v>0.1</v>
      </c>
      <c r="P700" s="3"/>
      <c r="Q700" s="3" t="s">
        <v>1187</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1154</v>
      </c>
      <c r="L701" s="3" t="s">
        <v>1161</v>
      </c>
      <c r="M701" s="22" t="s">
        <v>1153</v>
      </c>
      <c r="N701" s="57">
        <v>45526</v>
      </c>
      <c r="O701" s="22">
        <f>INDEX(Auxiliar!$D$5:$F$13,MATCH(Table1[[#This Row],[Tipologia_Testes]],Auxiliar!$B$5:$B$13,0),MATCH(Table1[[#This Row],[Complexidade]],Auxiliar!$D$4:$F$4,0))</f>
        <v>8</v>
      </c>
      <c r="P701" s="3"/>
      <c r="Q701" s="3" t="s">
        <v>1187</v>
      </c>
      <c r="R701" s="48">
        <v>45261</v>
      </c>
      <c r="S701" s="48">
        <v>45526</v>
      </c>
      <c r="T701" s="183">
        <v>45490</v>
      </c>
      <c r="U701" s="183">
        <v>45504</v>
      </c>
      <c r="V701" s="183">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1155</v>
      </c>
      <c r="L702" s="3" t="s">
        <v>1161</v>
      </c>
      <c r="M702" s="22" t="s">
        <v>1153</v>
      </c>
      <c r="N702" s="57">
        <v>45526</v>
      </c>
      <c r="O702" s="22">
        <f>INDEX(Auxiliar!$D$5:$F$13,MATCH(Table1[[#This Row],[Tipologia_Testes]],Auxiliar!$B$5:$B$13,0),MATCH(Table1[[#This Row],[Complexidade]],Auxiliar!$D$4:$F$4,0))</f>
        <v>8</v>
      </c>
      <c r="P702" s="3"/>
      <c r="Q702" s="3" t="s">
        <v>1187</v>
      </c>
      <c r="R702" s="48">
        <v>45261</v>
      </c>
      <c r="S702" s="48">
        <v>45526</v>
      </c>
      <c r="T702" s="183">
        <v>45490</v>
      </c>
      <c r="U702" s="183">
        <v>45504</v>
      </c>
      <c r="V702" s="183">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1158</v>
      </c>
      <c r="L703" s="3" t="s">
        <v>1161</v>
      </c>
      <c r="M703" s="22" t="s">
        <v>1153</v>
      </c>
      <c r="N703" s="57">
        <v>45526</v>
      </c>
      <c r="O703" s="22">
        <f>INDEX(Auxiliar!$D$5:$F$13,MATCH(Table1[[#This Row],[Tipologia_Testes]],Auxiliar!$B$5:$B$13,0),MATCH(Table1[[#This Row],[Complexidade]],Auxiliar!$D$4:$F$4,0))</f>
        <v>0.1</v>
      </c>
      <c r="P703" s="3"/>
      <c r="Q703" s="3" t="s">
        <v>1187</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1154</v>
      </c>
      <c r="L704" s="3" t="s">
        <v>1161</v>
      </c>
      <c r="M704" s="22" t="s">
        <v>1153</v>
      </c>
      <c r="N704" s="57">
        <v>45526</v>
      </c>
      <c r="O704" s="22">
        <f>INDEX(Auxiliar!$D$5:$F$13,MATCH(Table1[[#This Row],[Tipologia_Testes]],Auxiliar!$B$5:$B$13,0),MATCH(Table1[[#This Row],[Complexidade]],Auxiliar!$D$4:$F$4,0))</f>
        <v>8</v>
      </c>
      <c r="P704" s="3"/>
      <c r="Q704" s="3" t="s">
        <v>1187</v>
      </c>
      <c r="R704" s="48">
        <v>45261</v>
      </c>
      <c r="S704" s="48">
        <v>45526</v>
      </c>
      <c r="T704" s="183">
        <v>45490</v>
      </c>
      <c r="U704" s="183">
        <v>45504</v>
      </c>
      <c r="V704" s="183">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1155</v>
      </c>
      <c r="L705" s="3" t="s">
        <v>1161</v>
      </c>
      <c r="M705" s="22" t="s">
        <v>1153</v>
      </c>
      <c r="N705" s="57">
        <v>45526</v>
      </c>
      <c r="O705" s="22">
        <f>INDEX(Auxiliar!$D$5:$F$13,MATCH(Table1[[#This Row],[Tipologia_Testes]],Auxiliar!$B$5:$B$13,0),MATCH(Table1[[#This Row],[Complexidade]],Auxiliar!$D$4:$F$4,0))</f>
        <v>8</v>
      </c>
      <c r="P705" s="3"/>
      <c r="Q705" s="3" t="s">
        <v>1187</v>
      </c>
      <c r="R705" s="48">
        <v>45261</v>
      </c>
      <c r="S705" s="48">
        <v>45526</v>
      </c>
      <c r="T705" s="183">
        <v>45490</v>
      </c>
      <c r="U705" s="183">
        <v>45504</v>
      </c>
      <c r="V705" s="183">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1158</v>
      </c>
      <c r="L706" s="3" t="s">
        <v>1161</v>
      </c>
      <c r="M706" s="22" t="s">
        <v>1153</v>
      </c>
      <c r="N706" s="57">
        <v>45526</v>
      </c>
      <c r="O706" s="22">
        <f>INDEX(Auxiliar!$D$5:$F$13,MATCH(Table1[[#This Row],[Tipologia_Testes]],Auxiliar!$B$5:$B$13,0),MATCH(Table1[[#This Row],[Complexidade]],Auxiliar!$D$4:$F$4,0))</f>
        <v>0.1</v>
      </c>
      <c r="P706" s="3"/>
      <c r="Q706" s="3" t="s">
        <v>1187</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1154</v>
      </c>
      <c r="L707" s="29" t="s">
        <v>1152</v>
      </c>
      <c r="M707" s="22" t="s">
        <v>1153</v>
      </c>
      <c r="N707" s="57">
        <v>45526</v>
      </c>
      <c r="O707" s="22">
        <f>INDEX(Auxiliar!$D$5:$F$13,MATCH(Table1[[#This Row],[Tipologia_Testes]],Auxiliar!$B$5:$B$13,0),MATCH(Table1[[#This Row],[Complexidade]],Auxiliar!$D$4:$F$4,0))</f>
        <v>8</v>
      </c>
      <c r="P707" s="3" t="s">
        <v>1203</v>
      </c>
      <c r="Q707" s="3" t="s">
        <v>1187</v>
      </c>
      <c r="R707" s="48">
        <v>45261</v>
      </c>
      <c r="S707" s="48">
        <v>45526</v>
      </c>
      <c r="T707" s="48">
        <v>45490</v>
      </c>
      <c r="U707" s="48">
        <v>45504</v>
      </c>
      <c r="V707" s="48">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1155</v>
      </c>
      <c r="L708" s="29" t="s">
        <v>1152</v>
      </c>
      <c r="M708" s="22" t="s">
        <v>1153</v>
      </c>
      <c r="N708" s="57">
        <v>45526</v>
      </c>
      <c r="O708" s="22">
        <f>INDEX(Auxiliar!$D$5:$F$13,MATCH(Table1[[#This Row],[Tipologia_Testes]],Auxiliar!$B$5:$B$13,0),MATCH(Table1[[#This Row],[Complexidade]],Auxiliar!$D$4:$F$4,0))</f>
        <v>8</v>
      </c>
      <c r="P708" s="3" t="s">
        <v>1203</v>
      </c>
      <c r="Q708" s="3" t="s">
        <v>1187</v>
      </c>
      <c r="R708" s="48">
        <v>45261</v>
      </c>
      <c r="S708" s="48">
        <v>45526</v>
      </c>
      <c r="T708" s="48">
        <v>45490</v>
      </c>
      <c r="U708" s="48">
        <v>45504</v>
      </c>
      <c r="V708" s="48">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1158</v>
      </c>
      <c r="L709" s="29" t="s">
        <v>1152</v>
      </c>
      <c r="M709" s="22" t="s">
        <v>1153</v>
      </c>
      <c r="N709" s="57">
        <v>45526</v>
      </c>
      <c r="O709" s="22">
        <f>INDEX(Auxiliar!$D$5:$F$13,MATCH(Table1[[#This Row],[Tipologia_Testes]],Auxiliar!$B$5:$B$13,0),MATCH(Table1[[#This Row],[Complexidade]],Auxiliar!$D$4:$F$4,0))</f>
        <v>0.1</v>
      </c>
      <c r="P709" s="3" t="s">
        <v>1203</v>
      </c>
      <c r="Q709" s="3" t="s">
        <v>1187</v>
      </c>
      <c r="R709" s="48">
        <v>45261</v>
      </c>
      <c r="S709" s="48">
        <v>45526</v>
      </c>
      <c r="T709" s="48">
        <v>45490</v>
      </c>
      <c r="U709" s="48">
        <v>45504</v>
      </c>
      <c r="V709" s="48">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1154</v>
      </c>
      <c r="L710" s="3" t="s">
        <v>1161</v>
      </c>
      <c r="M710" s="22" t="s">
        <v>1172</v>
      </c>
      <c r="N710" s="57">
        <v>45526</v>
      </c>
      <c r="O710" s="22">
        <f>INDEX(Auxiliar!$D$5:$F$13,MATCH(Table1[[#This Row],[Tipologia_Testes]],Auxiliar!$B$5:$B$13,0),MATCH(Table1[[#This Row],[Complexidade]],Auxiliar!$D$4:$F$4,0))</f>
        <v>4</v>
      </c>
      <c r="P710" s="124" t="s">
        <v>1204</v>
      </c>
      <c r="Q710" s="3" t="s">
        <v>1187</v>
      </c>
      <c r="R710" s="48">
        <v>45261</v>
      </c>
      <c r="S710" s="48">
        <v>45526</v>
      </c>
      <c r="T710" s="183">
        <v>45490</v>
      </c>
      <c r="U710" s="183">
        <v>45504</v>
      </c>
      <c r="V710" s="183">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1155</v>
      </c>
      <c r="L711" s="3" t="s">
        <v>1161</v>
      </c>
      <c r="M711" s="22" t="s">
        <v>1172</v>
      </c>
      <c r="N711" s="57">
        <v>45526</v>
      </c>
      <c r="O711" s="22">
        <f>INDEX(Auxiliar!$D$5:$F$13,MATCH(Table1[[#This Row],[Tipologia_Testes]],Auxiliar!$B$5:$B$13,0),MATCH(Table1[[#This Row],[Complexidade]],Auxiliar!$D$4:$F$4,0))</f>
        <v>4</v>
      </c>
      <c r="P711" s="124" t="s">
        <v>1204</v>
      </c>
      <c r="Q711" s="3" t="s">
        <v>1187</v>
      </c>
      <c r="R711" s="48">
        <v>45261</v>
      </c>
      <c r="S711" s="48">
        <v>45526</v>
      </c>
      <c r="T711" s="183">
        <v>45490</v>
      </c>
      <c r="U711" s="183">
        <v>45504</v>
      </c>
      <c r="V711" s="183">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1158</v>
      </c>
      <c r="L712" s="3" t="s">
        <v>1161</v>
      </c>
      <c r="M712" s="22" t="s">
        <v>1172</v>
      </c>
      <c r="N712" s="57">
        <v>45526</v>
      </c>
      <c r="O712" s="22">
        <f>INDEX(Auxiliar!$D$5:$F$13,MATCH(Table1[[#This Row],[Tipologia_Testes]],Auxiliar!$B$5:$B$13,0),MATCH(Table1[[#This Row],[Complexidade]],Auxiliar!$D$4:$F$4,0))</f>
        <v>0.1</v>
      </c>
      <c r="P712" s="124" t="s">
        <v>1204</v>
      </c>
      <c r="Q712" s="3" t="s">
        <v>1187</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1154</v>
      </c>
      <c r="L713" s="3" t="s">
        <v>1161</v>
      </c>
      <c r="M713" s="22" t="s">
        <v>1172</v>
      </c>
      <c r="N713" s="57">
        <v>45526</v>
      </c>
      <c r="O713" s="22">
        <f>INDEX(Auxiliar!$D$5:$F$13,MATCH(Table1[[#This Row],[Tipologia_Testes]],Auxiliar!$B$5:$B$13,0),MATCH(Table1[[#This Row],[Complexidade]],Auxiliar!$D$4:$F$4,0))</f>
        <v>4</v>
      </c>
      <c r="P713" s="3"/>
      <c r="Q713" s="3" t="s">
        <v>1187</v>
      </c>
      <c r="R713" s="48">
        <v>45261</v>
      </c>
      <c r="S713" s="48">
        <v>45526</v>
      </c>
      <c r="T713" s="183">
        <v>45490</v>
      </c>
      <c r="U713" s="183">
        <v>45504</v>
      </c>
      <c r="V713" s="183">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1155</v>
      </c>
      <c r="L714" s="3" t="s">
        <v>1161</v>
      </c>
      <c r="M714" s="22" t="s">
        <v>1172</v>
      </c>
      <c r="N714" s="57">
        <v>45526</v>
      </c>
      <c r="O714" s="22">
        <f>INDEX(Auxiliar!$D$5:$F$13,MATCH(Table1[[#This Row],[Tipologia_Testes]],Auxiliar!$B$5:$B$13,0),MATCH(Table1[[#This Row],[Complexidade]],Auxiliar!$D$4:$F$4,0))</f>
        <v>4</v>
      </c>
      <c r="P714" s="3"/>
      <c r="Q714" s="3" t="s">
        <v>1187</v>
      </c>
      <c r="R714" s="48">
        <v>45261</v>
      </c>
      <c r="S714" s="48">
        <v>45526</v>
      </c>
      <c r="T714" s="183">
        <v>45490</v>
      </c>
      <c r="U714" s="183">
        <v>45504</v>
      </c>
      <c r="V714" s="183">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1158</v>
      </c>
      <c r="L715" s="3" t="s">
        <v>1161</v>
      </c>
      <c r="M715" s="22" t="s">
        <v>1172</v>
      </c>
      <c r="N715" s="57">
        <v>45526</v>
      </c>
      <c r="O715" s="22">
        <f>INDEX(Auxiliar!$D$5:$F$13,MATCH(Table1[[#This Row],[Tipologia_Testes]],Auxiliar!$B$5:$B$13,0),MATCH(Table1[[#This Row],[Complexidade]],Auxiliar!$D$4:$F$4,0))</f>
        <v>0.1</v>
      </c>
      <c r="P715" s="3"/>
      <c r="Q715" s="3" t="s">
        <v>1187</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24" t="s">
        <v>1856</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1225</v>
      </c>
      <c r="E908" s="3" t="s">
        <v>38</v>
      </c>
      <c r="F908" s="14" t="s">
        <v>205</v>
      </c>
      <c r="G908" s="14" t="s">
        <v>38</v>
      </c>
      <c r="H908" s="73" t="str">
        <f>Table1[[#This Row],[Tabela]]&amp;Table1[[#This Row],[Campo]]</f>
        <v>modesg_inp_emss_vclsn.a.</v>
      </c>
      <c r="I908" s="3" t="s">
        <v>482</v>
      </c>
      <c r="J908" s="50">
        <f>VLOOKUP(Table1[[#This Row],[Status]],Auxiliar!$B$16:$C$23,2,0)</f>
        <v>6</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c r="B909" s="14" t="s">
        <v>28</v>
      </c>
      <c r="C909" s="14" t="s">
        <v>178</v>
      </c>
      <c r="D909" s="14" t="s">
        <v>1225</v>
      </c>
      <c r="E909" s="3" t="s">
        <v>38</v>
      </c>
      <c r="F909" s="14" t="s">
        <v>205</v>
      </c>
      <c r="G909" s="14" t="s">
        <v>38</v>
      </c>
      <c r="H909" s="73" t="str">
        <f>Table1[[#This Row],[Tabela]]&amp;Table1[[#This Row],[Campo]]</f>
        <v>modesg_inp_emss_vclsn.a.</v>
      </c>
      <c r="I909" s="3" t="s">
        <v>482</v>
      </c>
      <c r="J909" s="50">
        <f>VLOOKUP(Table1[[#This Row],[Status]],Auxiliar!$B$16:$C$23,2,0)</f>
        <v>6</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c r="B910" s="14" t="s">
        <v>28</v>
      </c>
      <c r="C910" s="14" t="s">
        <v>178</v>
      </c>
      <c r="D910" s="14" t="s">
        <v>1225</v>
      </c>
      <c r="E910" s="3" t="s">
        <v>38</v>
      </c>
      <c r="F910" s="14" t="s">
        <v>206</v>
      </c>
      <c r="G910" s="14" t="s">
        <v>38</v>
      </c>
      <c r="H910" s="73" t="str">
        <f>Table1[[#This Row],[Tabela]]&amp;Table1[[#This Row],[Campo]]</f>
        <v>modesg_inp_km_medios_emss_vclsn.a.</v>
      </c>
      <c r="I910" s="3" t="s">
        <v>482</v>
      </c>
      <c r="J910" s="50">
        <f>VLOOKUP(Table1[[#This Row],[Status]],Auxiliar!$B$16:$C$23,2,0)</f>
        <v>6</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c r="B911" s="14" t="s">
        <v>28</v>
      </c>
      <c r="C911" s="14" t="s">
        <v>178</v>
      </c>
      <c r="D911" s="14" t="s">
        <v>1225</v>
      </c>
      <c r="E911" s="3" t="s">
        <v>38</v>
      </c>
      <c r="F911" s="14" t="s">
        <v>206</v>
      </c>
      <c r="G911" s="14" t="s">
        <v>38</v>
      </c>
      <c r="H911" s="73" t="str">
        <f>Table1[[#This Row],[Tabela]]&amp;Table1[[#This Row],[Campo]]</f>
        <v>modesg_inp_km_medios_emss_vclsn.a.</v>
      </c>
      <c r="I911" s="3" t="s">
        <v>482</v>
      </c>
      <c r="J911" s="50">
        <f>VLOOKUP(Table1[[#This Row],[Status]],Auxiliar!$B$16:$C$23,2,0)</f>
        <v>6</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1232</v>
      </c>
      <c r="E914" s="3" t="s">
        <v>38</v>
      </c>
      <c r="F914" s="14" t="s">
        <v>208</v>
      </c>
      <c r="G914" s="14" t="s">
        <v>38</v>
      </c>
      <c r="H914" s="73" t="str">
        <f>Table1[[#This Row],[Tabela]]&amp;Table1[[#This Row],[Campo]]</f>
        <v>modesg_inp_nfrd_alinhamento_taxn.a.</v>
      </c>
      <c r="I914" s="3" t="s">
        <v>482</v>
      </c>
      <c r="J914" s="50">
        <f>VLOOKUP(Table1[[#This Row],[Status]],Auxiliar!$B$16:$C$23,2,0)</f>
        <v>6</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c r="B915" s="14" t="s">
        <v>28</v>
      </c>
      <c r="C915" s="14" t="s">
        <v>178</v>
      </c>
      <c r="D915" s="14" t="s">
        <v>1232</v>
      </c>
      <c r="E915" s="3" t="s">
        <v>38</v>
      </c>
      <c r="F915" s="14" t="s">
        <v>208</v>
      </c>
      <c r="G915" s="14" t="s">
        <v>38</v>
      </c>
      <c r="H915" s="73" t="str">
        <f>Table1[[#This Row],[Tabela]]&amp;Table1[[#This Row],[Campo]]</f>
        <v>modesg_inp_nfrd_alinhamento_taxn.a.</v>
      </c>
      <c r="I915" s="3" t="s">
        <v>482</v>
      </c>
      <c r="J915" s="50">
        <f>VLOOKUP(Table1[[#This Row],[Status]],Auxiliar!$B$16:$C$23,2,0)</f>
        <v>6</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1225</v>
      </c>
      <c r="E920" s="3" t="s">
        <v>38</v>
      </c>
      <c r="F920" s="14" t="s">
        <v>211</v>
      </c>
      <c r="G920" s="14" t="s">
        <v>38</v>
      </c>
      <c r="H920" s="73" t="str">
        <f>Table1[[#This Row],[Tabela]]&amp;Table1[[#This Row],[Campo]]</f>
        <v>modesg_inp_emss_nacen.a.</v>
      </c>
      <c r="I920" s="3" t="s">
        <v>482</v>
      </c>
      <c r="J920" s="50">
        <f>VLOOKUP(Table1[[#This Row],[Status]],Auxiliar!$B$16:$C$23,2,0)</f>
        <v>6</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c r="B921" s="14" t="s">
        <v>28</v>
      </c>
      <c r="C921" s="14" t="s">
        <v>178</v>
      </c>
      <c r="D921" s="14" t="s">
        <v>1225</v>
      </c>
      <c r="E921" s="3" t="s">
        <v>38</v>
      </c>
      <c r="F921" s="14" t="s">
        <v>211</v>
      </c>
      <c r="G921" s="14" t="s">
        <v>38</v>
      </c>
      <c r="H921" s="73" t="str">
        <f>Table1[[#This Row],[Tabela]]&amp;Table1[[#This Row],[Campo]]</f>
        <v>modesg_inp_emss_nacen.a.</v>
      </c>
      <c r="I921" s="3" t="s">
        <v>482</v>
      </c>
      <c r="J921" s="50">
        <f>VLOOKUP(Table1[[#This Row],[Status]],Auxiliar!$B$16:$C$23,2,0)</f>
        <v>6</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c r="B922" s="14" t="s">
        <v>28</v>
      </c>
      <c r="C922" s="14" t="s">
        <v>178</v>
      </c>
      <c r="D922" s="14" t="s">
        <v>1225</v>
      </c>
      <c r="E922" s="3" t="s">
        <v>38</v>
      </c>
      <c r="F922" s="14" t="s">
        <v>212</v>
      </c>
      <c r="G922" s="14" t="s">
        <v>38</v>
      </c>
      <c r="H922" s="73" t="str">
        <f>Table1[[#This Row],[Tabela]]&amp;Table1[[#This Row],[Campo]]</f>
        <v>modesg_inp_emss_bens_imoveisn.a.</v>
      </c>
      <c r="I922" s="3" t="s">
        <v>482</v>
      </c>
      <c r="J922" s="50">
        <f>VLOOKUP(Table1[[#This Row],[Status]],Auxiliar!$B$16:$C$23,2,0)</f>
        <v>6</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c r="B923" s="14" t="s">
        <v>28</v>
      </c>
      <c r="C923" s="14" t="s">
        <v>178</v>
      </c>
      <c r="D923" s="14" t="s">
        <v>1225</v>
      </c>
      <c r="E923" s="3" t="s">
        <v>38</v>
      </c>
      <c r="F923" s="14" t="s">
        <v>212</v>
      </c>
      <c r="G923" s="14" t="s">
        <v>38</v>
      </c>
      <c r="H923" s="73" t="str">
        <f>Table1[[#This Row],[Tabela]]&amp;Table1[[#This Row],[Campo]]</f>
        <v>modesg_inp_emss_bens_imoveisn.a.</v>
      </c>
      <c r="I923" s="3" t="s">
        <v>482</v>
      </c>
      <c r="J923" s="50">
        <f>VLOOKUP(Table1[[#This Row],[Status]],Auxiliar!$B$16:$C$23,2,0)</f>
        <v>6</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c r="B924" s="14" t="s">
        <v>28</v>
      </c>
      <c r="C924" s="14" t="s">
        <v>178</v>
      </c>
      <c r="D924" s="14" t="s">
        <v>1225</v>
      </c>
      <c r="E924" s="3" t="s">
        <v>38</v>
      </c>
      <c r="F924" s="14" t="s">
        <v>205</v>
      </c>
      <c r="G924" s="14" t="s">
        <v>73</v>
      </c>
      <c r="H924" s="73" t="str">
        <f>Table1[[#This Row],[Tabela]]&amp;Table1[[#This Row],[Campo]]</f>
        <v>modesg_inp_emss_vclsref_date</v>
      </c>
      <c r="I924" s="3" t="s">
        <v>482</v>
      </c>
      <c r="J924" s="50">
        <f>VLOOKUP(Table1[[#This Row],[Status]],Auxiliar!$B$16:$C$23,2,0)</f>
        <v>6</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c r="B925" s="14" t="s">
        <v>28</v>
      </c>
      <c r="C925" s="14" t="s">
        <v>178</v>
      </c>
      <c r="D925" s="14" t="s">
        <v>1225</v>
      </c>
      <c r="E925" s="3" t="s">
        <v>38</v>
      </c>
      <c r="F925" s="14" t="s">
        <v>205</v>
      </c>
      <c r="G925" s="14" t="s">
        <v>213</v>
      </c>
      <c r="H925" s="73" t="str">
        <f>Table1[[#This Row],[Tabela]]&amp;Table1[[#This Row],[Campo]]</f>
        <v>modesg_inp_emss_vclsnome_regiao</v>
      </c>
      <c r="I925" s="3" t="s">
        <v>482</v>
      </c>
      <c r="J925" s="50">
        <f>VLOOKUP(Table1[[#This Row],[Status]],Auxiliar!$B$16:$C$23,2,0)</f>
        <v>6</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c r="B926" s="14" t="s">
        <v>28</v>
      </c>
      <c r="C926" s="14" t="s">
        <v>178</v>
      </c>
      <c r="D926" s="14" t="s">
        <v>1225</v>
      </c>
      <c r="E926" s="3" t="s">
        <v>38</v>
      </c>
      <c r="F926" s="14" t="s">
        <v>205</v>
      </c>
      <c r="G926" s="14" t="s">
        <v>213</v>
      </c>
      <c r="H926" s="73" t="str">
        <f>Table1[[#This Row],[Tabela]]&amp;Table1[[#This Row],[Campo]]</f>
        <v>modesg_inp_emss_vclsnome_regiao</v>
      </c>
      <c r="I926" s="3" t="s">
        <v>482</v>
      </c>
      <c r="J926" s="50">
        <f>VLOOKUP(Table1[[#This Row],[Status]],Auxiliar!$B$16:$C$23,2,0)</f>
        <v>6</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c r="B927" s="14" t="s">
        <v>28</v>
      </c>
      <c r="C927" s="14" t="s">
        <v>178</v>
      </c>
      <c r="D927" s="14" t="s">
        <v>1225</v>
      </c>
      <c r="E927" s="3" t="s">
        <v>38</v>
      </c>
      <c r="F927" s="14" t="s">
        <v>205</v>
      </c>
      <c r="G927" s="14" t="s">
        <v>214</v>
      </c>
      <c r="H927" s="73" t="str">
        <f>Table1[[#This Row],[Tabela]]&amp;Table1[[#This Row],[Campo]]</f>
        <v>modesg_inp_emss_vclsnome_pais</v>
      </c>
      <c r="I927" s="3" t="s">
        <v>482</v>
      </c>
      <c r="J927" s="50">
        <f>VLOOKUP(Table1[[#This Row],[Status]],Auxiliar!$B$16:$C$23,2,0)</f>
        <v>6</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c r="B928" s="14" t="s">
        <v>28</v>
      </c>
      <c r="C928" s="14" t="s">
        <v>178</v>
      </c>
      <c r="D928" s="14" t="s">
        <v>1225</v>
      </c>
      <c r="E928" s="3" t="s">
        <v>38</v>
      </c>
      <c r="F928" s="14" t="s">
        <v>205</v>
      </c>
      <c r="G928" s="14" t="s">
        <v>214</v>
      </c>
      <c r="H928" s="73" t="str">
        <f>Table1[[#This Row],[Tabela]]&amp;Table1[[#This Row],[Campo]]</f>
        <v>modesg_inp_emss_vclsnome_pais</v>
      </c>
      <c r="I928" s="3" t="s">
        <v>482</v>
      </c>
      <c r="J928" s="50">
        <f>VLOOKUP(Table1[[#This Row],[Status]],Auxiliar!$B$16:$C$23,2,0)</f>
        <v>6</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c r="B929" s="14" t="s">
        <v>28</v>
      </c>
      <c r="C929" s="14" t="s">
        <v>178</v>
      </c>
      <c r="D929" s="14" t="s">
        <v>1225</v>
      </c>
      <c r="E929" s="3" t="s">
        <v>38</v>
      </c>
      <c r="F929" s="14" t="s">
        <v>205</v>
      </c>
      <c r="G929" s="14" t="s">
        <v>215</v>
      </c>
      <c r="H929" s="73" t="str">
        <f>Table1[[#This Row],[Tabela]]&amp;Table1[[#This Row],[Campo]]</f>
        <v>modesg_inp_emss_vclsnome_estado</v>
      </c>
      <c r="I929" s="3" t="s">
        <v>482</v>
      </c>
      <c r="J929" s="50">
        <f>VLOOKUP(Table1[[#This Row],[Status]],Auxiliar!$B$16:$C$23,2,0)</f>
        <v>6</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c r="B930" s="14" t="s">
        <v>28</v>
      </c>
      <c r="C930" s="14" t="s">
        <v>178</v>
      </c>
      <c r="D930" s="14" t="s">
        <v>1225</v>
      </c>
      <c r="E930" s="3" t="s">
        <v>38</v>
      </c>
      <c r="F930" s="14" t="s">
        <v>205</v>
      </c>
      <c r="G930" s="14" t="s">
        <v>216</v>
      </c>
      <c r="H930" s="73" t="str">
        <f>Table1[[#This Row],[Tabela]]&amp;Table1[[#This Row],[Campo]]</f>
        <v>modesg_inp_emss_vclstipo_veiculo</v>
      </c>
      <c r="I930" s="3" t="s">
        <v>482</v>
      </c>
      <c r="J930" s="50">
        <f>VLOOKUP(Table1[[#This Row],[Status]],Auxiliar!$B$16:$C$23,2,0)</f>
        <v>6</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c r="B931" s="14" t="s">
        <v>28</v>
      </c>
      <c r="C931" s="14" t="s">
        <v>178</v>
      </c>
      <c r="D931" s="14" t="s">
        <v>1225</v>
      </c>
      <c r="E931" s="3" t="s">
        <v>38</v>
      </c>
      <c r="F931" s="14" t="s">
        <v>205</v>
      </c>
      <c r="G931" s="14" t="s">
        <v>216</v>
      </c>
      <c r="H931" s="73" t="str">
        <f>Table1[[#This Row],[Tabela]]&amp;Table1[[#This Row],[Campo]]</f>
        <v>modesg_inp_emss_vclstipo_veiculo</v>
      </c>
      <c r="I931" s="3" t="s">
        <v>482</v>
      </c>
      <c r="J931" s="50">
        <f>VLOOKUP(Table1[[#This Row],[Status]],Auxiliar!$B$16:$C$23,2,0)</f>
        <v>6</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c r="B932" s="14" t="s">
        <v>28</v>
      </c>
      <c r="C932" s="14" t="s">
        <v>178</v>
      </c>
      <c r="D932" s="14" t="s">
        <v>1225</v>
      </c>
      <c r="E932" s="3" t="s">
        <v>38</v>
      </c>
      <c r="F932" s="14" t="s">
        <v>205</v>
      </c>
      <c r="G932" s="14" t="s">
        <v>217</v>
      </c>
      <c r="H932" s="73" t="str">
        <f>Table1[[#This Row],[Tabela]]&amp;Table1[[#This Row],[Campo]]</f>
        <v>modesg_inp_emss_vclstipo_motor</v>
      </c>
      <c r="I932" s="3" t="s">
        <v>482</v>
      </c>
      <c r="J932" s="50">
        <f>VLOOKUP(Table1[[#This Row],[Status]],Auxiliar!$B$16:$C$23,2,0)</f>
        <v>6</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c r="B933" s="14" t="s">
        <v>28</v>
      </c>
      <c r="C933" s="14" t="s">
        <v>178</v>
      </c>
      <c r="D933" s="14" t="s">
        <v>1225</v>
      </c>
      <c r="E933" s="3" t="s">
        <v>38</v>
      </c>
      <c r="F933" s="14" t="s">
        <v>205</v>
      </c>
      <c r="G933" s="14" t="s">
        <v>217</v>
      </c>
      <c r="H933" s="73" t="str">
        <f>Table1[[#This Row],[Tabela]]&amp;Table1[[#This Row],[Campo]]</f>
        <v>modesg_inp_emss_vclstipo_motor</v>
      </c>
      <c r="I933" s="3" t="s">
        <v>482</v>
      </c>
      <c r="J933" s="50">
        <f>VLOOKUP(Table1[[#This Row],[Status]],Auxiliar!$B$16:$C$23,2,0)</f>
        <v>6</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c r="B934" s="14" t="s">
        <v>28</v>
      </c>
      <c r="C934" s="14" t="s">
        <v>178</v>
      </c>
      <c r="D934" s="14" t="s">
        <v>1225</v>
      </c>
      <c r="E934" s="3" t="s">
        <v>38</v>
      </c>
      <c r="F934" s="14" t="s">
        <v>205</v>
      </c>
      <c r="G934" s="14" t="s">
        <v>218</v>
      </c>
      <c r="H934" s="73" t="str">
        <f>Table1[[#This Row],[Tabela]]&amp;Table1[[#This Row],[Campo]]</f>
        <v>modesg_inp_emss_vclsmarca</v>
      </c>
      <c r="I934" s="3" t="s">
        <v>482</v>
      </c>
      <c r="J934" s="50">
        <f>VLOOKUP(Table1[[#This Row],[Status]],Auxiliar!$B$16:$C$23,2,0)</f>
        <v>6</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c r="B935" s="14" t="s">
        <v>28</v>
      </c>
      <c r="C935" s="14" t="s">
        <v>178</v>
      </c>
      <c r="D935" s="14" t="s">
        <v>1225</v>
      </c>
      <c r="E935" s="3" t="s">
        <v>38</v>
      </c>
      <c r="F935" s="14" t="s">
        <v>205</v>
      </c>
      <c r="G935" s="14" t="s">
        <v>218</v>
      </c>
      <c r="H935" s="73" t="str">
        <f>Table1[[#This Row],[Tabela]]&amp;Table1[[#This Row],[Campo]]</f>
        <v>modesg_inp_emss_vclsmarca</v>
      </c>
      <c r="I935" s="3" t="s">
        <v>482</v>
      </c>
      <c r="J935" s="50">
        <f>VLOOKUP(Table1[[#This Row],[Status]],Auxiliar!$B$16:$C$23,2,0)</f>
        <v>6</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c r="B936" s="14" t="s">
        <v>28</v>
      </c>
      <c r="C936" s="14" t="s">
        <v>178</v>
      </c>
      <c r="D936" s="14" t="s">
        <v>1225</v>
      </c>
      <c r="E936" s="3" t="s">
        <v>38</v>
      </c>
      <c r="F936" s="14" t="s">
        <v>205</v>
      </c>
      <c r="G936" s="14" t="s">
        <v>219</v>
      </c>
      <c r="H936" s="73" t="str">
        <f>Table1[[#This Row],[Tabela]]&amp;Table1[[#This Row],[Campo]]</f>
        <v>modesg_inp_emss_vclsmodelo</v>
      </c>
      <c r="I936" s="3" t="s">
        <v>482</v>
      </c>
      <c r="J936" s="50">
        <f>VLOOKUP(Table1[[#This Row],[Status]],Auxiliar!$B$16:$C$23,2,0)</f>
        <v>6</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c r="B937" s="14" t="s">
        <v>28</v>
      </c>
      <c r="C937" s="14" t="s">
        <v>178</v>
      </c>
      <c r="D937" s="14" t="s">
        <v>1225</v>
      </c>
      <c r="E937" s="3" t="s">
        <v>38</v>
      </c>
      <c r="F937" s="14" t="s">
        <v>205</v>
      </c>
      <c r="G937" s="14" t="s">
        <v>219</v>
      </c>
      <c r="H937" s="73" t="str">
        <f>Table1[[#This Row],[Tabela]]&amp;Table1[[#This Row],[Campo]]</f>
        <v>modesg_inp_emss_vclsmodelo</v>
      </c>
      <c r="I937" s="3" t="s">
        <v>482</v>
      </c>
      <c r="J937" s="50">
        <f>VLOOKUP(Table1[[#This Row],[Status]],Auxiliar!$B$16:$C$23,2,0)</f>
        <v>6</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c r="B938" s="14" t="s">
        <v>28</v>
      </c>
      <c r="C938" s="14" t="s">
        <v>178</v>
      </c>
      <c r="D938" s="14" t="s">
        <v>1225</v>
      </c>
      <c r="E938" s="3" t="s">
        <v>38</v>
      </c>
      <c r="F938" s="14" t="s">
        <v>205</v>
      </c>
      <c r="G938" s="14" t="s">
        <v>220</v>
      </c>
      <c r="H938" s="73" t="str">
        <f>Table1[[#This Row],[Tabela]]&amp;Table1[[#This Row],[Campo]]</f>
        <v>modesg_inp_emss_vclsdata_level_5</v>
      </c>
      <c r="I938" s="3" t="s">
        <v>482</v>
      </c>
      <c r="J938" s="50">
        <f>VLOOKUP(Table1[[#This Row],[Status]],Auxiliar!$B$16:$C$23,2,0)</f>
        <v>6</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c r="B939" s="14" t="s">
        <v>28</v>
      </c>
      <c r="C939" s="14" t="s">
        <v>178</v>
      </c>
      <c r="D939" s="14" t="s">
        <v>1225</v>
      </c>
      <c r="E939" s="3" t="s">
        <v>38</v>
      </c>
      <c r="F939" s="14" t="s">
        <v>205</v>
      </c>
      <c r="G939" s="14" t="s">
        <v>220</v>
      </c>
      <c r="H939" s="73" t="str">
        <f>Table1[[#This Row],[Tabela]]&amp;Table1[[#This Row],[Campo]]</f>
        <v>modesg_inp_emss_vclsdata_level_5</v>
      </c>
      <c r="I939" s="3" t="s">
        <v>482</v>
      </c>
      <c r="J939" s="50">
        <f>VLOOKUP(Table1[[#This Row],[Status]],Auxiliar!$B$16:$C$23,2,0)</f>
        <v>6</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c r="B940" s="14" t="s">
        <v>28</v>
      </c>
      <c r="C940" s="14" t="s">
        <v>178</v>
      </c>
      <c r="D940" s="14" t="s">
        <v>1225</v>
      </c>
      <c r="E940" s="3" t="s">
        <v>38</v>
      </c>
      <c r="F940" s="14" t="s">
        <v>205</v>
      </c>
      <c r="G940" s="14" t="s">
        <v>221</v>
      </c>
      <c r="H940" s="73" t="str">
        <f>Table1[[#This Row],[Tabela]]&amp;Table1[[#This Row],[Campo]]</f>
        <v>modesg_inp_emss_vclsnome_unidade_funcional</v>
      </c>
      <c r="I940" s="3" t="s">
        <v>482</v>
      </c>
      <c r="J940" s="50">
        <f>VLOOKUP(Table1[[#This Row],[Status]],Auxiliar!$B$16:$C$23,2,0)</f>
        <v>6</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c r="B941" s="14" t="s">
        <v>28</v>
      </c>
      <c r="C941" s="14" t="s">
        <v>178</v>
      </c>
      <c r="D941" s="14" t="s">
        <v>1225</v>
      </c>
      <c r="E941" s="3" t="s">
        <v>38</v>
      </c>
      <c r="F941" s="14" t="s">
        <v>205</v>
      </c>
      <c r="G941" s="14" t="s">
        <v>221</v>
      </c>
      <c r="H941" s="73" t="str">
        <f>Table1[[#This Row],[Tabela]]&amp;Table1[[#This Row],[Campo]]</f>
        <v>modesg_inp_emss_vclsnome_unidade_funcional</v>
      </c>
      <c r="I941" s="3" t="s">
        <v>482</v>
      </c>
      <c r="J941" s="50">
        <f>VLOOKUP(Table1[[#This Row],[Status]],Auxiliar!$B$16:$C$23,2,0)</f>
        <v>6</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c r="B942" s="14" t="s">
        <v>28</v>
      </c>
      <c r="C942" s="14" t="s">
        <v>178</v>
      </c>
      <c r="D942" s="14" t="s">
        <v>1225</v>
      </c>
      <c r="E942" s="3" t="s">
        <v>38</v>
      </c>
      <c r="F942" s="14" t="s">
        <v>205</v>
      </c>
      <c r="G942" s="14" t="s">
        <v>222</v>
      </c>
      <c r="H942" s="73" t="str">
        <f>Table1[[#This Row],[Tabela]]&amp;Table1[[#This Row],[Campo]]</f>
        <v>modesg_inp_emss_vclsunidade_funcional</v>
      </c>
      <c r="I942" s="3" t="s">
        <v>482</v>
      </c>
      <c r="J942" s="50">
        <f>VLOOKUP(Table1[[#This Row],[Status]],Auxiliar!$B$16:$C$23,2,0)</f>
        <v>6</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c r="B943" s="14" t="s">
        <v>28</v>
      </c>
      <c r="C943" s="14" t="s">
        <v>178</v>
      </c>
      <c r="D943" s="14" t="s">
        <v>1225</v>
      </c>
      <c r="E943" s="3" t="s">
        <v>38</v>
      </c>
      <c r="F943" s="14" t="s">
        <v>205</v>
      </c>
      <c r="G943" s="14" t="s">
        <v>222</v>
      </c>
      <c r="H943" s="73" t="str">
        <f>Table1[[#This Row],[Tabela]]&amp;Table1[[#This Row],[Campo]]</f>
        <v>modesg_inp_emss_vclsunidade_funcional</v>
      </c>
      <c r="I943" s="3" t="s">
        <v>482</v>
      </c>
      <c r="J943" s="50">
        <f>VLOOKUP(Table1[[#This Row],[Status]],Auxiliar!$B$16:$C$23,2,0)</f>
        <v>6</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c r="B944" s="14" t="s">
        <v>28</v>
      </c>
      <c r="C944" s="14" t="s">
        <v>178</v>
      </c>
      <c r="D944" s="14" t="s">
        <v>1225</v>
      </c>
      <c r="E944" s="3" t="s">
        <v>38</v>
      </c>
      <c r="F944" s="14" t="s">
        <v>205</v>
      </c>
      <c r="G944" s="14" t="s">
        <v>223</v>
      </c>
      <c r="H944" s="73" t="str">
        <f>Table1[[#This Row],[Tabela]]&amp;Table1[[#This Row],[Campo]]</f>
        <v>modesg_inp_emss_vclsnome_fator_emissao</v>
      </c>
      <c r="I944" s="3" t="s">
        <v>482</v>
      </c>
      <c r="J944" s="50">
        <f>VLOOKUP(Table1[[#This Row],[Status]],Auxiliar!$B$16:$C$23,2,0)</f>
        <v>6</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c r="B945" s="14" t="s">
        <v>28</v>
      </c>
      <c r="C945" s="14" t="s">
        <v>178</v>
      </c>
      <c r="D945" s="14" t="s">
        <v>1225</v>
      </c>
      <c r="E945" s="3" t="s">
        <v>38</v>
      </c>
      <c r="F945" s="14" t="s">
        <v>205</v>
      </c>
      <c r="G945" s="14" t="s">
        <v>223</v>
      </c>
      <c r="H945" s="73" t="str">
        <f>Table1[[#This Row],[Tabela]]&amp;Table1[[#This Row],[Campo]]</f>
        <v>modesg_inp_emss_vclsnome_fator_emissao</v>
      </c>
      <c r="I945" s="3" t="s">
        <v>482</v>
      </c>
      <c r="J945" s="50">
        <f>VLOOKUP(Table1[[#This Row],[Status]],Auxiliar!$B$16:$C$23,2,0)</f>
        <v>6</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c r="B946" s="14" t="s">
        <v>28</v>
      </c>
      <c r="C946" s="14" t="s">
        <v>178</v>
      </c>
      <c r="D946" s="14" t="s">
        <v>1225</v>
      </c>
      <c r="E946" s="3" t="s">
        <v>38</v>
      </c>
      <c r="F946" s="14" t="s">
        <v>205</v>
      </c>
      <c r="G946" s="14" t="s">
        <v>224</v>
      </c>
      <c r="H946" s="73" t="str">
        <f>Table1[[#This Row],[Tabela]]&amp;Table1[[#This Row],[Campo]]</f>
        <v>modesg_inp_emss_vclsunidade_fator_de_emissao</v>
      </c>
      <c r="I946" s="3" t="s">
        <v>482</v>
      </c>
      <c r="J946" s="50">
        <f>VLOOKUP(Table1[[#This Row],[Status]],Auxiliar!$B$16:$C$23,2,0)</f>
        <v>6</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c r="B947" s="14" t="s">
        <v>28</v>
      </c>
      <c r="C947" s="14" t="s">
        <v>178</v>
      </c>
      <c r="D947" s="14" t="s">
        <v>1225</v>
      </c>
      <c r="E947" s="3" t="s">
        <v>38</v>
      </c>
      <c r="F947" s="14" t="s">
        <v>205</v>
      </c>
      <c r="G947" s="14" t="s">
        <v>224</v>
      </c>
      <c r="H947" s="73" t="str">
        <f>Table1[[#This Row],[Tabela]]&amp;Table1[[#This Row],[Campo]]</f>
        <v>modesg_inp_emss_vclsunidade_fator_de_emissao</v>
      </c>
      <c r="I947" s="3" t="s">
        <v>482</v>
      </c>
      <c r="J947" s="50">
        <f>VLOOKUP(Table1[[#This Row],[Status]],Auxiliar!$B$16:$C$23,2,0)</f>
        <v>6</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c r="B948" s="14" t="s">
        <v>28</v>
      </c>
      <c r="C948" s="14" t="s">
        <v>178</v>
      </c>
      <c r="D948" s="14" t="s">
        <v>1225</v>
      </c>
      <c r="E948" s="3" t="s">
        <v>38</v>
      </c>
      <c r="F948" s="14" t="s">
        <v>205</v>
      </c>
      <c r="G948" s="14" t="s">
        <v>50</v>
      </c>
      <c r="H948" s="73" t="str">
        <f>Table1[[#This Row],[Tabela]]&amp;Table1[[#This Row],[Campo]]</f>
        <v>modesg_inp_emss_vclsscore_qualidade</v>
      </c>
      <c r="I948" s="3" t="s">
        <v>482</v>
      </c>
      <c r="J948" s="50">
        <f>VLOOKUP(Table1[[#This Row],[Status]],Auxiliar!$B$16:$C$23,2,0)</f>
        <v>6</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c r="B949" s="14" t="s">
        <v>28</v>
      </c>
      <c r="C949" s="14" t="s">
        <v>178</v>
      </c>
      <c r="D949" s="14" t="s">
        <v>1225</v>
      </c>
      <c r="E949" s="3" t="s">
        <v>38</v>
      </c>
      <c r="F949" s="14" t="s">
        <v>205</v>
      </c>
      <c r="G949" s="14" t="s">
        <v>50</v>
      </c>
      <c r="H949" s="73" t="str">
        <f>Table1[[#This Row],[Tabela]]&amp;Table1[[#This Row],[Campo]]</f>
        <v>modesg_inp_emss_vclsscore_qualidade</v>
      </c>
      <c r="I949" s="3" t="s">
        <v>482</v>
      </c>
      <c r="J949" s="50">
        <f>VLOOKUP(Table1[[#This Row],[Status]],Auxiliar!$B$16:$C$23,2,0)</f>
        <v>6</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c r="B950" s="14" t="s">
        <v>28</v>
      </c>
      <c r="C950" s="14" t="s">
        <v>178</v>
      </c>
      <c r="D950" s="14" t="s">
        <v>1225</v>
      </c>
      <c r="E950" s="3" t="s">
        <v>38</v>
      </c>
      <c r="F950" s="14" t="s">
        <v>205</v>
      </c>
      <c r="G950" s="14" t="s">
        <v>225</v>
      </c>
      <c r="H950" s="73" t="str">
        <f>Table1[[#This Row],[Tabela]]&amp;Table1[[#This Row],[Campo]]</f>
        <v>modesg_inp_emss_vclsscp1_ftr_emss</v>
      </c>
      <c r="I950" s="3" t="s">
        <v>482</v>
      </c>
      <c r="J950" s="50">
        <f>VLOOKUP(Table1[[#This Row],[Status]],Auxiliar!$B$16:$C$23,2,0)</f>
        <v>6</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c r="B951" s="14" t="s">
        <v>28</v>
      </c>
      <c r="C951" s="14" t="s">
        <v>178</v>
      </c>
      <c r="D951" s="14" t="s">
        <v>1225</v>
      </c>
      <c r="E951" s="3" t="s">
        <v>38</v>
      </c>
      <c r="F951" s="14" t="s">
        <v>205</v>
      </c>
      <c r="G951" s="14" t="s">
        <v>225</v>
      </c>
      <c r="H951" s="73" t="str">
        <f>Table1[[#This Row],[Tabela]]&amp;Table1[[#This Row],[Campo]]</f>
        <v>modesg_inp_emss_vclsscp1_ftr_emss</v>
      </c>
      <c r="I951" s="3" t="s">
        <v>482</v>
      </c>
      <c r="J951" s="50">
        <f>VLOOKUP(Table1[[#This Row],[Status]],Auxiliar!$B$16:$C$23,2,0)</f>
        <v>6</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c r="B952" s="14" t="s">
        <v>28</v>
      </c>
      <c r="C952" s="14" t="s">
        <v>178</v>
      </c>
      <c r="D952" s="14" t="s">
        <v>1225</v>
      </c>
      <c r="E952" s="3" t="s">
        <v>38</v>
      </c>
      <c r="F952" s="14" t="s">
        <v>205</v>
      </c>
      <c r="G952" s="14" t="s">
        <v>226</v>
      </c>
      <c r="H952" s="73" t="str">
        <f>Table1[[#This Row],[Tabela]]&amp;Table1[[#This Row],[Campo]]</f>
        <v>modesg_inp_emss_vclsscp2_ftr_emss</v>
      </c>
      <c r="I952" s="3" t="s">
        <v>482</v>
      </c>
      <c r="J952" s="50">
        <f>VLOOKUP(Table1[[#This Row],[Status]],Auxiliar!$B$16:$C$23,2,0)</f>
        <v>6</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c r="B953" s="14" t="s">
        <v>28</v>
      </c>
      <c r="C953" s="14" t="s">
        <v>178</v>
      </c>
      <c r="D953" s="14" t="s">
        <v>1225</v>
      </c>
      <c r="E953" s="3" t="s">
        <v>38</v>
      </c>
      <c r="F953" s="14" t="s">
        <v>205</v>
      </c>
      <c r="G953" s="14" t="s">
        <v>226</v>
      </c>
      <c r="H953" s="73" t="str">
        <f>Table1[[#This Row],[Tabela]]&amp;Table1[[#This Row],[Campo]]</f>
        <v>modesg_inp_emss_vclsscp2_ftr_emss</v>
      </c>
      <c r="I953" s="3" t="s">
        <v>482</v>
      </c>
      <c r="J953" s="50">
        <f>VLOOKUP(Table1[[#This Row],[Status]],Auxiliar!$B$16:$C$23,2,0)</f>
        <v>6</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c r="B954" s="14" t="s">
        <v>28</v>
      </c>
      <c r="C954" s="14" t="s">
        <v>178</v>
      </c>
      <c r="D954" s="14" t="s">
        <v>1225</v>
      </c>
      <c r="E954" s="3" t="s">
        <v>38</v>
      </c>
      <c r="F954" s="14" t="s">
        <v>205</v>
      </c>
      <c r="G954" s="14" t="s">
        <v>227</v>
      </c>
      <c r="H954" s="73" t="str">
        <f>Table1[[#This Row],[Tabela]]&amp;Table1[[#This Row],[Campo]]</f>
        <v>modesg_inp_emss_vclsscp3_ftr_emss</v>
      </c>
      <c r="I954" s="3" t="s">
        <v>482</v>
      </c>
      <c r="J954" s="50">
        <f>VLOOKUP(Table1[[#This Row],[Status]],Auxiliar!$B$16:$C$23,2,0)</f>
        <v>6</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c r="B955" s="14" t="s">
        <v>28</v>
      </c>
      <c r="C955" s="14" t="s">
        <v>178</v>
      </c>
      <c r="D955" s="14" t="s">
        <v>1225</v>
      </c>
      <c r="E955" s="3" t="s">
        <v>38</v>
      </c>
      <c r="F955" s="14" t="s">
        <v>205</v>
      </c>
      <c r="G955" s="14" t="s">
        <v>227</v>
      </c>
      <c r="H955" s="73" t="str">
        <f>Table1[[#This Row],[Tabela]]&amp;Table1[[#This Row],[Campo]]</f>
        <v>modesg_inp_emss_vclsscp3_ftr_emss</v>
      </c>
      <c r="I955" s="3" t="s">
        <v>482</v>
      </c>
      <c r="J955" s="50">
        <f>VLOOKUP(Table1[[#This Row],[Status]],Auxiliar!$B$16:$C$23,2,0)</f>
        <v>6</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c r="B956" s="14" t="s">
        <v>28</v>
      </c>
      <c r="C956" s="14" t="s">
        <v>178</v>
      </c>
      <c r="D956" s="14" t="s">
        <v>1225</v>
      </c>
      <c r="E956" s="3" t="s">
        <v>38</v>
      </c>
      <c r="F956" s="14" t="s">
        <v>206</v>
      </c>
      <c r="G956" s="14" t="s">
        <v>73</v>
      </c>
      <c r="H956" s="73" t="str">
        <f>Table1[[#This Row],[Tabela]]&amp;Table1[[#This Row],[Campo]]</f>
        <v>modesg_inp_km_medios_emss_vclsref_date</v>
      </c>
      <c r="I956" s="3" t="s">
        <v>482</v>
      </c>
      <c r="J956" s="50">
        <f>VLOOKUP(Table1[[#This Row],[Status]],Auxiliar!$B$16:$C$23,2,0)</f>
        <v>6</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c r="B957" s="14" t="s">
        <v>28</v>
      </c>
      <c r="C957" s="14" t="s">
        <v>178</v>
      </c>
      <c r="D957" s="14" t="s">
        <v>1225</v>
      </c>
      <c r="E957" s="3" t="s">
        <v>38</v>
      </c>
      <c r="F957" s="14" t="s">
        <v>206</v>
      </c>
      <c r="G957" s="14" t="s">
        <v>214</v>
      </c>
      <c r="H957" s="73" t="str">
        <f>Table1[[#This Row],[Tabela]]&amp;Table1[[#This Row],[Campo]]</f>
        <v>modesg_inp_km_medios_emss_vclsnome_pais</v>
      </c>
      <c r="I957" s="3" t="s">
        <v>482</v>
      </c>
      <c r="J957" s="50">
        <f>VLOOKUP(Table1[[#This Row],[Status]],Auxiliar!$B$16:$C$23,2,0)</f>
        <v>6</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c r="B958" s="14" t="s">
        <v>28</v>
      </c>
      <c r="C958" s="14" t="s">
        <v>178</v>
      </c>
      <c r="D958" s="14" t="s">
        <v>1225</v>
      </c>
      <c r="E958" s="3" t="s">
        <v>38</v>
      </c>
      <c r="F958" s="14" t="s">
        <v>206</v>
      </c>
      <c r="G958" s="14" t="s">
        <v>214</v>
      </c>
      <c r="H958" s="73" t="str">
        <f>Table1[[#This Row],[Tabela]]&amp;Table1[[#This Row],[Campo]]</f>
        <v>modesg_inp_km_medios_emss_vclsnome_pais</v>
      </c>
      <c r="I958" s="3" t="s">
        <v>482</v>
      </c>
      <c r="J958" s="50">
        <f>VLOOKUP(Table1[[#This Row],[Status]],Auxiliar!$B$16:$C$23,2,0)</f>
        <v>6</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c r="B959" s="14" t="s">
        <v>28</v>
      </c>
      <c r="C959" s="14" t="s">
        <v>178</v>
      </c>
      <c r="D959" s="14" t="s">
        <v>1225</v>
      </c>
      <c r="E959" s="3" t="s">
        <v>38</v>
      </c>
      <c r="F959" s="14" t="s">
        <v>206</v>
      </c>
      <c r="G959" s="14" t="s">
        <v>228</v>
      </c>
      <c r="H959" s="73" t="str">
        <f>Table1[[#This Row],[Tabela]]&amp;Table1[[#This Row],[Campo]]</f>
        <v>modesg_inp_km_medios_emss_vclstipo_vcl</v>
      </c>
      <c r="I959" s="3" t="s">
        <v>482</v>
      </c>
      <c r="J959" s="50">
        <f>VLOOKUP(Table1[[#This Row],[Status]],Auxiliar!$B$16:$C$23,2,0)</f>
        <v>6</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c r="B960" s="14" t="s">
        <v>28</v>
      </c>
      <c r="C960" s="14" t="s">
        <v>178</v>
      </c>
      <c r="D960" s="14" t="s">
        <v>1225</v>
      </c>
      <c r="E960" s="3" t="s">
        <v>38</v>
      </c>
      <c r="F960" s="14" t="s">
        <v>206</v>
      </c>
      <c r="G960" s="14" t="s">
        <v>228</v>
      </c>
      <c r="H960" s="73" t="str">
        <f>Table1[[#This Row],[Tabela]]&amp;Table1[[#This Row],[Campo]]</f>
        <v>modesg_inp_km_medios_emss_vclstipo_vcl</v>
      </c>
      <c r="I960" s="3" t="s">
        <v>482</v>
      </c>
      <c r="J960" s="50">
        <f>VLOOKUP(Table1[[#This Row],[Status]],Auxiliar!$B$16:$C$23,2,0)</f>
        <v>6</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c r="B961" s="14" t="s">
        <v>28</v>
      </c>
      <c r="C961" s="14" t="s">
        <v>178</v>
      </c>
      <c r="D961" s="14" t="s">
        <v>1225</v>
      </c>
      <c r="E961" s="3" t="s">
        <v>38</v>
      </c>
      <c r="F961" s="14" t="s">
        <v>206</v>
      </c>
      <c r="G961" s="14" t="s">
        <v>217</v>
      </c>
      <c r="H961" s="73" t="str">
        <f>Table1[[#This Row],[Tabela]]&amp;Table1[[#This Row],[Campo]]</f>
        <v>modesg_inp_km_medios_emss_vclstipo_motor</v>
      </c>
      <c r="I961" s="3" t="s">
        <v>482</v>
      </c>
      <c r="J961" s="50">
        <f>VLOOKUP(Table1[[#This Row],[Status]],Auxiliar!$B$16:$C$23,2,0)</f>
        <v>6</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c r="B962" s="14" t="s">
        <v>28</v>
      </c>
      <c r="C962" s="14" t="s">
        <v>178</v>
      </c>
      <c r="D962" s="14" t="s">
        <v>1225</v>
      </c>
      <c r="E962" s="3" t="s">
        <v>38</v>
      </c>
      <c r="F962" s="14" t="s">
        <v>206</v>
      </c>
      <c r="G962" s="14" t="s">
        <v>217</v>
      </c>
      <c r="H962" s="73" t="str">
        <f>Table1[[#This Row],[Tabela]]&amp;Table1[[#This Row],[Campo]]</f>
        <v>modesg_inp_km_medios_emss_vclstipo_motor</v>
      </c>
      <c r="I962" s="3" t="s">
        <v>482</v>
      </c>
      <c r="J962" s="50">
        <f>VLOOKUP(Table1[[#This Row],[Status]],Auxiliar!$B$16:$C$23,2,0)</f>
        <v>6</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c r="B963" s="14" t="s">
        <v>28</v>
      </c>
      <c r="C963" s="14" t="s">
        <v>178</v>
      </c>
      <c r="D963" s="14" t="s">
        <v>1225</v>
      </c>
      <c r="E963" s="3" t="s">
        <v>38</v>
      </c>
      <c r="F963" s="14" t="s">
        <v>206</v>
      </c>
      <c r="G963" s="14" t="s">
        <v>220</v>
      </c>
      <c r="H963" s="73" t="str">
        <f>Table1[[#This Row],[Tabela]]&amp;Table1[[#This Row],[Campo]]</f>
        <v>modesg_inp_km_medios_emss_vclsdata_level_5</v>
      </c>
      <c r="I963" s="3" t="s">
        <v>482</v>
      </c>
      <c r="J963" s="50">
        <f>VLOOKUP(Table1[[#This Row],[Status]],Auxiliar!$B$16:$C$23,2,0)</f>
        <v>6</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c r="B964" s="14" t="s">
        <v>28</v>
      </c>
      <c r="C964" s="14" t="s">
        <v>178</v>
      </c>
      <c r="D964" s="14" t="s">
        <v>1225</v>
      </c>
      <c r="E964" s="3" t="s">
        <v>38</v>
      </c>
      <c r="F964" s="14" t="s">
        <v>206</v>
      </c>
      <c r="G964" s="14" t="s">
        <v>220</v>
      </c>
      <c r="H964" s="73" t="str">
        <f>Table1[[#This Row],[Tabela]]&amp;Table1[[#This Row],[Campo]]</f>
        <v>modesg_inp_km_medios_emss_vclsdata_level_5</v>
      </c>
      <c r="I964" s="3" t="s">
        <v>482</v>
      </c>
      <c r="J964" s="50">
        <f>VLOOKUP(Table1[[#This Row],[Status]],Auxiliar!$B$16:$C$23,2,0)</f>
        <v>6</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c r="B965" s="14" t="s">
        <v>28</v>
      </c>
      <c r="C965" s="14" t="s">
        <v>178</v>
      </c>
      <c r="D965" s="14" t="s">
        <v>1225</v>
      </c>
      <c r="E965" s="3" t="s">
        <v>38</v>
      </c>
      <c r="F965" s="14" t="s">
        <v>206</v>
      </c>
      <c r="G965" s="14" t="s">
        <v>229</v>
      </c>
      <c r="H965" s="73" t="str">
        <f>Table1[[#This Row],[Tabela]]&amp;Table1[[#This Row],[Campo]]</f>
        <v>modesg_inp_km_medios_emss_vclsmedia_km</v>
      </c>
      <c r="I965" s="3" t="s">
        <v>482</v>
      </c>
      <c r="J965" s="50">
        <f>VLOOKUP(Table1[[#This Row],[Status]],Auxiliar!$B$16:$C$23,2,0)</f>
        <v>6</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c r="B966" s="14" t="s">
        <v>28</v>
      </c>
      <c r="C966" s="14" t="s">
        <v>178</v>
      </c>
      <c r="D966" s="14" t="s">
        <v>1225</v>
      </c>
      <c r="E966" s="3" t="s">
        <v>38</v>
      </c>
      <c r="F966" s="14" t="s">
        <v>206</v>
      </c>
      <c r="G966" s="14" t="s">
        <v>229</v>
      </c>
      <c r="H966" s="73" t="str">
        <f>Table1[[#This Row],[Tabela]]&amp;Table1[[#This Row],[Campo]]</f>
        <v>modesg_inp_km_medios_emss_vclsmedia_km</v>
      </c>
      <c r="I966" s="3" t="s">
        <v>482</v>
      </c>
      <c r="J966" s="50">
        <f>VLOOKUP(Table1[[#This Row],[Status]],Auxiliar!$B$16:$C$23,2,0)</f>
        <v>6</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c r="B977" s="14" t="s">
        <v>28</v>
      </c>
      <c r="C977" s="14" t="s">
        <v>178</v>
      </c>
      <c r="D977" s="14" t="s">
        <v>1232</v>
      </c>
      <c r="E977" s="3" t="s">
        <v>38</v>
      </c>
      <c r="F977" s="14" t="s">
        <v>208</v>
      </c>
      <c r="G977" s="14" t="s">
        <v>73</v>
      </c>
      <c r="H977" s="73" t="str">
        <f>Table1[[#This Row],[Tabela]]&amp;Table1[[#This Row],[Campo]]</f>
        <v>modesg_inp_nfrd_alinhamento_taxref_date</v>
      </c>
      <c r="I977" s="3" t="s">
        <v>482</v>
      </c>
      <c r="J977" s="50">
        <f>VLOOKUP(Table1[[#This Row],[Status]],Auxiliar!$B$16:$C$23,2,0)</f>
        <v>6</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c r="B978" s="14" t="s">
        <v>28</v>
      </c>
      <c r="C978" s="14" t="s">
        <v>178</v>
      </c>
      <c r="D978" s="14" t="s">
        <v>1232</v>
      </c>
      <c r="E978" s="3" t="s">
        <v>38</v>
      </c>
      <c r="F978" s="14" t="s">
        <v>208</v>
      </c>
      <c r="G978" s="14" t="s">
        <v>232</v>
      </c>
      <c r="H978" s="73" t="str">
        <f>Table1[[#This Row],[Tabela]]&amp;Table1[[#This Row],[Campo]]</f>
        <v>modesg_inp_nfrd_alinhamento_taxccli_kgl</v>
      </c>
      <c r="I978" s="3" t="s">
        <v>482</v>
      </c>
      <c r="J978" s="50">
        <f>VLOOKUP(Table1[[#This Row],[Status]],Auxiliar!$B$16:$C$23,2,0)</f>
        <v>6</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c r="B979" s="14" t="s">
        <v>28</v>
      </c>
      <c r="C979" s="14" t="s">
        <v>178</v>
      </c>
      <c r="D979" s="14" t="s">
        <v>1232</v>
      </c>
      <c r="E979" s="3" t="s">
        <v>38</v>
      </c>
      <c r="F979" s="14" t="s">
        <v>208</v>
      </c>
      <c r="G979" s="14" t="s">
        <v>232</v>
      </c>
      <c r="H979" s="73" t="str">
        <f>Table1[[#This Row],[Tabela]]&amp;Table1[[#This Row],[Campo]]</f>
        <v>modesg_inp_nfrd_alinhamento_taxccli_kgl</v>
      </c>
      <c r="I979" s="3" t="s">
        <v>482</v>
      </c>
      <c r="J979" s="50">
        <f>VLOOKUP(Table1[[#This Row],[Status]],Auxiliar!$B$16:$C$23,2,0)</f>
        <v>6</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c r="B980" s="14" t="s">
        <v>28</v>
      </c>
      <c r="C980" s="14" t="s">
        <v>178</v>
      </c>
      <c r="D980" s="14" t="s">
        <v>1232</v>
      </c>
      <c r="E980" s="3" t="s">
        <v>38</v>
      </c>
      <c r="F980" s="14" t="s">
        <v>208</v>
      </c>
      <c r="G980" s="14" t="s">
        <v>231</v>
      </c>
      <c r="H980" s="73" t="str">
        <f>Table1[[#This Row],[Tabela]]&amp;Table1[[#This Row],[Campo]]</f>
        <v>modesg_inp_nfrd_alinhamento_taxclei</v>
      </c>
      <c r="I980" s="3" t="s">
        <v>482</v>
      </c>
      <c r="J980" s="50">
        <f>VLOOKUP(Table1[[#This Row],[Status]],Auxiliar!$B$16:$C$23,2,0)</f>
        <v>6</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c r="B981" s="14" t="s">
        <v>28</v>
      </c>
      <c r="C981" s="14" t="s">
        <v>178</v>
      </c>
      <c r="D981" s="14" t="s">
        <v>1232</v>
      </c>
      <c r="E981" s="3" t="s">
        <v>38</v>
      </c>
      <c r="F981" s="14" t="s">
        <v>208</v>
      </c>
      <c r="G981" s="14" t="s">
        <v>231</v>
      </c>
      <c r="H981" s="73" t="str">
        <f>Table1[[#This Row],[Tabela]]&amp;Table1[[#This Row],[Campo]]</f>
        <v>modesg_inp_nfrd_alinhamento_taxclei</v>
      </c>
      <c r="I981" s="3" t="s">
        <v>482</v>
      </c>
      <c r="J981" s="50">
        <f>VLOOKUP(Table1[[#This Row],[Status]],Auxiliar!$B$16:$C$23,2,0)</f>
        <v>6</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c r="B982" s="14" t="s">
        <v>28</v>
      </c>
      <c r="C982" s="14" t="s">
        <v>178</v>
      </c>
      <c r="D982" s="14" t="s">
        <v>1232</v>
      </c>
      <c r="E982" s="3" t="s">
        <v>38</v>
      </c>
      <c r="F982" s="14" t="s">
        <v>208</v>
      </c>
      <c r="G982" s="14" t="s">
        <v>235</v>
      </c>
      <c r="H982" s="73" t="str">
        <f>Table1[[#This Row],[Tabela]]&amp;Table1[[#This Row],[Campo]]</f>
        <v>modesg_inp_nfrd_alinhamento_taxperm_id</v>
      </c>
      <c r="I982" s="3" t="s">
        <v>482</v>
      </c>
      <c r="J982" s="50">
        <f>VLOOKUP(Table1[[#This Row],[Status]],Auxiliar!$B$16:$C$23,2,0)</f>
        <v>6</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c r="B983" s="14" t="s">
        <v>28</v>
      </c>
      <c r="C983" s="14" t="s">
        <v>178</v>
      </c>
      <c r="D983" s="14" t="s">
        <v>1232</v>
      </c>
      <c r="E983" s="3" t="s">
        <v>38</v>
      </c>
      <c r="F983" s="14" t="s">
        <v>208</v>
      </c>
      <c r="G983" s="14" t="s">
        <v>233</v>
      </c>
      <c r="H983" s="73" t="str">
        <f>Table1[[#This Row],[Tabela]]&amp;Table1[[#This Row],[Campo]]</f>
        <v>modesg_inp_nfrd_alinhamento_taxnome_entidade</v>
      </c>
      <c r="I983" s="3" t="s">
        <v>482</v>
      </c>
      <c r="J983" s="50">
        <f>VLOOKUP(Table1[[#This Row],[Status]],Auxiliar!$B$16:$C$23,2,0)</f>
        <v>6</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c r="B984" s="14" t="s">
        <v>28</v>
      </c>
      <c r="C984" s="14" t="s">
        <v>178</v>
      </c>
      <c r="D984" s="14" t="s">
        <v>1232</v>
      </c>
      <c r="E984" s="3" t="s">
        <v>38</v>
      </c>
      <c r="F984" s="14" t="s">
        <v>208</v>
      </c>
      <c r="G984" s="14" t="s">
        <v>214</v>
      </c>
      <c r="H984" s="73" t="str">
        <f>Table1[[#This Row],[Tabela]]&amp;Table1[[#This Row],[Campo]]</f>
        <v>modesg_inp_nfrd_alinhamento_taxnome_pais</v>
      </c>
      <c r="I984" s="3" t="s">
        <v>482</v>
      </c>
      <c r="J984" s="50">
        <f>VLOOKUP(Table1[[#This Row],[Status]],Auxiliar!$B$16:$C$23,2,0)</f>
        <v>6</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c r="B985" s="14" t="s">
        <v>28</v>
      </c>
      <c r="C985" s="14" t="s">
        <v>178</v>
      </c>
      <c r="D985" s="14" t="s">
        <v>1232</v>
      </c>
      <c r="E985" s="3" t="s">
        <v>38</v>
      </c>
      <c r="F985" s="14" t="s">
        <v>208</v>
      </c>
      <c r="G985" s="14" t="s">
        <v>236</v>
      </c>
      <c r="H985" s="73" t="str">
        <f>Table1[[#This Row],[Tabela]]&amp;Table1[[#This Row],[Campo]]</f>
        <v>modesg_inp_nfrd_alinhamento_taxflg_nfrd</v>
      </c>
      <c r="I985" s="3" t="s">
        <v>482</v>
      </c>
      <c r="J985" s="50">
        <f>VLOOKUP(Table1[[#This Row],[Status]],Auxiliar!$B$16:$C$23,2,0)</f>
        <v>6</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c r="B986" s="14" t="s">
        <v>28</v>
      </c>
      <c r="C986" s="14" t="s">
        <v>178</v>
      </c>
      <c r="D986" s="14" t="s">
        <v>1232</v>
      </c>
      <c r="E986" s="3" t="s">
        <v>38</v>
      </c>
      <c r="F986" s="14" t="s">
        <v>208</v>
      </c>
      <c r="G986" s="14" t="s">
        <v>237</v>
      </c>
      <c r="H986" s="73" t="str">
        <f>Table1[[#This Row],[Tabela]]&amp;Table1[[#This Row],[Campo]]</f>
        <v>modesg_inp_nfrd_alinhamento_taxcca_trnvr_ttl_elgbl</v>
      </c>
      <c r="I986" s="3" t="s">
        <v>482</v>
      </c>
      <c r="J986" s="50">
        <f>VLOOKUP(Table1[[#This Row],[Status]],Auxiliar!$B$16:$C$23,2,0)</f>
        <v>6</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hidden="1">
      <c r="B987" s="14" t="s">
        <v>28</v>
      </c>
      <c r="C987" s="14" t="s">
        <v>178</v>
      </c>
      <c r="D987" s="14" t="s">
        <v>1232</v>
      </c>
      <c r="E987" s="3" t="s">
        <v>38</v>
      </c>
      <c r="F987" s="14" t="s">
        <v>208</v>
      </c>
      <c r="G987" s="14" t="s">
        <v>237</v>
      </c>
      <c r="H987" s="73" t="str">
        <f>Table1[[#This Row],[Tabela]]&amp;Table1[[#This Row],[Campo]]</f>
        <v>modesg_inp_nfrd_alinhamento_taxcca_trnvr_ttl_elgbl</v>
      </c>
      <c r="I987" s="3" t="s">
        <v>482</v>
      </c>
      <c r="J987" s="50">
        <f>VLOOKUP(Table1[[#This Row],[Status]],Auxiliar!$B$16:$C$23,2,0)</f>
        <v>6</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c r="B988" s="14" t="s">
        <v>28</v>
      </c>
      <c r="C988" s="14" t="s">
        <v>178</v>
      </c>
      <c r="D988" s="14" t="s">
        <v>1232</v>
      </c>
      <c r="E988" s="3" t="s">
        <v>38</v>
      </c>
      <c r="F988" s="14" t="s">
        <v>208</v>
      </c>
      <c r="G988" s="14" t="s">
        <v>238</v>
      </c>
      <c r="H988" s="73" t="str">
        <f>Table1[[#This Row],[Tabela]]&amp;Table1[[#This Row],[Campo]]</f>
        <v>modesg_inp_nfrd_alinhamento_taxcca_trnvr_enblng_alignd</v>
      </c>
      <c r="I988" s="3" t="s">
        <v>482</v>
      </c>
      <c r="J988" s="50">
        <f>VLOOKUP(Table1[[#This Row],[Status]],Auxiliar!$B$16:$C$23,2,0)</f>
        <v>6</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hidden="1">
      <c r="B989" s="14" t="s">
        <v>28</v>
      </c>
      <c r="C989" s="14" t="s">
        <v>178</v>
      </c>
      <c r="D989" s="14" t="s">
        <v>1232</v>
      </c>
      <c r="E989" s="3" t="s">
        <v>38</v>
      </c>
      <c r="F989" s="14" t="s">
        <v>208</v>
      </c>
      <c r="G989" s="14" t="s">
        <v>238</v>
      </c>
      <c r="H989" s="73" t="str">
        <f>Table1[[#This Row],[Tabela]]&amp;Table1[[#This Row],[Campo]]</f>
        <v>modesg_inp_nfrd_alinhamento_taxcca_trnvr_enblng_alignd</v>
      </c>
      <c r="I989" s="3" t="s">
        <v>482</v>
      </c>
      <c r="J989" s="50">
        <f>VLOOKUP(Table1[[#This Row],[Status]],Auxiliar!$B$16:$C$23,2,0)</f>
        <v>6</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482</v>
      </c>
      <c r="J990" s="50">
        <f>VLOOKUP(Table1[[#This Row],[Status]],Auxiliar!$B$16:$C$23,2,0)</f>
        <v>6</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hidden="1">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482</v>
      </c>
      <c r="J991" s="50">
        <f>VLOOKUP(Table1[[#This Row],[Status]],Auxiliar!$B$16:$C$23,2,0)</f>
        <v>6</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c r="B992" s="14" t="s">
        <v>28</v>
      </c>
      <c r="C992" s="14" t="s">
        <v>178</v>
      </c>
      <c r="D992" s="14" t="s">
        <v>1232</v>
      </c>
      <c r="E992" s="3" t="s">
        <v>38</v>
      </c>
      <c r="F992" s="14" t="s">
        <v>208</v>
      </c>
      <c r="G992" s="14" t="s">
        <v>240</v>
      </c>
      <c r="H992" s="73" t="str">
        <f>Table1[[#This Row],[Tabela]]&amp;Table1[[#This Row],[Campo]]</f>
        <v>modesg_inp_nfrd_alinhamento_taxcca_capex_ttl_elgbl</v>
      </c>
      <c r="I992" s="3" t="s">
        <v>482</v>
      </c>
      <c r="J992" s="50">
        <f>VLOOKUP(Table1[[#This Row],[Status]],Auxiliar!$B$16:$C$23,2,0)</f>
        <v>6</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hidden="1">
      <c r="B993" s="14" t="s">
        <v>28</v>
      </c>
      <c r="C993" s="14" t="s">
        <v>178</v>
      </c>
      <c r="D993" s="14" t="s">
        <v>1232</v>
      </c>
      <c r="E993" s="3" t="s">
        <v>38</v>
      </c>
      <c r="F993" s="14" t="s">
        <v>208</v>
      </c>
      <c r="G993" s="14" t="s">
        <v>240</v>
      </c>
      <c r="H993" s="73" t="str">
        <f>Table1[[#This Row],[Tabela]]&amp;Table1[[#This Row],[Campo]]</f>
        <v>modesg_inp_nfrd_alinhamento_taxcca_capex_ttl_elgbl</v>
      </c>
      <c r="I993" s="3" t="s">
        <v>482</v>
      </c>
      <c r="J993" s="50">
        <f>VLOOKUP(Table1[[#This Row],[Status]],Auxiliar!$B$16:$C$23,2,0)</f>
        <v>6</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c r="B994" s="14" t="s">
        <v>28</v>
      </c>
      <c r="C994" s="14" t="s">
        <v>178</v>
      </c>
      <c r="D994" s="14" t="s">
        <v>1232</v>
      </c>
      <c r="E994" s="3" t="s">
        <v>38</v>
      </c>
      <c r="F994" s="14" t="s">
        <v>208</v>
      </c>
      <c r="G994" s="14" t="s">
        <v>241</v>
      </c>
      <c r="H994" s="73" t="str">
        <f>Table1[[#This Row],[Tabela]]&amp;Table1[[#This Row],[Campo]]</f>
        <v>modesg_inp_nfrd_alinhamento_taxcca_capex_enblng_algnd</v>
      </c>
      <c r="I994" s="3" t="s">
        <v>482</v>
      </c>
      <c r="J994" s="50">
        <f>VLOOKUP(Table1[[#This Row],[Status]],Auxiliar!$B$16:$C$23,2,0)</f>
        <v>6</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hidden="1">
      <c r="B995" s="14" t="s">
        <v>28</v>
      </c>
      <c r="C995" s="14" t="s">
        <v>178</v>
      </c>
      <c r="D995" s="14" t="s">
        <v>1232</v>
      </c>
      <c r="E995" s="3" t="s">
        <v>38</v>
      </c>
      <c r="F995" s="14" t="s">
        <v>208</v>
      </c>
      <c r="G995" s="14" t="s">
        <v>241</v>
      </c>
      <c r="H995" s="73" t="str">
        <f>Table1[[#This Row],[Tabela]]&amp;Table1[[#This Row],[Campo]]</f>
        <v>modesg_inp_nfrd_alinhamento_taxcca_capex_enblng_algnd</v>
      </c>
      <c r="I995" s="3" t="s">
        <v>482</v>
      </c>
      <c r="J995" s="50">
        <f>VLOOKUP(Table1[[#This Row],[Status]],Auxiliar!$B$16:$C$23,2,0)</f>
        <v>6</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482</v>
      </c>
      <c r="J996" s="50">
        <f>VLOOKUP(Table1[[#This Row],[Status]],Auxiliar!$B$16:$C$23,2,0)</f>
        <v>6</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hidden="1">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482</v>
      </c>
      <c r="J997" s="50">
        <f>VLOOKUP(Table1[[#This Row],[Status]],Auxiliar!$B$16:$C$23,2,0)</f>
        <v>6</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c r="B998" s="14" t="s">
        <v>28</v>
      </c>
      <c r="C998" s="14" t="s">
        <v>178</v>
      </c>
      <c r="D998" s="14" t="s">
        <v>1232</v>
      </c>
      <c r="E998" s="3" t="s">
        <v>38</v>
      </c>
      <c r="F998" s="14" t="s">
        <v>208</v>
      </c>
      <c r="G998" s="14" t="s">
        <v>243</v>
      </c>
      <c r="H998" s="73" t="str">
        <f>Table1[[#This Row],[Tabela]]&amp;Table1[[#This Row],[Campo]]</f>
        <v>modesg_inp_nfrd_alinhamento_taxccm_trnvr_ttl_elgbl</v>
      </c>
      <c r="I998" s="3" t="s">
        <v>482</v>
      </c>
      <c r="J998" s="50">
        <f>VLOOKUP(Table1[[#This Row],[Status]],Auxiliar!$B$16:$C$23,2,0)</f>
        <v>6</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hidden="1">
      <c r="B999" s="14" t="s">
        <v>28</v>
      </c>
      <c r="C999" s="14" t="s">
        <v>178</v>
      </c>
      <c r="D999" s="14" t="s">
        <v>1232</v>
      </c>
      <c r="E999" s="3" t="s">
        <v>38</v>
      </c>
      <c r="F999" s="14" t="s">
        <v>208</v>
      </c>
      <c r="G999" s="14" t="s">
        <v>243</v>
      </c>
      <c r="H999" s="73" t="str">
        <f>Table1[[#This Row],[Tabela]]&amp;Table1[[#This Row],[Campo]]</f>
        <v>modesg_inp_nfrd_alinhamento_taxccm_trnvr_ttl_elgbl</v>
      </c>
      <c r="I999" s="3" t="s">
        <v>482</v>
      </c>
      <c r="J999" s="50">
        <f>VLOOKUP(Table1[[#This Row],[Status]],Auxiliar!$B$16:$C$23,2,0)</f>
        <v>6</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482</v>
      </c>
      <c r="J1000" s="50">
        <f>VLOOKUP(Table1[[#This Row],[Status]],Auxiliar!$B$16:$C$23,2,0)</f>
        <v>6</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hidden="1">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482</v>
      </c>
      <c r="J1001" s="50">
        <f>VLOOKUP(Table1[[#This Row],[Status]],Auxiliar!$B$16:$C$23,2,0)</f>
        <v>6</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482</v>
      </c>
      <c r="J1002" s="50">
        <f>VLOOKUP(Table1[[#This Row],[Status]],Auxiliar!$B$16:$C$23,2,0)</f>
        <v>6</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hidden="1">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482</v>
      </c>
      <c r="J1003" s="50">
        <f>VLOOKUP(Table1[[#This Row],[Status]],Auxiliar!$B$16:$C$23,2,0)</f>
        <v>6</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482</v>
      </c>
      <c r="J1004" s="50">
        <f>VLOOKUP(Table1[[#This Row],[Status]],Auxiliar!$B$16:$C$23,2,0)</f>
        <v>6</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hidden="1">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482</v>
      </c>
      <c r="J1005" s="50">
        <f>VLOOKUP(Table1[[#This Row],[Status]],Auxiliar!$B$16:$C$23,2,0)</f>
        <v>6</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c r="B1006" s="14" t="s">
        <v>28</v>
      </c>
      <c r="C1006" s="14" t="s">
        <v>178</v>
      </c>
      <c r="D1006" s="14" t="s">
        <v>1232</v>
      </c>
      <c r="E1006" s="3" t="s">
        <v>38</v>
      </c>
      <c r="F1006" s="14" t="s">
        <v>208</v>
      </c>
      <c r="G1006" s="14" t="s">
        <v>247</v>
      </c>
      <c r="H1006" s="73" t="str">
        <f>Table1[[#This Row],[Tabela]]&amp;Table1[[#This Row],[Campo]]</f>
        <v>modesg_inp_nfrd_alinhamento_taxccm_capex_ttl_elgbl</v>
      </c>
      <c r="I1006" s="3" t="s">
        <v>482</v>
      </c>
      <c r="J1006" s="50">
        <f>VLOOKUP(Table1[[#This Row],[Status]],Auxiliar!$B$16:$C$23,2,0)</f>
        <v>6</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hidden="1">
      <c r="B1007" s="14" t="s">
        <v>28</v>
      </c>
      <c r="C1007" s="14" t="s">
        <v>178</v>
      </c>
      <c r="D1007" s="14" t="s">
        <v>1232</v>
      </c>
      <c r="E1007" s="3" t="s">
        <v>38</v>
      </c>
      <c r="F1007" s="14" t="s">
        <v>208</v>
      </c>
      <c r="G1007" s="14" t="s">
        <v>247</v>
      </c>
      <c r="H1007" s="73" t="str">
        <f>Table1[[#This Row],[Tabela]]&amp;Table1[[#This Row],[Campo]]</f>
        <v>modesg_inp_nfrd_alinhamento_taxccm_capex_ttl_elgbl</v>
      </c>
      <c r="I1007" s="3" t="s">
        <v>482</v>
      </c>
      <c r="J1007" s="50">
        <f>VLOOKUP(Table1[[#This Row],[Status]],Auxiliar!$B$16:$C$23,2,0)</f>
        <v>6</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482</v>
      </c>
      <c r="J1008" s="50">
        <f>VLOOKUP(Table1[[#This Row],[Status]],Auxiliar!$B$16:$C$23,2,0)</f>
        <v>6</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hidden="1">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482</v>
      </c>
      <c r="J1009" s="50">
        <f>VLOOKUP(Table1[[#This Row],[Status]],Auxiliar!$B$16:$C$23,2,0)</f>
        <v>6</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482</v>
      </c>
      <c r="J1010" s="50">
        <f>VLOOKUP(Table1[[#This Row],[Status]],Auxiliar!$B$16:$C$23,2,0)</f>
        <v>6</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hidden="1">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482</v>
      </c>
      <c r="J1011" s="50">
        <f>VLOOKUP(Table1[[#This Row],[Status]],Auxiliar!$B$16:$C$23,2,0)</f>
        <v>6</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482</v>
      </c>
      <c r="J1012" s="50">
        <f>VLOOKUP(Table1[[#This Row],[Status]],Auxiliar!$B$16:$C$23,2,0)</f>
        <v>6</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hidden="1">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482</v>
      </c>
      <c r="J1013" s="50">
        <f>VLOOKUP(Table1[[#This Row],[Status]],Auxiliar!$B$16:$C$23,2,0)</f>
        <v>6</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c r="B1014" s="14" t="s">
        <v>28</v>
      </c>
      <c r="C1014" s="14" t="s">
        <v>178</v>
      </c>
      <c r="D1014" s="14" t="s">
        <v>1232</v>
      </c>
      <c r="E1014" s="3" t="s">
        <v>38</v>
      </c>
      <c r="F1014" s="14" t="s">
        <v>208</v>
      </c>
      <c r="G1014" s="14" t="s">
        <v>251</v>
      </c>
      <c r="H1014" s="73" t="str">
        <f>Table1[[#This Row],[Tabela]]&amp;Table1[[#This Row],[Campo]]</f>
        <v>modesg_inp_nfrd_alinhamento_taxppc_trnvr_ttl_elgbl</v>
      </c>
      <c r="I1014" s="3" t="s">
        <v>482</v>
      </c>
      <c r="J1014" s="50">
        <f>VLOOKUP(Table1[[#This Row],[Status]],Auxiliar!$B$16:$C$23,2,0)</f>
        <v>6</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hidden="1">
      <c r="B1015" s="14" t="s">
        <v>28</v>
      </c>
      <c r="C1015" s="14" t="s">
        <v>178</v>
      </c>
      <c r="D1015" s="14" t="s">
        <v>1232</v>
      </c>
      <c r="E1015" s="3" t="s">
        <v>38</v>
      </c>
      <c r="F1015" s="14" t="s">
        <v>208</v>
      </c>
      <c r="G1015" s="14" t="s">
        <v>251</v>
      </c>
      <c r="H1015" s="73" t="str">
        <f>Table1[[#This Row],[Tabela]]&amp;Table1[[#This Row],[Campo]]</f>
        <v>modesg_inp_nfrd_alinhamento_taxppc_trnvr_ttl_elgbl</v>
      </c>
      <c r="I1015" s="3" t="s">
        <v>482</v>
      </c>
      <c r="J1015" s="50">
        <f>VLOOKUP(Table1[[#This Row],[Status]],Auxiliar!$B$16:$C$23,2,0)</f>
        <v>6</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482</v>
      </c>
      <c r="J1016" s="50">
        <f>VLOOKUP(Table1[[#This Row],[Status]],Auxiliar!$B$16:$C$23,2,0)</f>
        <v>6</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hidden="1">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482</v>
      </c>
      <c r="J1017" s="50">
        <f>VLOOKUP(Table1[[#This Row],[Status]],Auxiliar!$B$16:$C$23,2,0)</f>
        <v>6</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c r="B1018" s="14" t="s">
        <v>28</v>
      </c>
      <c r="C1018" s="14" t="s">
        <v>178</v>
      </c>
      <c r="D1018" s="14" t="s">
        <v>1232</v>
      </c>
      <c r="E1018" s="3" t="s">
        <v>38</v>
      </c>
      <c r="F1018" s="14" t="s">
        <v>208</v>
      </c>
      <c r="G1018" s="14" t="s">
        <v>253</v>
      </c>
      <c r="H1018" s="73" t="str">
        <f>Table1[[#This Row],[Tabela]]&amp;Table1[[#This Row],[Campo]]</f>
        <v>modesg_inp_nfrd_alinhamento_taxppc_capex_ttl_elgbl</v>
      </c>
      <c r="I1018" s="3" t="s">
        <v>482</v>
      </c>
      <c r="J1018" s="50">
        <f>VLOOKUP(Table1[[#This Row],[Status]],Auxiliar!$B$16:$C$23,2,0)</f>
        <v>6</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hidden="1">
      <c r="B1019" s="14" t="s">
        <v>28</v>
      </c>
      <c r="C1019" s="14" t="s">
        <v>178</v>
      </c>
      <c r="D1019" s="14" t="s">
        <v>1232</v>
      </c>
      <c r="E1019" s="3" t="s">
        <v>38</v>
      </c>
      <c r="F1019" s="14" t="s">
        <v>208</v>
      </c>
      <c r="G1019" s="14" t="s">
        <v>253</v>
      </c>
      <c r="H1019" s="73" t="str">
        <f>Table1[[#This Row],[Tabela]]&amp;Table1[[#This Row],[Campo]]</f>
        <v>modesg_inp_nfrd_alinhamento_taxppc_capex_ttl_elgbl</v>
      </c>
      <c r="I1019" s="3" t="s">
        <v>482</v>
      </c>
      <c r="J1019" s="50">
        <f>VLOOKUP(Table1[[#This Row],[Status]],Auxiliar!$B$16:$C$23,2,0)</f>
        <v>6</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482</v>
      </c>
      <c r="J1020" s="50">
        <f>VLOOKUP(Table1[[#This Row],[Status]],Auxiliar!$B$16:$C$23,2,0)</f>
        <v>6</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hidden="1">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482</v>
      </c>
      <c r="J1021" s="50">
        <f>VLOOKUP(Table1[[#This Row],[Status]],Auxiliar!$B$16:$C$23,2,0)</f>
        <v>6</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c r="B1022" s="14" t="s">
        <v>28</v>
      </c>
      <c r="C1022" s="14" t="s">
        <v>178</v>
      </c>
      <c r="D1022" s="14" t="s">
        <v>1232</v>
      </c>
      <c r="E1022" s="3" t="s">
        <v>38</v>
      </c>
      <c r="F1022" s="14" t="s">
        <v>208</v>
      </c>
      <c r="G1022" s="14" t="s">
        <v>255</v>
      </c>
      <c r="H1022" s="73" t="str">
        <f>Table1[[#This Row],[Tabela]]&amp;Table1[[#This Row],[Campo]]</f>
        <v>modesg_inp_nfrd_alinhamento_taxbio_trnvr_ttl_elgbl</v>
      </c>
      <c r="I1022" s="3" t="s">
        <v>482</v>
      </c>
      <c r="J1022" s="50">
        <f>VLOOKUP(Table1[[#This Row],[Status]],Auxiliar!$B$16:$C$23,2,0)</f>
        <v>6</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hidden="1">
      <c r="B1023" s="14" t="s">
        <v>28</v>
      </c>
      <c r="C1023" s="14" t="s">
        <v>178</v>
      </c>
      <c r="D1023" s="14" t="s">
        <v>1232</v>
      </c>
      <c r="E1023" s="3" t="s">
        <v>38</v>
      </c>
      <c r="F1023" s="14" t="s">
        <v>208</v>
      </c>
      <c r="G1023" s="14" t="s">
        <v>255</v>
      </c>
      <c r="H1023" s="73" t="str">
        <f>Table1[[#This Row],[Tabela]]&amp;Table1[[#This Row],[Campo]]</f>
        <v>modesg_inp_nfrd_alinhamento_taxbio_trnvr_ttl_elgbl</v>
      </c>
      <c r="I1023" s="3" t="s">
        <v>482</v>
      </c>
      <c r="J1023" s="50">
        <f>VLOOKUP(Table1[[#This Row],[Status]],Auxiliar!$B$16:$C$23,2,0)</f>
        <v>6</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482</v>
      </c>
      <c r="J1024" s="50">
        <f>VLOOKUP(Table1[[#This Row],[Status]],Auxiliar!$B$16:$C$23,2,0)</f>
        <v>6</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hidden="1">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482</v>
      </c>
      <c r="J1025" s="50">
        <f>VLOOKUP(Table1[[#This Row],[Status]],Auxiliar!$B$16:$C$23,2,0)</f>
        <v>6</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c r="B1026" s="14" t="s">
        <v>28</v>
      </c>
      <c r="C1026" s="14" t="s">
        <v>178</v>
      </c>
      <c r="D1026" s="14" t="s">
        <v>1232</v>
      </c>
      <c r="E1026" s="3" t="s">
        <v>38</v>
      </c>
      <c r="F1026" s="14" t="s">
        <v>208</v>
      </c>
      <c r="G1026" s="14" t="s">
        <v>257</v>
      </c>
      <c r="H1026" s="73" t="str">
        <f>Table1[[#This Row],[Tabela]]&amp;Table1[[#This Row],[Campo]]</f>
        <v>modesg_inp_nfrd_alinhamento_taxbio_capex_ttl_elgbl</v>
      </c>
      <c r="I1026" s="3" t="s">
        <v>482</v>
      </c>
      <c r="J1026" s="50">
        <f>VLOOKUP(Table1[[#This Row],[Status]],Auxiliar!$B$16:$C$23,2,0)</f>
        <v>6</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hidden="1">
      <c r="B1027" s="14" t="s">
        <v>28</v>
      </c>
      <c r="C1027" s="14" t="s">
        <v>178</v>
      </c>
      <c r="D1027" s="14" t="s">
        <v>1232</v>
      </c>
      <c r="E1027" s="3" t="s">
        <v>38</v>
      </c>
      <c r="F1027" s="14" t="s">
        <v>208</v>
      </c>
      <c r="G1027" s="14" t="s">
        <v>257</v>
      </c>
      <c r="H1027" s="73" t="str">
        <f>Table1[[#This Row],[Tabela]]&amp;Table1[[#This Row],[Campo]]</f>
        <v>modesg_inp_nfrd_alinhamento_taxbio_capex_ttl_elgbl</v>
      </c>
      <c r="I1027" s="3" t="s">
        <v>482</v>
      </c>
      <c r="J1027" s="50">
        <f>VLOOKUP(Table1[[#This Row],[Status]],Auxiliar!$B$16:$C$23,2,0)</f>
        <v>6</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482</v>
      </c>
      <c r="J1028" s="50">
        <f>VLOOKUP(Table1[[#This Row],[Status]],Auxiliar!$B$16:$C$23,2,0)</f>
        <v>6</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hidden="1">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482</v>
      </c>
      <c r="J1029" s="50">
        <f>VLOOKUP(Table1[[#This Row],[Status]],Auxiliar!$B$16:$C$23,2,0)</f>
        <v>6</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c r="B1030" s="14" t="s">
        <v>28</v>
      </c>
      <c r="C1030" s="14" t="s">
        <v>178</v>
      </c>
      <c r="D1030" s="14" t="s">
        <v>1232</v>
      </c>
      <c r="E1030" s="3" t="s">
        <v>38</v>
      </c>
      <c r="F1030" s="14" t="s">
        <v>208</v>
      </c>
      <c r="G1030" s="14" t="s">
        <v>259</v>
      </c>
      <c r="H1030" s="73" t="str">
        <f>Table1[[#This Row],[Tabela]]&amp;Table1[[#This Row],[Campo]]</f>
        <v>modesg_inp_nfrd_alinhamento_taxwtr_trnvr_ttl_elgbl</v>
      </c>
      <c r="I1030" s="3" t="s">
        <v>482</v>
      </c>
      <c r="J1030" s="50">
        <f>VLOOKUP(Table1[[#This Row],[Status]],Auxiliar!$B$16:$C$23,2,0)</f>
        <v>6</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hidden="1">
      <c r="B1031" s="14" t="s">
        <v>28</v>
      </c>
      <c r="C1031" s="14" t="s">
        <v>178</v>
      </c>
      <c r="D1031" s="14" t="s">
        <v>1232</v>
      </c>
      <c r="E1031" s="3" t="s">
        <v>38</v>
      </c>
      <c r="F1031" s="14" t="s">
        <v>208</v>
      </c>
      <c r="G1031" s="14" t="s">
        <v>259</v>
      </c>
      <c r="H1031" s="73" t="str">
        <f>Table1[[#This Row],[Tabela]]&amp;Table1[[#This Row],[Campo]]</f>
        <v>modesg_inp_nfrd_alinhamento_taxwtr_trnvr_ttl_elgbl</v>
      </c>
      <c r="I1031" s="3" t="s">
        <v>482</v>
      </c>
      <c r="J1031" s="50">
        <f>VLOOKUP(Table1[[#This Row],[Status]],Auxiliar!$B$16:$C$23,2,0)</f>
        <v>6</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482</v>
      </c>
      <c r="J1032" s="50">
        <f>VLOOKUP(Table1[[#This Row],[Status]],Auxiliar!$B$16:$C$23,2,0)</f>
        <v>6</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hidden="1">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482</v>
      </c>
      <c r="J1033" s="50">
        <f>VLOOKUP(Table1[[#This Row],[Status]],Auxiliar!$B$16:$C$23,2,0)</f>
        <v>6</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482</v>
      </c>
      <c r="J1034" s="50">
        <f>VLOOKUP(Table1[[#This Row],[Status]],Auxiliar!$B$16:$C$23,2,0)</f>
        <v>6</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hidden="1">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482</v>
      </c>
      <c r="J1035" s="50">
        <f>VLOOKUP(Table1[[#This Row],[Status]],Auxiliar!$B$16:$C$23,2,0)</f>
        <v>6</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c r="B1036" s="14" t="s">
        <v>28</v>
      </c>
      <c r="C1036" s="14" t="s">
        <v>178</v>
      </c>
      <c r="D1036" s="14" t="s">
        <v>1232</v>
      </c>
      <c r="E1036" s="3" t="s">
        <v>38</v>
      </c>
      <c r="F1036" s="14" t="s">
        <v>208</v>
      </c>
      <c r="G1036" s="14" t="s">
        <v>262</v>
      </c>
      <c r="H1036" s="73" t="str">
        <f>Table1[[#This Row],[Tabela]]&amp;Table1[[#This Row],[Campo]]</f>
        <v>modesg_inp_nfrd_alinhamento_taxwtr_capex_ttl_elgbl</v>
      </c>
      <c r="I1036" s="3" t="s">
        <v>482</v>
      </c>
      <c r="J1036" s="50">
        <f>VLOOKUP(Table1[[#This Row],[Status]],Auxiliar!$B$16:$C$23,2,0)</f>
        <v>6</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hidden="1">
      <c r="B1037" s="14" t="s">
        <v>28</v>
      </c>
      <c r="C1037" s="14" t="s">
        <v>178</v>
      </c>
      <c r="D1037" s="14" t="s">
        <v>1232</v>
      </c>
      <c r="E1037" s="3" t="s">
        <v>38</v>
      </c>
      <c r="F1037" s="14" t="s">
        <v>208</v>
      </c>
      <c r="G1037" s="14" t="s">
        <v>262</v>
      </c>
      <c r="H1037" s="73" t="str">
        <f>Table1[[#This Row],[Tabela]]&amp;Table1[[#This Row],[Campo]]</f>
        <v>modesg_inp_nfrd_alinhamento_taxwtr_capex_ttl_elgbl</v>
      </c>
      <c r="I1037" s="3" t="s">
        <v>482</v>
      </c>
      <c r="J1037" s="50">
        <f>VLOOKUP(Table1[[#This Row],[Status]],Auxiliar!$B$16:$C$23,2,0)</f>
        <v>6</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482</v>
      </c>
      <c r="J1038" s="50">
        <f>VLOOKUP(Table1[[#This Row],[Status]],Auxiliar!$B$16:$C$23,2,0)</f>
        <v>6</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hidden="1">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482</v>
      </c>
      <c r="J1039" s="50">
        <f>VLOOKUP(Table1[[#This Row],[Status]],Auxiliar!$B$16:$C$23,2,0)</f>
        <v>6</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482</v>
      </c>
      <c r="J1040" s="50">
        <f>VLOOKUP(Table1[[#This Row],[Status]],Auxiliar!$B$16:$C$23,2,0)</f>
        <v>6</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hidden="1">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482</v>
      </c>
      <c r="J1041" s="50">
        <f>VLOOKUP(Table1[[#This Row],[Status]],Auxiliar!$B$16:$C$23,2,0)</f>
        <v>6</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c r="B1042" s="14" t="s">
        <v>28</v>
      </c>
      <c r="C1042" s="14" t="s">
        <v>178</v>
      </c>
      <c r="D1042" s="14" t="s">
        <v>1232</v>
      </c>
      <c r="E1042" s="3" t="s">
        <v>38</v>
      </c>
      <c r="F1042" s="14" t="s">
        <v>208</v>
      </c>
      <c r="G1042" s="14" t="s">
        <v>265</v>
      </c>
      <c r="H1042" s="73" t="str">
        <f>Table1[[#This Row],[Tabela]]&amp;Table1[[#This Row],[Campo]]</f>
        <v>modesg_inp_nfrd_alinhamento_taxce_trnvr_ttl_elgbl</v>
      </c>
      <c r="I1042" s="3" t="s">
        <v>482</v>
      </c>
      <c r="J1042" s="50">
        <f>VLOOKUP(Table1[[#This Row],[Status]],Auxiliar!$B$16:$C$23,2,0)</f>
        <v>6</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hidden="1">
      <c r="B1043" s="14" t="s">
        <v>28</v>
      </c>
      <c r="C1043" s="14" t="s">
        <v>178</v>
      </c>
      <c r="D1043" s="14" t="s">
        <v>1232</v>
      </c>
      <c r="E1043" s="3" t="s">
        <v>38</v>
      </c>
      <c r="F1043" s="14" t="s">
        <v>208</v>
      </c>
      <c r="G1043" s="14" t="s">
        <v>265</v>
      </c>
      <c r="H1043" s="73" t="str">
        <f>Table1[[#This Row],[Tabela]]&amp;Table1[[#This Row],[Campo]]</f>
        <v>modesg_inp_nfrd_alinhamento_taxce_trnvr_ttl_elgbl</v>
      </c>
      <c r="I1043" s="3" t="s">
        <v>482</v>
      </c>
      <c r="J1043" s="50">
        <f>VLOOKUP(Table1[[#This Row],[Status]],Auxiliar!$B$16:$C$23,2,0)</f>
        <v>6</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482</v>
      </c>
      <c r="J1044" s="50">
        <f>VLOOKUP(Table1[[#This Row],[Status]],Auxiliar!$B$16:$C$23,2,0)</f>
        <v>6</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hidden="1">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482</v>
      </c>
      <c r="J1045" s="50">
        <f>VLOOKUP(Table1[[#This Row],[Status]],Auxiliar!$B$16:$C$23,2,0)</f>
        <v>6</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482</v>
      </c>
      <c r="J1046" s="50">
        <f>VLOOKUP(Table1[[#This Row],[Status]],Auxiliar!$B$16:$C$23,2,0)</f>
        <v>6</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hidden="1">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482</v>
      </c>
      <c r="J1047" s="50">
        <f>VLOOKUP(Table1[[#This Row],[Status]],Auxiliar!$B$16:$C$23,2,0)</f>
        <v>6</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c r="B1048" s="14" t="s">
        <v>28</v>
      </c>
      <c r="C1048" s="14" t="s">
        <v>178</v>
      </c>
      <c r="D1048" s="14" t="s">
        <v>1232</v>
      </c>
      <c r="E1048" s="3" t="s">
        <v>38</v>
      </c>
      <c r="F1048" s="14" t="s">
        <v>208</v>
      </c>
      <c r="G1048" s="14" t="s">
        <v>268</v>
      </c>
      <c r="H1048" s="73" t="str">
        <f>Table1[[#This Row],[Tabela]]&amp;Table1[[#This Row],[Campo]]</f>
        <v>modesg_inp_nfrd_alinhamento_taxce_capex_ttl_elgbl</v>
      </c>
      <c r="I1048" s="3" t="s">
        <v>482</v>
      </c>
      <c r="J1048" s="50">
        <f>VLOOKUP(Table1[[#This Row],[Status]],Auxiliar!$B$16:$C$23,2,0)</f>
        <v>6</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hidden="1">
      <c r="B1049" s="14" t="s">
        <v>28</v>
      </c>
      <c r="C1049" s="14" t="s">
        <v>178</v>
      </c>
      <c r="D1049" s="14" t="s">
        <v>1232</v>
      </c>
      <c r="E1049" s="3" t="s">
        <v>38</v>
      </c>
      <c r="F1049" s="14" t="s">
        <v>208</v>
      </c>
      <c r="G1049" s="14" t="s">
        <v>268</v>
      </c>
      <c r="H1049" s="73" t="str">
        <f>Table1[[#This Row],[Tabela]]&amp;Table1[[#This Row],[Campo]]</f>
        <v>modesg_inp_nfrd_alinhamento_taxce_capex_ttl_elgbl</v>
      </c>
      <c r="I1049" s="3" t="s">
        <v>482</v>
      </c>
      <c r="J1049" s="50">
        <f>VLOOKUP(Table1[[#This Row],[Status]],Auxiliar!$B$16:$C$23,2,0)</f>
        <v>6</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482</v>
      </c>
      <c r="J1050" s="50">
        <f>VLOOKUP(Table1[[#This Row],[Status]],Auxiliar!$B$16:$C$23,2,0)</f>
        <v>6</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hidden="1">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482</v>
      </c>
      <c r="J1051" s="50">
        <f>VLOOKUP(Table1[[#This Row],[Status]],Auxiliar!$B$16:$C$23,2,0)</f>
        <v>6</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482</v>
      </c>
      <c r="J1052" s="50">
        <f>VLOOKUP(Table1[[#This Row],[Status]],Auxiliar!$B$16:$C$23,2,0)</f>
        <v>6</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hidden="1">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482</v>
      </c>
      <c r="J1053" s="50">
        <f>VLOOKUP(Table1[[#This Row],[Status]],Auxiliar!$B$16:$C$23,2,0)</f>
        <v>6</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hidden="1">
      <c r="B1087" s="14" t="s">
        <v>28</v>
      </c>
      <c r="C1087" s="14" t="s">
        <v>178</v>
      </c>
      <c r="D1087" s="14" t="s">
        <v>1225</v>
      </c>
      <c r="E1087" s="3" t="s">
        <v>38</v>
      </c>
      <c r="F1087" s="14" t="s">
        <v>211</v>
      </c>
      <c r="G1087" s="14" t="s">
        <v>73</v>
      </c>
      <c r="H1087" s="73" t="str">
        <f>Table1[[#This Row],[Tabela]]&amp;Table1[[#This Row],[Campo]]</f>
        <v>modesg_inp_emss_naceref_date</v>
      </c>
      <c r="I1087" s="3" t="s">
        <v>482</v>
      </c>
      <c r="J1087" s="50">
        <f>VLOOKUP(Table1[[#This Row],[Status]],Auxiliar!$B$16:$C$23,2,0)</f>
        <v>6</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c r="B1088" s="14" t="s">
        <v>28</v>
      </c>
      <c r="C1088" s="14" t="s">
        <v>178</v>
      </c>
      <c r="D1088" s="14" t="s">
        <v>1225</v>
      </c>
      <c r="E1088" s="3" t="s">
        <v>38</v>
      </c>
      <c r="F1088" s="14" t="s">
        <v>211</v>
      </c>
      <c r="G1088" s="14" t="s">
        <v>288</v>
      </c>
      <c r="H1088" s="73" t="str">
        <f>Table1[[#This Row],[Tabela]]&amp;Table1[[#This Row],[Campo]]</f>
        <v>modesg_inp_emss_naceano</v>
      </c>
      <c r="I1088" s="3" t="s">
        <v>482</v>
      </c>
      <c r="J1088" s="50">
        <f>VLOOKUP(Table1[[#This Row],[Status]],Auxiliar!$B$16:$C$23,2,0)</f>
        <v>6</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c r="B1089" s="14" t="s">
        <v>28</v>
      </c>
      <c r="C1089" s="14" t="s">
        <v>178</v>
      </c>
      <c r="D1089" s="14" t="s">
        <v>1225</v>
      </c>
      <c r="E1089" s="3" t="s">
        <v>38</v>
      </c>
      <c r="F1089" s="14" t="s">
        <v>211</v>
      </c>
      <c r="G1089" s="14" t="s">
        <v>213</v>
      </c>
      <c r="H1089" s="73" t="str">
        <f>Table1[[#This Row],[Tabela]]&amp;Table1[[#This Row],[Campo]]</f>
        <v>modesg_inp_emss_nacenome_regiao</v>
      </c>
      <c r="I1089" s="3" t="s">
        <v>482</v>
      </c>
      <c r="J1089" s="50">
        <f>VLOOKUP(Table1[[#This Row],[Status]],Auxiliar!$B$16:$C$23,2,0)</f>
        <v>6</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c r="B1090" s="14" t="s">
        <v>28</v>
      </c>
      <c r="C1090" s="14" t="s">
        <v>178</v>
      </c>
      <c r="D1090" s="14" t="s">
        <v>1225</v>
      </c>
      <c r="E1090" s="3" t="s">
        <v>38</v>
      </c>
      <c r="F1090" s="14" t="s">
        <v>211</v>
      </c>
      <c r="G1090" s="14" t="s">
        <v>272</v>
      </c>
      <c r="H1090" s="73" t="str">
        <f>Table1[[#This Row],[Tabela]]&amp;Table1[[#This Row],[Campo]]</f>
        <v>modesg_inp_emss_nacecod_nace_esg</v>
      </c>
      <c r="I1090" s="3" t="s">
        <v>482</v>
      </c>
      <c r="J1090" s="50">
        <f>VLOOKUP(Table1[[#This Row],[Status]],Auxiliar!$B$16:$C$23,2,0)</f>
        <v>6</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hidden="1">
      <c r="B1091" s="14" t="s">
        <v>28</v>
      </c>
      <c r="C1091" s="14" t="s">
        <v>178</v>
      </c>
      <c r="D1091" s="14" t="s">
        <v>1225</v>
      </c>
      <c r="E1091" s="3" t="s">
        <v>38</v>
      </c>
      <c r="F1091" s="14" t="s">
        <v>211</v>
      </c>
      <c r="G1091" s="14" t="s">
        <v>272</v>
      </c>
      <c r="H1091" s="73" t="str">
        <f>Table1[[#This Row],[Tabela]]&amp;Table1[[#This Row],[Campo]]</f>
        <v>modesg_inp_emss_nacecod_nace_esg</v>
      </c>
      <c r="I1091" s="3" t="s">
        <v>482</v>
      </c>
      <c r="J1091" s="50">
        <f>VLOOKUP(Table1[[#This Row],[Status]],Auxiliar!$B$16:$C$23,2,0)</f>
        <v>6</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hidden="1">
      <c r="B1092" s="14" t="s">
        <v>28</v>
      </c>
      <c r="C1092" s="14" t="s">
        <v>178</v>
      </c>
      <c r="D1092" s="14" t="s">
        <v>1225</v>
      </c>
      <c r="E1092" s="3" t="s">
        <v>38</v>
      </c>
      <c r="F1092" s="14" t="s">
        <v>211</v>
      </c>
      <c r="G1092" s="14" t="s">
        <v>289</v>
      </c>
      <c r="H1092" s="73" t="str">
        <f>Table1[[#This Row],[Tabela]]&amp;Table1[[#This Row],[Campo]]</f>
        <v>modesg_inp_emss_nacecod_class_indust</v>
      </c>
      <c r="I1092" s="3" t="s">
        <v>482</v>
      </c>
      <c r="J1092" s="50">
        <f>VLOOKUP(Table1[[#This Row],[Status]],Auxiliar!$B$16:$C$23,2,0)</f>
        <v>6</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c r="B1093" s="14" t="s">
        <v>28</v>
      </c>
      <c r="C1093" s="14" t="s">
        <v>178</v>
      </c>
      <c r="D1093" s="14" t="s">
        <v>1225</v>
      </c>
      <c r="E1093" s="3" t="s">
        <v>38</v>
      </c>
      <c r="F1093" s="14" t="s">
        <v>211</v>
      </c>
      <c r="G1093" s="14" t="s">
        <v>290</v>
      </c>
      <c r="H1093" s="73" t="str">
        <f>Table1[[#This Row],[Tabela]]&amp;Table1[[#This Row],[Campo]]</f>
        <v>modesg_inp_emss_naceclassification_level_1</v>
      </c>
      <c r="I1093" s="3" t="s">
        <v>482</v>
      </c>
      <c r="J1093" s="50">
        <f>VLOOKUP(Table1[[#This Row],[Status]],Auxiliar!$B$16:$C$23,2,0)</f>
        <v>6</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c r="B1094" s="14" t="s">
        <v>28</v>
      </c>
      <c r="C1094" s="14" t="s">
        <v>178</v>
      </c>
      <c r="D1094" s="14" t="s">
        <v>1225</v>
      </c>
      <c r="E1094" s="3" t="s">
        <v>38</v>
      </c>
      <c r="F1094" s="14" t="s">
        <v>211</v>
      </c>
      <c r="G1094" s="14" t="s">
        <v>291</v>
      </c>
      <c r="H1094" s="73" t="str">
        <f>Table1[[#This Row],[Tabela]]&amp;Table1[[#This Row],[Campo]]</f>
        <v>modesg_inp_emss_naceasset_class</v>
      </c>
      <c r="I1094" s="3" t="s">
        <v>482</v>
      </c>
      <c r="J1094" s="50">
        <f>VLOOKUP(Table1[[#This Row],[Status]],Auxiliar!$B$16:$C$23,2,0)</f>
        <v>6</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c r="B1095" s="14" t="s">
        <v>28</v>
      </c>
      <c r="C1095" s="14" t="s">
        <v>178</v>
      </c>
      <c r="D1095" s="14" t="s">
        <v>1225</v>
      </c>
      <c r="E1095" s="3" t="s">
        <v>38</v>
      </c>
      <c r="F1095" s="14" t="s">
        <v>211</v>
      </c>
      <c r="G1095" s="14" t="s">
        <v>292</v>
      </c>
      <c r="H1095" s="73" t="str">
        <f>Table1[[#This Row],[Tabela]]&amp;Table1[[#This Row],[Campo]]</f>
        <v>modesg_inp_emss_nacemethodology_option</v>
      </c>
      <c r="I1095" s="3" t="s">
        <v>482</v>
      </c>
      <c r="J1095" s="50">
        <f>VLOOKUP(Table1[[#This Row],[Status]],Auxiliar!$B$16:$C$23,2,0)</f>
        <v>6</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c r="B1096" s="14" t="s">
        <v>28</v>
      </c>
      <c r="C1096" s="14" t="s">
        <v>178</v>
      </c>
      <c r="D1096" s="14" t="s">
        <v>1225</v>
      </c>
      <c r="E1096" s="3" t="s">
        <v>38</v>
      </c>
      <c r="F1096" s="14" t="s">
        <v>211</v>
      </c>
      <c r="G1096" s="14" t="s">
        <v>222</v>
      </c>
      <c r="H1096" s="73" t="str">
        <f>Table1[[#This Row],[Tabela]]&amp;Table1[[#This Row],[Campo]]</f>
        <v>modesg_inp_emss_naceunidade_funcional</v>
      </c>
      <c r="I1096" s="3" t="s">
        <v>482</v>
      </c>
      <c r="J1096" s="50">
        <f>VLOOKUP(Table1[[#This Row],[Status]],Auxiliar!$B$16:$C$23,2,0)</f>
        <v>6</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hidden="1">
      <c r="B1097" s="14" t="s">
        <v>28</v>
      </c>
      <c r="C1097" s="14" t="s">
        <v>178</v>
      </c>
      <c r="D1097" s="14" t="s">
        <v>1225</v>
      </c>
      <c r="E1097" s="3" t="s">
        <v>38</v>
      </c>
      <c r="F1097" s="14" t="s">
        <v>211</v>
      </c>
      <c r="G1097" s="14" t="s">
        <v>222</v>
      </c>
      <c r="H1097" s="73" t="str">
        <f>Table1[[#This Row],[Tabela]]&amp;Table1[[#This Row],[Campo]]</f>
        <v>modesg_inp_emss_naceunidade_funcional</v>
      </c>
      <c r="I1097" s="3" t="s">
        <v>482</v>
      </c>
      <c r="J1097" s="50">
        <f>VLOOKUP(Table1[[#This Row],[Status]],Auxiliar!$B$16:$C$23,2,0)</f>
        <v>6</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c r="B1098" s="14" t="s">
        <v>28</v>
      </c>
      <c r="C1098" s="14" t="s">
        <v>178</v>
      </c>
      <c r="D1098" s="14" t="s">
        <v>1225</v>
      </c>
      <c r="E1098" s="3" t="s">
        <v>38</v>
      </c>
      <c r="F1098" s="14" t="s">
        <v>211</v>
      </c>
      <c r="G1098" s="14" t="s">
        <v>293</v>
      </c>
      <c r="H1098" s="73" t="str">
        <f>Table1[[#This Row],[Tabela]]&amp;Table1[[#This Row],[Campo]]</f>
        <v>modesg_inp_emss_naceunidades_fator_de_emissao</v>
      </c>
      <c r="I1098" s="3" t="s">
        <v>482</v>
      </c>
      <c r="J1098" s="50">
        <f>VLOOKUP(Table1[[#This Row],[Status]],Auxiliar!$B$16:$C$23,2,0)</f>
        <v>6</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c r="B1099" s="14" t="s">
        <v>28</v>
      </c>
      <c r="C1099" s="14" t="s">
        <v>178</v>
      </c>
      <c r="D1099" s="14" t="s">
        <v>1225</v>
      </c>
      <c r="E1099" s="3" t="s">
        <v>38</v>
      </c>
      <c r="F1099" s="14" t="s">
        <v>211</v>
      </c>
      <c r="G1099" s="14" t="s">
        <v>50</v>
      </c>
      <c r="H1099" s="73" t="str">
        <f>Table1[[#This Row],[Tabela]]&amp;Table1[[#This Row],[Campo]]</f>
        <v>modesg_inp_emss_nacescore_qualidade</v>
      </c>
      <c r="I1099" s="3" t="s">
        <v>482</v>
      </c>
      <c r="J1099" s="50">
        <f>VLOOKUP(Table1[[#This Row],[Status]],Auxiliar!$B$16:$C$23,2,0)</f>
        <v>6</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hidden="1">
      <c r="B1100" s="14" t="s">
        <v>28</v>
      </c>
      <c r="C1100" s="14" t="s">
        <v>178</v>
      </c>
      <c r="D1100" s="14" t="s">
        <v>1225</v>
      </c>
      <c r="E1100" s="3" t="s">
        <v>38</v>
      </c>
      <c r="F1100" s="14" t="s">
        <v>211</v>
      </c>
      <c r="G1100" s="14" t="s">
        <v>225</v>
      </c>
      <c r="H1100" s="73" t="str">
        <f>Table1[[#This Row],[Tabela]]&amp;Table1[[#This Row],[Campo]]</f>
        <v>modesg_inp_emss_nacescp1_ftr_emss</v>
      </c>
      <c r="I1100" s="3" t="s">
        <v>482</v>
      </c>
      <c r="J1100" s="50">
        <f>VLOOKUP(Table1[[#This Row],[Status]],Auxiliar!$B$16:$C$23,2,0)</f>
        <v>6</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hidden="1">
      <c r="B1101" s="14" t="s">
        <v>28</v>
      </c>
      <c r="C1101" s="14" t="s">
        <v>178</v>
      </c>
      <c r="D1101" s="14" t="s">
        <v>1225</v>
      </c>
      <c r="E1101" s="3" t="s">
        <v>38</v>
      </c>
      <c r="F1101" s="14" t="s">
        <v>211</v>
      </c>
      <c r="G1101" s="14" t="s">
        <v>225</v>
      </c>
      <c r="H1101" s="73" t="str">
        <f>Table1[[#This Row],[Tabela]]&amp;Table1[[#This Row],[Campo]]</f>
        <v>modesg_inp_emss_nacescp1_ftr_emss</v>
      </c>
      <c r="I1101" s="3" t="s">
        <v>482</v>
      </c>
      <c r="J1101" s="50">
        <f>VLOOKUP(Table1[[#This Row],[Status]],Auxiliar!$B$16:$C$23,2,0)</f>
        <v>6</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c r="B1102" s="14" t="s">
        <v>28</v>
      </c>
      <c r="C1102" s="14" t="s">
        <v>178</v>
      </c>
      <c r="D1102" s="14" t="s">
        <v>1225</v>
      </c>
      <c r="E1102" s="3" t="s">
        <v>38</v>
      </c>
      <c r="F1102" s="14" t="s">
        <v>211</v>
      </c>
      <c r="G1102" s="14" t="s">
        <v>226</v>
      </c>
      <c r="H1102" s="73" t="str">
        <f>Table1[[#This Row],[Tabela]]&amp;Table1[[#This Row],[Campo]]</f>
        <v>modesg_inp_emss_nacescp2_ftr_emss</v>
      </c>
      <c r="I1102" s="3" t="s">
        <v>482</v>
      </c>
      <c r="J1102" s="50">
        <f>VLOOKUP(Table1[[#This Row],[Status]],Auxiliar!$B$16:$C$23,2,0)</f>
        <v>6</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hidden="1">
      <c r="B1103" s="14" t="s">
        <v>28</v>
      </c>
      <c r="C1103" s="14" t="s">
        <v>178</v>
      </c>
      <c r="D1103" s="14" t="s">
        <v>1225</v>
      </c>
      <c r="E1103" s="3" t="s">
        <v>38</v>
      </c>
      <c r="F1103" s="14" t="s">
        <v>211</v>
      </c>
      <c r="G1103" s="14" t="s">
        <v>226</v>
      </c>
      <c r="H1103" s="73" t="str">
        <f>Table1[[#This Row],[Tabela]]&amp;Table1[[#This Row],[Campo]]</f>
        <v>modesg_inp_emss_nacescp2_ftr_emss</v>
      </c>
      <c r="I1103" s="3" t="s">
        <v>482</v>
      </c>
      <c r="J1103" s="50">
        <f>VLOOKUP(Table1[[#This Row],[Status]],Auxiliar!$B$16:$C$23,2,0)</f>
        <v>6</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c r="B1104" s="14" t="s">
        <v>28</v>
      </c>
      <c r="C1104" s="14" t="s">
        <v>178</v>
      </c>
      <c r="D1104" s="14" t="s">
        <v>1225</v>
      </c>
      <c r="E1104" s="3" t="s">
        <v>38</v>
      </c>
      <c r="F1104" s="14" t="s">
        <v>211</v>
      </c>
      <c r="G1104" s="14" t="s">
        <v>227</v>
      </c>
      <c r="H1104" s="73" t="str">
        <f>Table1[[#This Row],[Tabela]]&amp;Table1[[#This Row],[Campo]]</f>
        <v>modesg_inp_emss_nacescp3_ftr_emss</v>
      </c>
      <c r="I1104" s="3" t="s">
        <v>482</v>
      </c>
      <c r="J1104" s="50">
        <f>VLOOKUP(Table1[[#This Row],[Status]],Auxiliar!$B$16:$C$23,2,0)</f>
        <v>6</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hidden="1">
      <c r="B1105" s="14" t="s">
        <v>28</v>
      </c>
      <c r="C1105" s="14" t="s">
        <v>178</v>
      </c>
      <c r="D1105" s="14" t="s">
        <v>1225</v>
      </c>
      <c r="E1105" s="3" t="s">
        <v>38</v>
      </c>
      <c r="F1105" s="14" t="s">
        <v>211</v>
      </c>
      <c r="G1105" s="14" t="s">
        <v>227</v>
      </c>
      <c r="H1105" s="73" t="str">
        <f>Table1[[#This Row],[Tabela]]&amp;Table1[[#This Row],[Campo]]</f>
        <v>modesg_inp_emss_nacescp3_ftr_emss</v>
      </c>
      <c r="I1105" s="3" t="s">
        <v>482</v>
      </c>
      <c r="J1105" s="50">
        <f>VLOOKUP(Table1[[#This Row],[Status]],Auxiliar!$B$16:$C$23,2,0)</f>
        <v>6</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c r="B1106" s="14" t="s">
        <v>28</v>
      </c>
      <c r="C1106" s="14" t="s">
        <v>178</v>
      </c>
      <c r="D1106" s="14" t="s">
        <v>1225</v>
      </c>
      <c r="E1106" s="3" t="s">
        <v>38</v>
      </c>
      <c r="F1106" s="14" t="s">
        <v>212</v>
      </c>
      <c r="G1106" s="14" t="s">
        <v>73</v>
      </c>
      <c r="H1106" s="73" t="str">
        <f>Table1[[#This Row],[Tabela]]&amp;Table1[[#This Row],[Campo]]</f>
        <v>modesg_inp_emss_bens_imoveisref_date</v>
      </c>
      <c r="I1106" s="3" t="s">
        <v>482</v>
      </c>
      <c r="J1106" s="50">
        <f>VLOOKUP(Table1[[#This Row],[Status]],Auxiliar!$B$16:$C$23,2,0)</f>
        <v>6</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c r="B1107" s="14" t="s">
        <v>28</v>
      </c>
      <c r="C1107" s="14" t="s">
        <v>178</v>
      </c>
      <c r="D1107" s="14" t="s">
        <v>1225</v>
      </c>
      <c r="E1107" s="3" t="s">
        <v>38</v>
      </c>
      <c r="F1107" s="14" t="s">
        <v>212</v>
      </c>
      <c r="G1107" s="14" t="s">
        <v>214</v>
      </c>
      <c r="H1107" s="73" t="str">
        <f>Table1[[#This Row],[Tabela]]&amp;Table1[[#This Row],[Campo]]</f>
        <v>modesg_inp_emss_bens_imoveisnome_pais</v>
      </c>
      <c r="I1107" s="3" t="s">
        <v>482</v>
      </c>
      <c r="J1107" s="50">
        <f>VLOOKUP(Table1[[#This Row],[Status]],Auxiliar!$B$16:$C$23,2,0)</f>
        <v>6</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c r="B1108" s="14" t="s">
        <v>28</v>
      </c>
      <c r="C1108" s="14" t="s">
        <v>178</v>
      </c>
      <c r="D1108" s="14" t="s">
        <v>1225</v>
      </c>
      <c r="E1108" s="3" t="s">
        <v>38</v>
      </c>
      <c r="F1108" s="14" t="s">
        <v>212</v>
      </c>
      <c r="G1108" s="14" t="s">
        <v>215</v>
      </c>
      <c r="H1108" s="73" t="str">
        <f>Table1[[#This Row],[Tabela]]&amp;Table1[[#This Row],[Campo]]</f>
        <v>modesg_inp_emss_bens_imoveisnome_estado</v>
      </c>
      <c r="I1108" s="3" t="s">
        <v>482</v>
      </c>
      <c r="J1108" s="50">
        <f>VLOOKUP(Table1[[#This Row],[Status]],Auxiliar!$B$16:$C$23,2,0)</f>
        <v>6</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c r="B1109" s="14" t="s">
        <v>28</v>
      </c>
      <c r="C1109" s="14" t="s">
        <v>178</v>
      </c>
      <c r="D1109" s="14" t="s">
        <v>1225</v>
      </c>
      <c r="E1109" s="3" t="s">
        <v>38</v>
      </c>
      <c r="F1109" s="14" t="s">
        <v>212</v>
      </c>
      <c r="G1109" s="14" t="s">
        <v>291</v>
      </c>
      <c r="H1109" s="73" t="str">
        <f>Table1[[#This Row],[Tabela]]&amp;Table1[[#This Row],[Campo]]</f>
        <v>modesg_inp_emss_bens_imoveisasset_class</v>
      </c>
      <c r="I1109" s="3" t="s">
        <v>482</v>
      </c>
      <c r="J1109" s="50">
        <f>VLOOKUP(Table1[[#This Row],[Status]],Auxiliar!$B$16:$C$23,2,0)</f>
        <v>6</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c r="B1110" s="14" t="s">
        <v>28</v>
      </c>
      <c r="C1110" s="14" t="s">
        <v>178</v>
      </c>
      <c r="D1110" s="14" t="s">
        <v>1225</v>
      </c>
      <c r="E1110" s="3" t="s">
        <v>38</v>
      </c>
      <c r="F1110" s="14" t="s">
        <v>212</v>
      </c>
      <c r="G1110" s="14" t="s">
        <v>294</v>
      </c>
      <c r="H1110" s="73" t="str">
        <f>Table1[[#This Row],[Tabela]]&amp;Table1[[#This Row],[Campo]]</f>
        <v>modesg_inp_emss_bens_imoveisemission_factor_type</v>
      </c>
      <c r="I1110" s="3" t="s">
        <v>482</v>
      </c>
      <c r="J1110" s="50">
        <f>VLOOKUP(Table1[[#This Row],[Status]],Auxiliar!$B$16:$C$23,2,0)</f>
        <v>6</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c r="B1111" s="14" t="s">
        <v>28</v>
      </c>
      <c r="C1111" s="14" t="s">
        <v>178</v>
      </c>
      <c r="D1111" s="14" t="s">
        <v>1225</v>
      </c>
      <c r="E1111" s="3" t="s">
        <v>38</v>
      </c>
      <c r="F1111" s="14" t="s">
        <v>212</v>
      </c>
      <c r="G1111" s="14" t="s">
        <v>213</v>
      </c>
      <c r="H1111" s="73" t="str">
        <f>Table1[[#This Row],[Tabela]]&amp;Table1[[#This Row],[Campo]]</f>
        <v>modesg_inp_emss_bens_imoveisnome_regiao</v>
      </c>
      <c r="I1111" s="3" t="s">
        <v>482</v>
      </c>
      <c r="J1111" s="50">
        <f>VLOOKUP(Table1[[#This Row],[Status]],Auxiliar!$B$16:$C$23,2,0)</f>
        <v>6</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c r="B1112" s="14" t="s">
        <v>28</v>
      </c>
      <c r="C1112" s="14" t="s">
        <v>178</v>
      </c>
      <c r="D1112" s="14" t="s">
        <v>1225</v>
      </c>
      <c r="E1112" s="3" t="s">
        <v>38</v>
      </c>
      <c r="F1112" s="14" t="s">
        <v>212</v>
      </c>
      <c r="G1112" s="14" t="s">
        <v>295</v>
      </c>
      <c r="H1112" s="73" t="str">
        <f>Table1[[#This Row],[Tabela]]&amp;Table1[[#This Row],[Campo]]</f>
        <v>modesg_inp_emss_bens_imoveistipo_bem</v>
      </c>
      <c r="I1112" s="3" t="s">
        <v>482</v>
      </c>
      <c r="J1112" s="50">
        <f>VLOOKUP(Table1[[#This Row],[Status]],Auxiliar!$B$16:$C$23,2,0)</f>
        <v>6</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hidden="1">
      <c r="B1113" s="14" t="s">
        <v>28</v>
      </c>
      <c r="C1113" s="14" t="s">
        <v>178</v>
      </c>
      <c r="D1113" s="14" t="s">
        <v>1225</v>
      </c>
      <c r="E1113" s="3" t="s">
        <v>38</v>
      </c>
      <c r="F1113" s="14" t="s">
        <v>212</v>
      </c>
      <c r="G1113" s="14" t="s">
        <v>296</v>
      </c>
      <c r="H1113" s="73" t="str">
        <f>Table1[[#This Row],[Tabela]]&amp;Table1[[#This Row],[Campo]]</f>
        <v>modesg_inp_emss_bens_imoveistipo_finalidade_bem</v>
      </c>
      <c r="I1113" s="3" t="s">
        <v>482</v>
      </c>
      <c r="J1113" s="50">
        <f>VLOOKUP(Table1[[#This Row],[Status]],Auxiliar!$B$16:$C$23,2,0)</f>
        <v>6</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c r="B1114" s="14" t="s">
        <v>28</v>
      </c>
      <c r="C1114" s="14" t="s">
        <v>178</v>
      </c>
      <c r="D1114" s="14" t="s">
        <v>1225</v>
      </c>
      <c r="E1114" s="3" t="s">
        <v>38</v>
      </c>
      <c r="F1114" s="14" t="s">
        <v>212</v>
      </c>
      <c r="G1114" s="14" t="s">
        <v>47</v>
      </c>
      <c r="H1114" s="73" t="str">
        <f>Table1[[#This Row],[Tabela]]&amp;Table1[[#This Row],[Campo]]</f>
        <v>modesg_inp_emss_bens_imoveisepc</v>
      </c>
      <c r="I1114" s="3" t="s">
        <v>482</v>
      </c>
      <c r="J1114" s="50">
        <f>VLOOKUP(Table1[[#This Row],[Status]],Auxiliar!$B$16:$C$23,2,0)</f>
        <v>6</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c r="B1115" s="14" t="s">
        <v>28</v>
      </c>
      <c r="C1115" s="14" t="s">
        <v>178</v>
      </c>
      <c r="D1115" s="14" t="s">
        <v>1225</v>
      </c>
      <c r="E1115" s="3" t="s">
        <v>38</v>
      </c>
      <c r="F1115" s="14" t="s">
        <v>212</v>
      </c>
      <c r="G1115" s="14" t="s">
        <v>297</v>
      </c>
      <c r="H1115" s="73" t="str">
        <f>Table1[[#This Row],[Tabela]]&amp;Table1[[#This Row],[Campo]]</f>
        <v>modesg_inp_emss_bens_imoveisflg_ftr_emss_area</v>
      </c>
      <c r="I1115" s="3" t="s">
        <v>482</v>
      </c>
      <c r="J1115" s="50">
        <f>VLOOKUP(Table1[[#This Row],[Status]],Auxiliar!$B$16:$C$23,2,0)</f>
        <v>6</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c r="B1116" s="14" t="s">
        <v>28</v>
      </c>
      <c r="C1116" s="14" t="s">
        <v>178</v>
      </c>
      <c r="D1116" s="14" t="s">
        <v>1225</v>
      </c>
      <c r="E1116" s="3" t="s">
        <v>38</v>
      </c>
      <c r="F1116" s="14" t="s">
        <v>212</v>
      </c>
      <c r="G1116" s="14" t="s">
        <v>221</v>
      </c>
      <c r="H1116" s="73" t="str">
        <f>Table1[[#This Row],[Tabela]]&amp;Table1[[#This Row],[Campo]]</f>
        <v>modesg_inp_emss_bens_imoveisnome_unidade_funcional</v>
      </c>
      <c r="I1116" s="3" t="s">
        <v>482</v>
      </c>
      <c r="J1116" s="50">
        <f>VLOOKUP(Table1[[#This Row],[Status]],Auxiliar!$B$16:$C$23,2,0)</f>
        <v>6</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c r="B1117" s="14" t="s">
        <v>28</v>
      </c>
      <c r="C1117" s="14" t="s">
        <v>178</v>
      </c>
      <c r="D1117" s="14" t="s">
        <v>1225</v>
      </c>
      <c r="E1117" s="3" t="s">
        <v>38</v>
      </c>
      <c r="F1117" s="14" t="s">
        <v>212</v>
      </c>
      <c r="G1117" s="14" t="s">
        <v>222</v>
      </c>
      <c r="H1117" s="73" t="str">
        <f>Table1[[#This Row],[Tabela]]&amp;Table1[[#This Row],[Campo]]</f>
        <v>modesg_inp_emss_bens_imoveisunidade_funcional</v>
      </c>
      <c r="I1117" s="3" t="s">
        <v>482</v>
      </c>
      <c r="J1117" s="50">
        <f>VLOOKUP(Table1[[#This Row],[Status]],Auxiliar!$B$16:$C$23,2,0)</f>
        <v>6</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c r="B1118" s="14" t="s">
        <v>28</v>
      </c>
      <c r="C1118" s="14" t="s">
        <v>178</v>
      </c>
      <c r="D1118" s="14" t="s">
        <v>1225</v>
      </c>
      <c r="E1118" s="3" t="s">
        <v>38</v>
      </c>
      <c r="F1118" s="14" t="s">
        <v>212</v>
      </c>
      <c r="G1118" s="14" t="s">
        <v>223</v>
      </c>
      <c r="H1118" s="73" t="str">
        <f>Table1[[#This Row],[Tabela]]&amp;Table1[[#This Row],[Campo]]</f>
        <v>modesg_inp_emss_bens_imoveisnome_fator_emissao</v>
      </c>
      <c r="I1118" s="3" t="s">
        <v>482</v>
      </c>
      <c r="J1118" s="50">
        <f>VLOOKUP(Table1[[#This Row],[Status]],Auxiliar!$B$16:$C$23,2,0)</f>
        <v>6</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c r="B1119" s="14" t="s">
        <v>28</v>
      </c>
      <c r="C1119" s="14" t="s">
        <v>178</v>
      </c>
      <c r="D1119" s="14" t="s">
        <v>1225</v>
      </c>
      <c r="E1119" s="3" t="s">
        <v>38</v>
      </c>
      <c r="F1119" s="14" t="s">
        <v>212</v>
      </c>
      <c r="G1119" s="14" t="s">
        <v>298</v>
      </c>
      <c r="H1119" s="73" t="str">
        <f>Table1[[#This Row],[Tabela]]&amp;Table1[[#This Row],[Campo]]</f>
        <v>modesg_inp_emss_bens_imoveisunidade_fator_emissao</v>
      </c>
      <c r="I1119" s="3" t="s">
        <v>482</v>
      </c>
      <c r="J1119" s="50">
        <f>VLOOKUP(Table1[[#This Row],[Status]],Auxiliar!$B$16:$C$23,2,0)</f>
        <v>6</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c r="B1120" s="14" t="s">
        <v>28</v>
      </c>
      <c r="C1120" s="14" t="s">
        <v>178</v>
      </c>
      <c r="D1120" s="14" t="s">
        <v>1225</v>
      </c>
      <c r="E1120" s="3" t="s">
        <v>38</v>
      </c>
      <c r="F1120" s="14" t="s">
        <v>212</v>
      </c>
      <c r="G1120" s="14" t="s">
        <v>50</v>
      </c>
      <c r="H1120" s="73" t="str">
        <f>Table1[[#This Row],[Tabela]]&amp;Table1[[#This Row],[Campo]]</f>
        <v>modesg_inp_emss_bens_imoveisscore_qualidade</v>
      </c>
      <c r="I1120" s="3" t="s">
        <v>482</v>
      </c>
      <c r="J1120" s="50">
        <f>VLOOKUP(Table1[[#This Row],[Status]],Auxiliar!$B$16:$C$23,2,0)</f>
        <v>6</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c r="B1121" s="14" t="s">
        <v>28</v>
      </c>
      <c r="C1121" s="14" t="s">
        <v>178</v>
      </c>
      <c r="D1121" s="14" t="s">
        <v>1225</v>
      </c>
      <c r="E1121" s="3" t="s">
        <v>38</v>
      </c>
      <c r="F1121" s="14" t="s">
        <v>212</v>
      </c>
      <c r="G1121" s="14" t="s">
        <v>299</v>
      </c>
      <c r="H1121" s="73" t="str">
        <f>Table1[[#This Row],[Tabela]]&amp;Table1[[#This Row],[Campo]]</f>
        <v>modesg_inp_emss_bens_imoveisscp_ftr_emss_ano1</v>
      </c>
      <c r="I1121" s="3" t="s">
        <v>482</v>
      </c>
      <c r="J1121" s="50">
        <f>VLOOKUP(Table1[[#This Row],[Status]],Auxiliar!$B$16:$C$23,2,0)</f>
        <v>6</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c r="B1122" s="14" t="s">
        <v>28</v>
      </c>
      <c r="C1122" s="14" t="s">
        <v>178</v>
      </c>
      <c r="D1122" s="14" t="s">
        <v>1225</v>
      </c>
      <c r="E1122" s="3" t="s">
        <v>38</v>
      </c>
      <c r="F1122" s="14" t="s">
        <v>212</v>
      </c>
      <c r="G1122" s="14" t="s">
        <v>225</v>
      </c>
      <c r="H1122" s="73" t="str">
        <f>Table1[[#This Row],[Tabela]]&amp;Table1[[#This Row],[Campo]]</f>
        <v>modesg_inp_emss_bens_imoveisscp1_ftr_emss</v>
      </c>
      <c r="I1122" s="3" t="s">
        <v>482</v>
      </c>
      <c r="J1122" s="50">
        <f>VLOOKUP(Table1[[#This Row],[Status]],Auxiliar!$B$16:$C$23,2,0)</f>
        <v>6</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hidden="1">
      <c r="B1123" s="14" t="s">
        <v>28</v>
      </c>
      <c r="C1123" s="14" t="s">
        <v>178</v>
      </c>
      <c r="D1123" s="14" t="s">
        <v>1225</v>
      </c>
      <c r="E1123" s="3" t="s">
        <v>38</v>
      </c>
      <c r="F1123" s="14" t="s">
        <v>212</v>
      </c>
      <c r="G1123" s="14" t="s">
        <v>225</v>
      </c>
      <c r="H1123" s="73" t="str">
        <f>Table1[[#This Row],[Tabela]]&amp;Table1[[#This Row],[Campo]]</f>
        <v>modesg_inp_emss_bens_imoveisscp1_ftr_emss</v>
      </c>
      <c r="I1123" s="3" t="s">
        <v>482</v>
      </c>
      <c r="J1123" s="50">
        <f>VLOOKUP(Table1[[#This Row],[Status]],Auxiliar!$B$16:$C$23,2,0)</f>
        <v>6</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c r="B1124" s="14" t="s">
        <v>28</v>
      </c>
      <c r="C1124" s="14" t="s">
        <v>178</v>
      </c>
      <c r="D1124" s="14" t="s">
        <v>1225</v>
      </c>
      <c r="E1124" s="3" t="s">
        <v>38</v>
      </c>
      <c r="F1124" s="14" t="s">
        <v>212</v>
      </c>
      <c r="G1124" s="14" t="s">
        <v>226</v>
      </c>
      <c r="H1124" s="73" t="str">
        <f>Table1[[#This Row],[Tabela]]&amp;Table1[[#This Row],[Campo]]</f>
        <v>modesg_inp_emss_bens_imoveisscp2_ftr_emss</v>
      </c>
      <c r="I1124" s="3" t="s">
        <v>482</v>
      </c>
      <c r="J1124" s="50">
        <f>VLOOKUP(Table1[[#This Row],[Status]],Auxiliar!$B$16:$C$23,2,0)</f>
        <v>6</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hidden="1">
      <c r="B1125" s="14" t="s">
        <v>28</v>
      </c>
      <c r="C1125" s="14" t="s">
        <v>178</v>
      </c>
      <c r="D1125" s="14" t="s">
        <v>1225</v>
      </c>
      <c r="E1125" s="3" t="s">
        <v>38</v>
      </c>
      <c r="F1125" s="14" t="s">
        <v>212</v>
      </c>
      <c r="G1125" s="14" t="s">
        <v>226</v>
      </c>
      <c r="H1125" s="73" t="str">
        <f>Table1[[#This Row],[Tabela]]&amp;Table1[[#This Row],[Campo]]</f>
        <v>modesg_inp_emss_bens_imoveisscp2_ftr_emss</v>
      </c>
      <c r="I1125" s="3" t="s">
        <v>482</v>
      </c>
      <c r="J1125" s="50">
        <f>VLOOKUP(Table1[[#This Row],[Status]],Auxiliar!$B$16:$C$23,2,0)</f>
        <v>6</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c r="B1126" s="21" t="s">
        <v>28</v>
      </c>
      <c r="C1126" s="21" t="s">
        <v>178</v>
      </c>
      <c r="D1126" s="14" t="s">
        <v>1225</v>
      </c>
      <c r="E1126" s="3" t="s">
        <v>38</v>
      </c>
      <c r="F1126" s="21" t="s">
        <v>212</v>
      </c>
      <c r="G1126" s="21" t="s">
        <v>1256</v>
      </c>
      <c r="H1126" s="74" t="str">
        <f>Table1[[#This Row],[Tabela]]&amp;Table1[[#This Row],[Campo]]</f>
        <v>modesg_inp_emss_bens_imoveistipo_fator_emissao</v>
      </c>
      <c r="I1126" s="3" t="s">
        <v>482</v>
      </c>
      <c r="J1126" s="49">
        <f>VLOOKUP(Table1[[#This Row],[Status]],Auxiliar!$B$16:$C$23,2,0)</f>
        <v>6</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1843</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1843</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1843</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1843</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1843</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1843</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1843</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1280</v>
      </c>
      <c r="B1" s="15" t="s">
        <v>1281</v>
      </c>
      <c r="C1" s="15" t="s">
        <v>1282</v>
      </c>
      <c r="D1" s="15" t="s">
        <v>1283</v>
      </c>
      <c r="E1" s="15" t="s">
        <v>1284</v>
      </c>
      <c r="F1" s="15" t="s">
        <v>1285</v>
      </c>
      <c r="G1" s="15" t="s">
        <v>1286</v>
      </c>
      <c r="H1" s="15" t="s">
        <v>1287</v>
      </c>
      <c r="I1" s="15" t="s">
        <v>1288</v>
      </c>
      <c r="J1" s="15" t="s">
        <v>1289</v>
      </c>
      <c r="K1" s="15" t="s">
        <v>1290</v>
      </c>
    </row>
    <row r="2" spans="1:11">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c r="A19" s="17" t="s">
        <v>1345</v>
      </c>
      <c r="B19" s="15" t="s">
        <v>1346</v>
      </c>
      <c r="C19" s="15" t="s">
        <v>1347</v>
      </c>
      <c r="D19" s="15" t="s">
        <v>1316</v>
      </c>
      <c r="E19" s="15" t="s">
        <v>1348</v>
      </c>
      <c r="F19" s="15" t="s">
        <v>1329</v>
      </c>
      <c r="G19" s="15" t="s">
        <v>1311</v>
      </c>
      <c r="H19" s="15" t="s">
        <v>1319</v>
      </c>
      <c r="I19" s="15">
        <v>2002411</v>
      </c>
      <c r="J19" s="15">
        <v>2002411</v>
      </c>
      <c r="K19" s="15">
        <v>100</v>
      </c>
    </row>
    <row r="20" spans="1:11">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c r="A55" s="17" t="s">
        <v>1440</v>
      </c>
      <c r="B55" s="15" t="s">
        <v>1441</v>
      </c>
      <c r="C55" s="15" t="s">
        <v>1442</v>
      </c>
      <c r="D55" s="15" t="s">
        <v>1316</v>
      </c>
      <c r="E55" s="15" t="s">
        <v>1443</v>
      </c>
      <c r="F55" s="15" t="s">
        <v>1404</v>
      </c>
      <c r="G55" s="15" t="s">
        <v>1385</v>
      </c>
      <c r="H55" s="15" t="s">
        <v>485</v>
      </c>
      <c r="I55" s="15">
        <v>2003033</v>
      </c>
      <c r="J55" s="15">
        <v>0</v>
      </c>
      <c r="K55" s="15">
        <v>0</v>
      </c>
    </row>
    <row r="56" spans="1:11">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c r="A60" s="17" t="s">
        <v>1455</v>
      </c>
      <c r="B60" s="15" t="s">
        <v>1456</v>
      </c>
      <c r="C60" s="15" t="s">
        <v>1457</v>
      </c>
      <c r="D60" s="15" t="s">
        <v>1316</v>
      </c>
      <c r="E60" s="15" t="s">
        <v>1458</v>
      </c>
      <c r="F60" s="15" t="s">
        <v>1404</v>
      </c>
      <c r="G60" s="15" t="s">
        <v>1385</v>
      </c>
      <c r="H60" s="15" t="s">
        <v>485</v>
      </c>
      <c r="I60" s="15">
        <v>2003033</v>
      </c>
      <c r="J60" s="15">
        <v>0</v>
      </c>
      <c r="K60" s="15">
        <v>0</v>
      </c>
    </row>
    <row r="61" spans="1:11">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c r="A68" s="17" t="s">
        <v>1479</v>
      </c>
      <c r="B68" s="15" t="s">
        <v>1480</v>
      </c>
      <c r="C68" s="15" t="s">
        <v>1481</v>
      </c>
      <c r="D68" s="15" t="s">
        <v>1316</v>
      </c>
      <c r="E68" s="15" t="s">
        <v>1482</v>
      </c>
      <c r="F68" s="15" t="s">
        <v>1404</v>
      </c>
      <c r="G68" s="15" t="s">
        <v>1385</v>
      </c>
      <c r="H68" s="15" t="s">
        <v>485</v>
      </c>
      <c r="I68" s="15">
        <v>2003033</v>
      </c>
      <c r="J68" s="15">
        <v>0</v>
      </c>
      <c r="K68" s="15">
        <v>0</v>
      </c>
    </row>
    <row r="69" spans="1:11">
      <c r="A69" s="17" t="s">
        <v>1483</v>
      </c>
      <c r="B69" s="15" t="s">
        <v>1484</v>
      </c>
      <c r="C69" s="15" t="s">
        <v>1485</v>
      </c>
      <c r="D69" s="15" t="s">
        <v>1316</v>
      </c>
      <c r="E69" s="15" t="s">
        <v>1486</v>
      </c>
      <c r="F69" s="15" t="s">
        <v>1404</v>
      </c>
      <c r="G69" s="15" t="s">
        <v>1385</v>
      </c>
      <c r="H69" s="15" t="s">
        <v>485</v>
      </c>
      <c r="I69" s="15">
        <v>2003033</v>
      </c>
      <c r="J69" s="15">
        <v>0</v>
      </c>
      <c r="K69" s="15">
        <v>0</v>
      </c>
    </row>
    <row r="70" spans="1:11">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c r="A75" s="17" t="s">
        <v>1502</v>
      </c>
      <c r="B75" s="15" t="s">
        <v>1503</v>
      </c>
      <c r="C75" s="15" t="s">
        <v>1504</v>
      </c>
      <c r="D75" s="15" t="s">
        <v>1316</v>
      </c>
      <c r="E75" s="15" t="s">
        <v>1505</v>
      </c>
      <c r="F75" s="15" t="s">
        <v>1404</v>
      </c>
      <c r="G75" s="15" t="s">
        <v>1385</v>
      </c>
      <c r="H75" s="15" t="s">
        <v>485</v>
      </c>
      <c r="I75" s="15">
        <v>2003033</v>
      </c>
      <c r="J75" s="15">
        <v>0</v>
      </c>
      <c r="K75" s="15">
        <v>0</v>
      </c>
    </row>
    <row r="76" spans="1:11">
      <c r="A76" s="17" t="s">
        <v>1506</v>
      </c>
      <c r="B76" s="15" t="s">
        <v>1507</v>
      </c>
      <c r="C76" s="15" t="s">
        <v>1508</v>
      </c>
      <c r="D76" s="15" t="s">
        <v>1316</v>
      </c>
      <c r="E76" s="15" t="s">
        <v>1509</v>
      </c>
      <c r="F76" s="15" t="s">
        <v>1404</v>
      </c>
      <c r="G76" s="15" t="s">
        <v>1385</v>
      </c>
      <c r="H76" s="15" t="s">
        <v>485</v>
      </c>
      <c r="I76" s="15">
        <v>2003033</v>
      </c>
      <c r="J76" s="15">
        <v>0</v>
      </c>
      <c r="K76" s="15">
        <v>0</v>
      </c>
    </row>
    <row r="77" spans="1:11">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c r="A79" s="17" t="s">
        <v>1515</v>
      </c>
      <c r="B79" s="15" t="s">
        <v>1516</v>
      </c>
      <c r="C79" s="15" t="s">
        <v>1517</v>
      </c>
      <c r="D79" s="15" t="s">
        <v>1316</v>
      </c>
      <c r="E79" s="15" t="s">
        <v>1518</v>
      </c>
      <c r="F79" s="15" t="s">
        <v>1404</v>
      </c>
      <c r="G79" s="15" t="s">
        <v>1385</v>
      </c>
      <c r="H79" s="15" t="s">
        <v>485</v>
      </c>
      <c r="I79" s="15">
        <v>2003033</v>
      </c>
      <c r="J79" s="15">
        <v>0</v>
      </c>
      <c r="K79" s="15">
        <v>0</v>
      </c>
    </row>
    <row r="80" spans="1:11">
      <c r="A80" s="17" t="s">
        <v>1519</v>
      </c>
      <c r="B80" s="15" t="s">
        <v>1520</v>
      </c>
      <c r="C80" s="15" t="s">
        <v>1521</v>
      </c>
      <c r="D80" s="15" t="s">
        <v>1316</v>
      </c>
      <c r="E80" s="15" t="s">
        <v>1522</v>
      </c>
      <c r="F80" s="15" t="s">
        <v>1404</v>
      </c>
      <c r="G80" s="15" t="s">
        <v>1385</v>
      </c>
      <c r="H80" s="15" t="s">
        <v>485</v>
      </c>
      <c r="I80" s="15">
        <v>2003033</v>
      </c>
      <c r="J80" s="15">
        <v>0</v>
      </c>
      <c r="K80" s="15">
        <v>0</v>
      </c>
    </row>
    <row r="81" spans="1:11">
      <c r="A81" s="17" t="s">
        <v>1345</v>
      </c>
      <c r="B81" s="15" t="s">
        <v>1523</v>
      </c>
      <c r="C81" s="15" t="s">
        <v>1524</v>
      </c>
      <c r="D81" s="15" t="s">
        <v>1316</v>
      </c>
      <c r="E81" s="15" t="s">
        <v>1348</v>
      </c>
      <c r="F81" s="15" t="s">
        <v>1371</v>
      </c>
      <c r="G81" s="15" t="s">
        <v>1385</v>
      </c>
      <c r="H81" s="15" t="s">
        <v>1319</v>
      </c>
      <c r="I81" s="15">
        <v>2003033</v>
      </c>
      <c r="J81" s="15">
        <v>2003033</v>
      </c>
      <c r="K81" s="15">
        <v>100</v>
      </c>
    </row>
    <row r="82" spans="1:11">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c r="A109" s="17" t="s">
        <v>1440</v>
      </c>
      <c r="B109" s="15" t="s">
        <v>1584</v>
      </c>
      <c r="C109" s="15" t="s">
        <v>1585</v>
      </c>
      <c r="D109" s="15" t="s">
        <v>1316</v>
      </c>
      <c r="E109" s="15" t="s">
        <v>1443</v>
      </c>
      <c r="F109" s="15" t="s">
        <v>1569</v>
      </c>
      <c r="G109" s="15" t="s">
        <v>1566</v>
      </c>
      <c r="H109" s="15" t="s">
        <v>485</v>
      </c>
      <c r="I109" s="15">
        <v>2002411</v>
      </c>
      <c r="J109" s="15">
        <v>0</v>
      </c>
      <c r="K109" s="15">
        <v>0</v>
      </c>
    </row>
    <row r="110" spans="1:11">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c r="A112" s="17" t="s">
        <v>1455</v>
      </c>
      <c r="B112" s="15" t="s">
        <v>1590</v>
      </c>
      <c r="C112" s="15" t="s">
        <v>1591</v>
      </c>
      <c r="D112" s="15" t="s">
        <v>1316</v>
      </c>
      <c r="E112" s="15" t="s">
        <v>1458</v>
      </c>
      <c r="F112" s="15" t="s">
        <v>1569</v>
      </c>
      <c r="G112" s="15" t="s">
        <v>1566</v>
      </c>
      <c r="H112" s="15" t="s">
        <v>485</v>
      </c>
      <c r="I112" s="15">
        <v>2002411</v>
      </c>
      <c r="J112" s="15">
        <v>0</v>
      </c>
      <c r="K112" s="15">
        <v>0</v>
      </c>
    </row>
    <row r="113" spans="1:11">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c r="A116" s="17" t="s">
        <v>1479</v>
      </c>
      <c r="B116" s="15" t="s">
        <v>1598</v>
      </c>
      <c r="C116" s="15" t="s">
        <v>1599</v>
      </c>
      <c r="D116" s="15" t="s">
        <v>1316</v>
      </c>
      <c r="E116" s="15" t="s">
        <v>1482</v>
      </c>
      <c r="F116" s="15" t="s">
        <v>1569</v>
      </c>
      <c r="G116" s="15" t="s">
        <v>1566</v>
      </c>
      <c r="H116" s="15" t="s">
        <v>485</v>
      </c>
      <c r="I116" s="15">
        <v>2002411</v>
      </c>
      <c r="J116" s="15">
        <v>0</v>
      </c>
      <c r="K116" s="15">
        <v>0</v>
      </c>
    </row>
    <row r="117" spans="1:11">
      <c r="A117" s="17" t="s">
        <v>1483</v>
      </c>
      <c r="B117" s="15" t="s">
        <v>1600</v>
      </c>
      <c r="C117" s="15" t="s">
        <v>1601</v>
      </c>
      <c r="D117" s="15" t="s">
        <v>1316</v>
      </c>
      <c r="E117" s="15" t="s">
        <v>1486</v>
      </c>
      <c r="F117" s="15" t="s">
        <v>1569</v>
      </c>
      <c r="G117" s="15" t="s">
        <v>1566</v>
      </c>
      <c r="H117" s="15" t="s">
        <v>485</v>
      </c>
      <c r="I117" s="15">
        <v>2002411</v>
      </c>
      <c r="J117" s="15">
        <v>0</v>
      </c>
      <c r="K117" s="15">
        <v>0</v>
      </c>
    </row>
    <row r="118" spans="1:11">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c r="A121" s="17" t="s">
        <v>1502</v>
      </c>
      <c r="B121" s="15" t="s">
        <v>1608</v>
      </c>
      <c r="C121" s="15" t="s">
        <v>1609</v>
      </c>
      <c r="D121" s="15" t="s">
        <v>1316</v>
      </c>
      <c r="E121" s="15" t="s">
        <v>1505</v>
      </c>
      <c r="F121" s="15" t="s">
        <v>1569</v>
      </c>
      <c r="G121" s="15" t="s">
        <v>1566</v>
      </c>
      <c r="H121" s="15" t="s">
        <v>485</v>
      </c>
      <c r="I121" s="15">
        <v>2002411</v>
      </c>
      <c r="J121" s="15">
        <v>0</v>
      </c>
      <c r="K121" s="15">
        <v>0</v>
      </c>
    </row>
    <row r="122" spans="1:11">
      <c r="A122" s="17" t="s">
        <v>1506</v>
      </c>
      <c r="B122" s="15" t="s">
        <v>1610</v>
      </c>
      <c r="C122" s="15" t="s">
        <v>1611</v>
      </c>
      <c r="D122" s="15" t="s">
        <v>1316</v>
      </c>
      <c r="E122" s="15" t="s">
        <v>1509</v>
      </c>
      <c r="F122" s="15" t="s">
        <v>1569</v>
      </c>
      <c r="G122" s="15" t="s">
        <v>1566</v>
      </c>
      <c r="H122" s="15" t="s">
        <v>485</v>
      </c>
      <c r="I122" s="15">
        <v>2002411</v>
      </c>
      <c r="J122" s="15">
        <v>0</v>
      </c>
      <c r="K122" s="15">
        <v>0</v>
      </c>
    </row>
    <row r="123" spans="1:11">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c r="A124" s="17" t="s">
        <v>1515</v>
      </c>
      <c r="B124" s="15" t="s">
        <v>1614</v>
      </c>
      <c r="C124" s="15" t="s">
        <v>1615</v>
      </c>
      <c r="D124" s="15" t="s">
        <v>1316</v>
      </c>
      <c r="E124" s="15" t="s">
        <v>1518</v>
      </c>
      <c r="F124" s="15" t="s">
        <v>1569</v>
      </c>
      <c r="G124" s="15" t="s">
        <v>1566</v>
      </c>
      <c r="H124" s="15" t="s">
        <v>485</v>
      </c>
      <c r="I124" s="15">
        <v>2002411</v>
      </c>
      <c r="J124" s="15">
        <v>0</v>
      </c>
      <c r="K124" s="15">
        <v>0</v>
      </c>
    </row>
    <row r="125" spans="1:11">
      <c r="A125" s="17" t="s">
        <v>1519</v>
      </c>
      <c r="B125" s="15" t="s">
        <v>1616</v>
      </c>
      <c r="C125" s="15" t="s">
        <v>1617</v>
      </c>
      <c r="D125" s="15" t="s">
        <v>1316</v>
      </c>
      <c r="E125" s="15" t="s">
        <v>1522</v>
      </c>
      <c r="F125" s="15" t="s">
        <v>1569</v>
      </c>
      <c r="G125" s="15" t="s">
        <v>1566</v>
      </c>
      <c r="H125" s="15" t="s">
        <v>485</v>
      </c>
      <c r="I125" s="15">
        <v>2002411</v>
      </c>
      <c r="J125" s="15">
        <v>0</v>
      </c>
      <c r="K125" s="15">
        <v>0</v>
      </c>
    </row>
    <row r="126" spans="1:11">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c r="A186" s="17" t="s">
        <v>1440</v>
      </c>
      <c r="B186" s="15" t="s">
        <v>1744</v>
      </c>
      <c r="C186" s="15" t="s">
        <v>1745</v>
      </c>
      <c r="D186" s="15" t="s">
        <v>1624</v>
      </c>
      <c r="E186" s="15" t="s">
        <v>1443</v>
      </c>
      <c r="F186" s="15" t="s">
        <v>1625</v>
      </c>
      <c r="G186" s="15" t="s">
        <v>1626</v>
      </c>
      <c r="H186" s="15" t="s">
        <v>485</v>
      </c>
      <c r="I186" s="15">
        <v>0</v>
      </c>
      <c r="J186" s="15">
        <v>0</v>
      </c>
      <c r="K186" s="15">
        <v>0</v>
      </c>
    </row>
    <row r="187" spans="1:11">
      <c r="A187" s="17" t="s">
        <v>1440</v>
      </c>
      <c r="B187" s="15" t="s">
        <v>1746</v>
      </c>
      <c r="C187" s="15" t="s">
        <v>1747</v>
      </c>
      <c r="D187" s="15" t="s">
        <v>1624</v>
      </c>
      <c r="E187" s="15" t="s">
        <v>1443</v>
      </c>
      <c r="F187" s="15" t="s">
        <v>1625</v>
      </c>
      <c r="G187" s="15" t="s">
        <v>1626</v>
      </c>
      <c r="H187" s="15" t="s">
        <v>485</v>
      </c>
      <c r="I187" s="15">
        <v>0</v>
      </c>
      <c r="J187" s="15">
        <v>0</v>
      </c>
      <c r="K187" s="15">
        <v>0</v>
      </c>
    </row>
    <row r="188" spans="1:11">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c r="A191" s="17" t="s">
        <v>1455</v>
      </c>
      <c r="B191" s="15" t="s">
        <v>1754</v>
      </c>
      <c r="C191" s="15" t="s">
        <v>1755</v>
      </c>
      <c r="D191" s="15" t="s">
        <v>1624</v>
      </c>
      <c r="E191" s="15" t="s">
        <v>1458</v>
      </c>
      <c r="F191" s="15" t="s">
        <v>1625</v>
      </c>
      <c r="G191" s="15" t="s">
        <v>1626</v>
      </c>
      <c r="H191" s="15" t="s">
        <v>485</v>
      </c>
      <c r="I191" s="15">
        <v>0</v>
      </c>
      <c r="J191" s="15">
        <v>0</v>
      </c>
      <c r="K191" s="15">
        <v>0</v>
      </c>
    </row>
    <row r="192" spans="1:11">
      <c r="A192" s="17" t="s">
        <v>1455</v>
      </c>
      <c r="B192" s="15" t="s">
        <v>1756</v>
      </c>
      <c r="C192" s="15" t="s">
        <v>1757</v>
      </c>
      <c r="D192" s="15" t="s">
        <v>1624</v>
      </c>
      <c r="E192" s="15" t="s">
        <v>1458</v>
      </c>
      <c r="F192" s="15" t="s">
        <v>1625</v>
      </c>
      <c r="G192" s="15" t="s">
        <v>1626</v>
      </c>
      <c r="H192" s="15" t="s">
        <v>485</v>
      </c>
      <c r="I192" s="15">
        <v>0</v>
      </c>
      <c r="J192" s="15">
        <v>0</v>
      </c>
      <c r="K192" s="15">
        <v>0</v>
      </c>
    </row>
    <row r="193" spans="1:11">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c r="A204" s="17" t="s">
        <v>1479</v>
      </c>
      <c r="B204" s="15" t="s">
        <v>1780</v>
      </c>
      <c r="C204" s="15" t="s">
        <v>1781</v>
      </c>
      <c r="D204" s="15" t="s">
        <v>1624</v>
      </c>
      <c r="E204" s="15" t="s">
        <v>1482</v>
      </c>
      <c r="F204" s="15" t="s">
        <v>1625</v>
      </c>
      <c r="G204" s="15" t="s">
        <v>1626</v>
      </c>
      <c r="H204" s="15" t="s">
        <v>485</v>
      </c>
      <c r="I204" s="15">
        <v>0</v>
      </c>
      <c r="J204" s="15">
        <v>0</v>
      </c>
      <c r="K204" s="15">
        <v>0</v>
      </c>
    </row>
    <row r="205" spans="1:11">
      <c r="A205" s="17" t="s">
        <v>1479</v>
      </c>
      <c r="B205" s="15" t="s">
        <v>1782</v>
      </c>
      <c r="C205" s="15" t="s">
        <v>1783</v>
      </c>
      <c r="D205" s="15" t="s">
        <v>1624</v>
      </c>
      <c r="E205" s="15" t="s">
        <v>1482</v>
      </c>
      <c r="F205" s="15" t="s">
        <v>1625</v>
      </c>
      <c r="G205" s="15" t="s">
        <v>1626</v>
      </c>
      <c r="H205" s="15" t="s">
        <v>485</v>
      </c>
      <c r="I205" s="15">
        <v>0</v>
      </c>
      <c r="J205" s="15">
        <v>0</v>
      </c>
      <c r="K205" s="15">
        <v>0</v>
      </c>
    </row>
    <row r="206" spans="1:11">
      <c r="A206" s="17" t="s">
        <v>1479</v>
      </c>
      <c r="B206" s="15" t="s">
        <v>1784</v>
      </c>
      <c r="C206" s="15" t="s">
        <v>1785</v>
      </c>
      <c r="D206" s="15" t="s">
        <v>1624</v>
      </c>
      <c r="E206" s="15" t="s">
        <v>1482</v>
      </c>
      <c r="F206" s="15" t="s">
        <v>1625</v>
      </c>
      <c r="G206" s="15" t="s">
        <v>1626</v>
      </c>
      <c r="H206" s="15" t="s">
        <v>485</v>
      </c>
      <c r="I206" s="15">
        <v>0</v>
      </c>
      <c r="J206" s="15">
        <v>0</v>
      </c>
      <c r="K206" s="15">
        <v>0</v>
      </c>
    </row>
    <row r="207" spans="1:11">
      <c r="A207" s="17" t="s">
        <v>1483</v>
      </c>
      <c r="B207" s="15" t="s">
        <v>1786</v>
      </c>
      <c r="C207" s="15" t="s">
        <v>1787</v>
      </c>
      <c r="D207" s="15" t="s">
        <v>1624</v>
      </c>
      <c r="E207" s="15" t="s">
        <v>1486</v>
      </c>
      <c r="F207" s="15" t="s">
        <v>1625</v>
      </c>
      <c r="G207" s="15" t="s">
        <v>1626</v>
      </c>
      <c r="H207" s="15" t="s">
        <v>485</v>
      </c>
      <c r="I207" s="15">
        <v>0</v>
      </c>
      <c r="J207" s="15">
        <v>0</v>
      </c>
      <c r="K207" s="15">
        <v>0</v>
      </c>
    </row>
    <row r="208" spans="1:11">
      <c r="A208" s="17" t="s">
        <v>1483</v>
      </c>
      <c r="B208" s="15" t="s">
        <v>1788</v>
      </c>
      <c r="C208" s="15" t="s">
        <v>1789</v>
      </c>
      <c r="D208" s="15" t="s">
        <v>1624</v>
      </c>
      <c r="E208" s="15" t="s">
        <v>1486</v>
      </c>
      <c r="F208" s="15" t="s">
        <v>1625</v>
      </c>
      <c r="G208" s="15" t="s">
        <v>1626</v>
      </c>
      <c r="H208" s="15" t="s">
        <v>485</v>
      </c>
      <c r="I208" s="15">
        <v>0</v>
      </c>
      <c r="J208" s="15">
        <v>0</v>
      </c>
      <c r="K208" s="15">
        <v>0</v>
      </c>
    </row>
    <row r="209" spans="1:11">
      <c r="A209" s="17" t="s">
        <v>1483</v>
      </c>
      <c r="B209" s="15" t="s">
        <v>1790</v>
      </c>
      <c r="C209" s="15" t="s">
        <v>1791</v>
      </c>
      <c r="D209" s="15" t="s">
        <v>1624</v>
      </c>
      <c r="E209" s="15" t="s">
        <v>1486</v>
      </c>
      <c r="F209" s="15" t="s">
        <v>1625</v>
      </c>
      <c r="G209" s="15" t="s">
        <v>1626</v>
      </c>
      <c r="H209" s="15" t="s">
        <v>485</v>
      </c>
      <c r="I209" s="15">
        <v>0</v>
      </c>
      <c r="J209" s="15">
        <v>0</v>
      </c>
      <c r="K209" s="15">
        <v>0</v>
      </c>
    </row>
    <row r="210" spans="1:11">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1824</v>
      </c>
    </row>
    <row r="3" spans="2:10" ht="17.399999999999999">
      <c r="B3" s="18" t="s">
        <v>1825</v>
      </c>
      <c r="D3" t="s">
        <v>1140</v>
      </c>
    </row>
    <row r="4" spans="2:10" ht="17.399999999999999">
      <c r="B4" s="65" t="s">
        <v>1826</v>
      </c>
      <c r="C4" s="65" t="s">
        <v>1827</v>
      </c>
      <c r="D4" s="64" t="s">
        <v>1162</v>
      </c>
      <c r="E4" s="64" t="s">
        <v>1172</v>
      </c>
      <c r="F4" s="64" t="s">
        <v>1153</v>
      </c>
      <c r="H4" s="32" t="s">
        <v>1162</v>
      </c>
      <c r="I4" s="32" t="s">
        <v>1172</v>
      </c>
      <c r="J4" s="32" t="s">
        <v>1153</v>
      </c>
    </row>
    <row r="5" spans="2:10" ht="34.799999999999997">
      <c r="B5" s="3" t="s">
        <v>1151</v>
      </c>
      <c r="C5" s="5" t="s">
        <v>1828</v>
      </c>
      <c r="D5">
        <v>8</v>
      </c>
      <c r="E5">
        <v>8</v>
      </c>
      <c r="F5">
        <v>8</v>
      </c>
      <c r="H5" s="32">
        <v>1</v>
      </c>
      <c r="I5" s="32">
        <v>3</v>
      </c>
      <c r="J5" s="32">
        <v>8</v>
      </c>
    </row>
    <row r="6" spans="2:10" ht="34.799999999999997">
      <c r="B6" s="3" t="s">
        <v>1154</v>
      </c>
      <c r="C6" s="5" t="s">
        <v>1829</v>
      </c>
      <c r="D6">
        <v>2</v>
      </c>
      <c r="E6">
        <v>4</v>
      </c>
      <c r="F6">
        <v>8</v>
      </c>
      <c r="H6" s="32">
        <v>1</v>
      </c>
      <c r="I6" s="32">
        <v>3</v>
      </c>
      <c r="J6" s="32">
        <v>4</v>
      </c>
    </row>
    <row r="7" spans="2:10" ht="17.399999999999999">
      <c r="B7" s="3" t="s">
        <v>1155</v>
      </c>
      <c r="C7" s="5" t="s">
        <v>1830</v>
      </c>
      <c r="D7">
        <v>2</v>
      </c>
      <c r="E7">
        <v>4</v>
      </c>
      <c r="F7">
        <v>8</v>
      </c>
      <c r="H7" s="32">
        <v>1</v>
      </c>
      <c r="I7" s="32">
        <v>1</v>
      </c>
      <c r="J7" s="32">
        <v>2</v>
      </c>
    </row>
    <row r="8" spans="2:10" ht="17.399999999999999">
      <c r="B8" s="29" t="s">
        <v>1156</v>
      </c>
      <c r="C8" s="5" t="s">
        <v>1831</v>
      </c>
      <c r="D8">
        <v>2</v>
      </c>
      <c r="E8">
        <v>4</v>
      </c>
      <c r="F8">
        <v>8</v>
      </c>
      <c r="H8" s="32">
        <v>2</v>
      </c>
      <c r="I8" s="32">
        <v>4</v>
      </c>
      <c r="J8" s="32">
        <v>4</v>
      </c>
    </row>
    <row r="9" spans="2:10" ht="17.399999999999999">
      <c r="B9" s="30" t="s">
        <v>1160</v>
      </c>
      <c r="C9" s="5" t="s">
        <v>1832</v>
      </c>
      <c r="D9">
        <v>1</v>
      </c>
      <c r="E9">
        <v>1</v>
      </c>
      <c r="F9">
        <v>1</v>
      </c>
      <c r="H9" s="32"/>
      <c r="I9" s="32"/>
      <c r="J9" s="32"/>
    </row>
    <row r="10" spans="2:10" ht="52.2">
      <c r="B10" s="3" t="s">
        <v>1158</v>
      </c>
      <c r="C10" s="5" t="s">
        <v>1833</v>
      </c>
      <c r="D10">
        <v>0.1</v>
      </c>
      <c r="E10">
        <v>0.1</v>
      </c>
      <c r="F10">
        <v>0.1</v>
      </c>
      <c r="H10" s="32">
        <v>0.1</v>
      </c>
      <c r="I10" s="32">
        <v>0.5</v>
      </c>
      <c r="J10" s="32">
        <v>0.5</v>
      </c>
    </row>
    <row r="11" spans="2:10" ht="17.399999999999999">
      <c r="B11" s="30" t="s">
        <v>1159</v>
      </c>
      <c r="C11" s="5" t="s">
        <v>1834</v>
      </c>
      <c r="D11">
        <v>1</v>
      </c>
      <c r="E11">
        <v>2</v>
      </c>
      <c r="F11">
        <v>2</v>
      </c>
      <c r="H11" s="32"/>
      <c r="I11" s="32"/>
      <c r="J11" s="32"/>
    </row>
    <row r="12" spans="2:10" ht="17.399999999999999">
      <c r="B12" s="30" t="s">
        <v>1219</v>
      </c>
      <c r="C12" s="5" t="s">
        <v>1835</v>
      </c>
      <c r="D12">
        <v>0.5</v>
      </c>
      <c r="E12">
        <v>0.5</v>
      </c>
      <c r="F12">
        <v>0.5</v>
      </c>
      <c r="H12" s="32">
        <v>0.5</v>
      </c>
      <c r="I12" s="32">
        <v>0.5</v>
      </c>
      <c r="J12" s="32">
        <v>0.5</v>
      </c>
    </row>
    <row r="13" spans="2:10" ht="34.799999999999997">
      <c r="B13" s="35" t="s">
        <v>1181</v>
      </c>
      <c r="C13" s="5" t="s">
        <v>1836</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1837</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1838</v>
      </c>
      <c r="B20" s="26" t="s">
        <v>479</v>
      </c>
      <c r="C20">
        <f t="shared" si="0"/>
        <v>4</v>
      </c>
      <c r="D20" s="111">
        <v>0.25</v>
      </c>
    </row>
    <row r="21" spans="1:4" ht="17.399999999999999">
      <c r="A21" t="s">
        <v>1839</v>
      </c>
      <c r="B21" s="20" t="s">
        <v>480</v>
      </c>
      <c r="C21">
        <f t="shared" si="0"/>
        <v>5</v>
      </c>
      <c r="D21" s="111">
        <v>0.25</v>
      </c>
    </row>
    <row r="22" spans="1:4" ht="17.399999999999999">
      <c r="B22" s="20" t="s">
        <v>482</v>
      </c>
      <c r="C22">
        <f t="shared" si="0"/>
        <v>6</v>
      </c>
      <c r="D22" s="111">
        <v>0.25</v>
      </c>
    </row>
    <row r="23" spans="1:4" ht="17.399999999999999">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545FD23-94E6-4FB7-8767-6EE56624AE7A}"/>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www.w3.org/XML/1998/namespace"/>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terms/"/>
    <ds:schemaRef ds:uri="http://schemas.microsoft.com/office/infopath/2007/PartnerControls"/>
    <ds:schemaRef ds:uri="6ea7b29d-57ec-408d-9ea9-cf73b04f66d5"/>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2024-08-22T16:38:09Z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