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1"/>
    <pivotCache cacheId="59" r:id="rId12"/>
    <pivotCache cacheId="62" r:id="rId13"/>
    <pivotCache cacheId="65" r:id="rId14"/>
    <pivotCache cacheId="68" r:id="rId15"/>
    <pivotCache cacheId="71" r:id="rId16"/>
    <pivotCache cacheId="74" r:id="rId17"/>
    <pivotCache cacheId="77" r:id="rId18"/>
    <pivotCache cacheId="8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179" i="17" l="1"/>
  <c r="A178" i="17"/>
  <c r="A177" i="17"/>
  <c r="A176" i="17"/>
  <c r="J176" i="17" s="1"/>
  <c r="A175" i="17"/>
  <c r="A174" i="17"/>
  <c r="A173" i="17"/>
  <c r="K173" i="17" s="1"/>
  <c r="J173" i="17"/>
  <c r="J174" i="17"/>
  <c r="K174" i="17"/>
  <c r="L174" i="17"/>
  <c r="J175" i="17"/>
  <c r="K175" i="17"/>
  <c r="L175" i="17"/>
  <c r="J177" i="17"/>
  <c r="K177" i="17"/>
  <c r="L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92"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8" i="15"/>
  <c r="T117" i="15"/>
  <c r="T116" i="15"/>
  <c r="T115" i="15"/>
  <c r="T114" i="15"/>
  <c r="T113" i="15"/>
  <c r="T112" i="15"/>
  <c r="T111" i="15"/>
  <c r="T34" i="15" l="1"/>
  <c r="W13" i="20"/>
  <c r="V12" i="20"/>
  <c r="U13" i="19"/>
  <c r="T12" i="19"/>
  <c r="T119" i="15"/>
  <c r="T92" i="15"/>
  <c r="T110" i="15"/>
  <c r="T101"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K202" i="20" s="1"/>
  <c r="L202" i="20" s="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89" i="20" l="1"/>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<sst xmlns="http://schemas.openxmlformats.org/spreadsheetml/2006/main" count="28645" uniqueCount="1892">
  <si>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</si>
  <si>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</si>
  <si>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</si>
  <si>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</si>
  <si>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</si>
  <si>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</si>
  <si>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</si>
  <si>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</si>
  <si>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</si>
  <si>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</si>
  <si>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</si>
  <si>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</si>
  <si>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</si>
  <si>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</si>
  <si>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</si>
  <si>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</si>
  <si>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</si>
  <si>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</si>
  <si>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</si>
  <si>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</si>
  <si>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</si>
  <si>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</si>
  <si>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</si>
  <si>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</si>
  <si>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</si>
  <si>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</si>
  <si>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</si>
  <si>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</si>
  <si>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</si>
  <si>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</si>
  <si>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</si>
  <si>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</si>
  <si>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</si>
  <si>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</si>
  <si>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</si>
  <si>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</si>
  <si>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</si>
  <si>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</si>
  <si>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</si>
  <si>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</si>
  <si>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</si>
  <si>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</si>
  <si>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</si>
  <si>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</si>
  <si>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</si>
  <si>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</si>
  <si>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</si>
  <si>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</si>
  <si>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</si>
  <si>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</si>
  <si>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</si>
  <si>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</si>
  <si>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</si>
  <si>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</si>
  <si>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</si>
  <si>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</si>
  <si>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</si>
  <si>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</si>
  <si>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</si>
  <si>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</si>
  <si>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</si>
  <si>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</si>
  <si>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</si>
  <si>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</si>
  <si>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</si>
  <si>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</si>
  <si>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</si>
  <si>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</si>
  <si>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</si>
  <si>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</si>
  <si>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</si>
  <si>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</si>
  <si>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</si>
  <si>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</si>
  <si>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</si>
  <si>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</si>
  <si>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</si>
  <si>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</si>
  <si>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</si>
  <si>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</si>
  <si>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</si>
  <si>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</si>
  <si>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</si>
  <si>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</si>
  <si>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</si>
  <si>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</si>
  <si>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</si>
  <si>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</si>
  <si>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</si>
  <si>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</si>
  <si>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</si>
  <si>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</si>
  <si>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</si>
  <si>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</si>
  <si>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</si>
  <si>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</si>
  <si>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</si>
  <si>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</si>
  <si>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</si>
  <si>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</si>
  <si>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</si>
  <si>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</si>
  <si>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</si>
  <si>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</si>
  <si>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</si>
  <si>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</si>
  <si>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</si>
  <si>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</si>
  <si>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</si>
  <si>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</si>
  <si>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</si>
  <si>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</si>
  <si>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</si>
  <si>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</si>
  <si>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</si>
  <si>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</si>
  <si>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</si>
  <si>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</si>
  <si>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</si>
  <si>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</si>
  <si>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</si>
  <si>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</si>
  <si>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</si>
  <si>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</si>
  <si>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</si>
  <si>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</si>
  <si>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</si>
  <si>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</si>
  <si>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</si>
  <si>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</si>
  <si>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</si>
  <si>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</si>
  <si>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</si>
  <si>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</si>
  <si>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</si>
  <si>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</si>
  <si>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</si>
  <si>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</si>
  <si>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</si>
  <si>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</si>
  <si>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</si>
  <si>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</si>
  <si>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</si>
  <si>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</si>
  <si>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</si>
  <si>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</si>
  <si>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</si>
  <si>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</si>
  <si>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</si>
  <si>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</si>
  <si>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</si>
  <si>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</si>
  <si>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</si>
  <si>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</si>
  <si>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</si>
  <si>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</si>
  <si>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</si>
  <si>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</si>
  <si>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</si>
  <si>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</si>
  <si>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</si>
  <si>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</si>
  <si>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</si>
  <si>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</si>
  <si>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</si>
  <si>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</si>
  <si>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</si>
  <si>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</si>
  <si>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</si>
  <si>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</si>
  <si>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</si>
  <si>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</si>
  <si>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</si>
  <si>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</si>
  <si>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</si>
  <si>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</si>
  <si>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</si>
  <si>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</si>
  <si>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</si>
  <si>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</si>
  <si>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</si>
  <si>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</si>
  <si>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</si>
  <si>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</si>
  <si>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</si>
  <si>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</si>
  <si>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</si>
  <si>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</si>
  <si>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</si>
  <si>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</si>
  <si>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</si>
  <si>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</si>
  <si>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</si>
  <si>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</si>
  <si>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</si>
  <si>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</si>
  <si>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</si>
  <si>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</si>
  <si>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</si>
  <si>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</si>
  <si>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</si>
  <si>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</si>
  <si>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</si>
  <si>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</si>
  <si>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</si>
  <si>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</si>
  <si>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</si>
  <si>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</si>
  <si>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</si>
  <si>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</si>
  <si>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</si>
  <si>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</si>
  <si>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</si>
  <si>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</si>
  <si>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</si>
  <si>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</si>
  <si>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</si>
  <si>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</si>
  <si>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</si>
  <si>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</si>
  <si>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</si>
  <si>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</si>
  <si>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</si>
  <si>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</si>
  <si>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</si>
  <si>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</si>
  <si>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</si>
  <si>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</si>
  <si>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</si>
  <si>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</si>
  <si>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</si>
  <si>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</si>
  <si>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</si>
  <si>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</si>
  <si>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</si>
  <si>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</si>
  <si>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</si>
  <si>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</si>
  <si>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</si>
  <si>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</si>
  <si>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</si>
  <si>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</si>
  <si>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</si>
  <si>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</si>
  <si>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</si>
  <si>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</si>
  <si>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</si>
  <si>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</si>
  <si>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</si>
  <si>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</si>
  <si>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</si>
  <si>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</si>
  <si>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</si>
  <si>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</si>
  <si>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</si>
  <si>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</si>
  <si>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</si>
  <si>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</si>
  <si>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</si>
  <si>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</si>
  <si>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</si>
  <si>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</si>
  <si>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</si>
  <si>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</si>
  <si>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</si>
  <si>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</si>
  <si>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</si>
  <si>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</si>
  <si>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</si>
  <si>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</si>
  <si>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</si>
  <si>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</si>
  <si>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</si>
  <si>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</si>
  <si>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</si>
  <si>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</si>
  <si>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</si>
  <si>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</si>
  <si>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</si>
  <si>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</si>
  <si>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</si>
  <si>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</si>
  <si>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</si>
  <si>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</si>
  <si>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</si>
  <si>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</si>
  <si>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</si>
  <si>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</si>
  <si>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</si>
  <si>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</si>
  <si>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</si>
  <si>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</si>
  <si>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</si>
  <si>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</si>
  <si>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</si>
  <si>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</si>
  <si>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</si>
  <si>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</si>
  <si>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</si>
  <si>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</si>
  <si>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</si>
  <si>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</si>
  <si>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</si>
  <si>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</si>
  <si>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</si>
  <si>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</si>
  <si>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</si>
  <si>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</si>
  <si>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</si>
  <si>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</si>
  <si>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</si>
  <si>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</si>
  <si>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</si>
  <si>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</si>
  <si>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</si>
  <si>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</si>
  <si>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</si>
  <si>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</si>
  <si>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</si>
  <si>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</si>
  <si>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</si>
  <si>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</si>
  <si>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</si>
  <si>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</si>
  <si>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</si>
  <si>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</si>
  <si>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</si>
  <si>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</si>
  <si>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</si>
  <si>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</si>
  <si>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</si>
  <si>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</si>
  <si>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</si>
  <si>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</si>
  <si>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</si>
  <si>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</si>
  <si>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</si>
  <si>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</si>
  <si>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</si>
  <si>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</si>
  <si>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</si>
  <si>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</si>
  <si>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</si>
  <si>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</si>
  <si>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</si>
  <si>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</si>
  <si>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</si>
  <si>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</si>
  <si>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</si>
  <si>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</si>
  <si>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</si>
  <si>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</si>
  <si>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</si>
  <si>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</si>
  <si>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</si>
  <si>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</si>
  <si>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</si>
  <si>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</si>
  <si>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</si>
  <si>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</si>
  <si>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</si>
  <si>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</si>
  <si>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</si>
  <si>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</si>
  <si>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</si>
  <si>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</si>
  <si>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</si>
  <si>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</si>
  <si>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</si>
  <si>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</si>
  <si>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</si>
  <si>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</si>
  <si>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</si>
  <si>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</si>
  <si>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</si>
  <si>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</si>
  <si>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</si>
  <si>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</si>
  <si>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</si>
  <si>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</si>
  <si>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</si>
  <si>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</si>
  <si>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</si>
  <si>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</si>
  <si>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</si>
  <si>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</si>
  <si>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</si>
  <si>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</si>
  <si>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</si>
  <si>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</si>
  <si>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</si>
  <si>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</si>
  <si>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</si>
  <si>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</si>
  <si>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</si>
  <si>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</si>
  <si>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</si>
  <si>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</si>
  <si>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</si>
  <si>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</si>
  <si>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</si>
  <si>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</si>
  <si>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</si>
  <si>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</si>
  <si>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</si>
  <si>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</si>
  <si>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</si>
  <si>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</si>
  <si>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</si>
  <si>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</si>
  <si>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</si>
  <si>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</si>
  <si>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</si>
  <si>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</si>
  <si>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</si>
  <si>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</si>
  <si>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</si>
  <si>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</si>
  <si>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</si>
  <si>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</si>
  <si>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</si>
  <si>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</si>
  <si>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</si>
  <si>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</si>
  <si>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</si>
  <si>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</si>
  <si>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</si>
  <si>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</si>
  <si>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</si>
  <si>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</si>
  <si>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</si>
  <si>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</si>
  <si>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</si>
  <si>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</si>
  <si>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</si>
  <si>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</si>
  <si>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</si>
  <si>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</si>
  <si>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</si>
  <si>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</si>
  <si>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</si>
  <si>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</si>
  <si>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</si>
  <si>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</si>
  <si>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</si>
  <si>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</si>
  <si>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</si>
  <si>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</si>
  <si>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</si>
  <si>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</si>
  <si>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</si>
  <si>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</si>
  <si>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</si>
  <si>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</si>
  <si>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</si>
  <si>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</si>
  <si>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</si>
  <si>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</si>
  <si>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</si>
  <si>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</si>
  <si>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</si>
  <si>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</si>
  <si>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</si>
  <si>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</si>
  <si>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</si>
  <si>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</si>
  <si>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</si>
  <si>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</si>
  <si>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</si>
  <si>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</si>
  <si>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</si>
  <si>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</si>
  <si>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</si>
  <si>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</si>
  <si>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</si>
  <si>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</si>
  <si>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</si>
  <si>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</si>
  <si>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</si>
  <si>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</si>
  <si>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</si>
  <si>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</si>
  <si>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</si>
  <si>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</si>
  <si>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</si>
  <si>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</si>
  <si>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</si>
  <si>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</si>
  <si>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</si>
  <si>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</si>
  <si>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</si>
  <si>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</si>
  <si>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</si>
  <si>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</si>
  <si>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</si>
  <si>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</si>
  <si>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</si>
  <si>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</si>
  <si>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</si>
  <si>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</si>
  <si>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</si>
  <si>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</si>
  <si>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</si>
  <si>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</si>
  <si>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</si>
  <si>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</si>
  <si>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</si>
  <si>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</si>
  <si>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</si>
  <si>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</si>
  <si>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</si>
  <si>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</si>
  <si>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</si>
  <si>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</si>
  <si>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</si>
  <si>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</si>
  <si>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</si>
  <si>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</si>
  <si>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</si>
  <si>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</si>
  <si>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</si>
  <si>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</si>
  <si>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</si>
  <si>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</si>
  <si>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</si>
  <si>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</si>
  <si>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</si>
  <si>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</si>
  <si>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</si>
  <si>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</si>
  <si>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</si>
  <si>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</si>
  <si>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</si>
  <si>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</si>
  <si>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</si>
  <si>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</si>
  <si>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</si>
  <si>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</si>
  <si>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</si>
  <si>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</si>
  <si>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</si>
  <si>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</si>
  <si>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</si>
  <si>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</si>
  <si>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</si>
  <si>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</si>
  <si>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</si>
  <si>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</si>
  <si>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</si>
  <si>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</si>
  <si>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</si>
  <si>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</si>
  <si>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</si>
  <si>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</si>
  <si>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</si>
  <si>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</si>
  <si>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</si>
  <si>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</si>
  <si>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</si>
  <si>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</si>
  <si>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</si>
  <si>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</si>
  <si>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</si>
  <si>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</si>
  <si>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</si>
  <si>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</si>
  <si>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</si>
  <si>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</si>
  <si>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</si>
  <si>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</si>
  <si>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</si>
  <si>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</si>
  <si>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</si>
  <si>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</si>
  <si>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</si>
  <si>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</si>
  <si>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</si>
  <si>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</si>
  <si>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</si>
  <si>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</si>
  <si>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</si>
  <si>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</si>
  <si>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</si>
  <si>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</si>
  <si>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</si>
  <si>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</si>
  <si>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</si>
  <si>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</si>
  <si>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</si>
  <si>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</si>
  <si>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</si>
  <si>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</si>
  <si>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</si>
  <si>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</si>
  <si>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</si>
  <si>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</si>
  <si>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</si>
  <si>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</si>
  <si>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</si>
  <si>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</si>
  <si>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</si>
  <si>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</si>
  <si>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</si>
  <si>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</si>
  <si>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</si>
  <si>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</si>
  <si>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</si>
  <si>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</si>
  <si>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</si>
  <si>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</si>
  <si>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</si>
  <si>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</si>
  <si>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</si>
  <si>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</si>
  <si>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</si>
  <si>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</si>
  <si>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</si>
  <si>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</si>
  <si>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</si>
  <si>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</si>
  <si>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</si>
  <si>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</si>
  <si>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</si>
  <si>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</si>
  <si>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</si>
  <si>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</si>
  <si>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</si>
  <si>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</si>
  <si>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</si>
  <si>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</si>
  <si>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</si>
  <si>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</si>
  <si>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</si>
  <si>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</si>
  <si>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</si>
  <si>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</si>
  <si>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</si>
  <si>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</si>
  <si>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</si>
  <si>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</si>
  <si>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</si>
  <si>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</si>
  <si>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</si>
  <si>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</si>
  <si>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</si>
  <si>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</si>
  <si>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</si>
  <si>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</si>
  <si>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</si>
  <si>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</si>
  <si>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</si>
  <si>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</si>
  <si>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</si>
  <si>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</si>
  <si>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</si>
  <si>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</si>
  <si>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</si>
  <si>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</si>
  <si>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</si>
  <si>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</si>
  <si>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</si>
  <si>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</si>
  <si>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</si>
  <si>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</si>
  <si>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</si>
  <si>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</si>
  <si>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</si>
  <si>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</si>
  <si>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</si>
  <si>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</si>
  <si>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</si>
  <si>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</si>
  <si>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</si>
  <si>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</si>
  <si>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</si>
  <si>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</si>
  <si>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</si>
  <si>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</si>
  <si>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</si>
  <si>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</si>
  <si>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</si>
  <si>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</si>
  <si>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</si>
  <si>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</si>
  <si>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</si>
  <si>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</si>
  <si>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</si>
  <si>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</si>
  <si>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</si>
  <si>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</si>
  <si>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</si>
  <si>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</si>
  <si>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</si>
  <si>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</si>
  <si>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</si>
  <si>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</si>
  <si>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</si>
  <si>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</si>
  <si>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</si>
  <si>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</si>
  <si>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</si>
  <si>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</si>
  <si>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</si>
  <si>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</si>
  <si>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</si>
  <si>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</si>
  <si>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</si>
  <si>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</si>
  <si>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</si>
  <si>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</si>
  <si>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</si>
  <si>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</si>
  <si>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</si>
  <si>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</si>
  <si>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</si>
  <si>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</si>
  <si>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</si>
  <si>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</si>
  <si>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</si>
  <si>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</si>
  <si>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</si>
  <si>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</si>
  <si>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</si>
  <si>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</si>
  <si>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</si>
  <si>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</si>
  <si>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</si>
  <si>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</si>
  <si>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</si>
  <si>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</si>
  <si>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</si>
  <si>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</si>
  <si>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</si>
  <si>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</si>
  <si>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</si>
  <si>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</si>
  <si>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</si>
  <si>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</si>
  <si>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</si>
  <si>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</si>
  <si>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</si>
  <si>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</si>
  <si>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</si>
  <si>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</si>
  <si>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</si>
  <si>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</si>
  <si>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</si>
  <si>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</si>
  <si>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</si>
  <si>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</si>
  <si>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</si>
  <si>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</si>
  <si>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</si>
  <si>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</si>
  <si>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</si>
  <si>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</si>
  <si>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</si>
  <si>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</si>
  <si>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</si>
  <si>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</si>
  <si>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</si>
  <si>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</si>
  <si>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</si>
  <si>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</si>
  <si>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</si>
  <si>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</si>
  <si>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</si>
  <si>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</si>
  <si>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</si>
  <si>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</si>
  <si>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</si>
  <si>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</si>
  <si>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</si>
  <si>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</si>
  <si>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</si>
  <si>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</si>
  <si>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</si>
  <si>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</si>
  <si>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</si>
  <si>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</si>
  <si>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</si>
  <si>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</si>
  <si>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</si>
  <si>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</si>
  <si>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</si>
  <si>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</si>
  <si>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</si>
  <si>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</si>
  <si>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</si>
  <si>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</si>
  <si>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</si>
  <si>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</si>
  <si>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</si>
  <si>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</si>
  <si>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</si>
  <si>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</si>
  <si>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</si>
  <si>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</si>
  <si>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</si>
  <si>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</si>
  <si>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</si>
  <si>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</si>
  <si>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</si>
  <si>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</si>
  <si>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</si>
  <si>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</si>
  <si>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</si>
  <si>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</si>
  <si>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</si>
  <si>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</si>
  <si>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</si>
  <si>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</si>
  <si>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</si>
  <si>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</si>
  <si>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</si>
  <si>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</si>
  <si>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</si>
  <si>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</si>
  <si>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</si>
  <si>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</si>
  <si>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</si>
  <si>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</si>
  <si>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</si>
  <si>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</si>
  <si>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</si>
  <si>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</si>
  <si>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</si>
  <si>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</si>
  <si>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</si>
  <si>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</si>
  <si>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</si>
  <si>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</si>
  <si>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</si>
  <si>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</si>
  <si>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</si>
  <si>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</si>
  <si>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</si>
  <si>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</si>
  <si>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</si>
  <si>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</si>
  <si>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</si>
  <si>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</si>
  <si>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</si>
  <si>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</si>
  <si>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</si>
  <si>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</si>
  <si>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</si>
  <si>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</si>
  <si>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</si>
  <si>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</si>
  <si>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</si>
  <si>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</si>
  <si>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</si>
  <si>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</si>
  <si>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</si>
  <si>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</si>
  <si>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</si>
  <si>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</si>
  <si>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</si>
  <si>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</si>
  <si>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</si>
  <si>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</si>
  <si>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</si>
  <si>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</si>
  <si>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</si>
  <si>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</si>
  <si>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</si>
  <si>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</si>
  <si>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</si>
  <si>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</si>
  <si>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</si>
  <si>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</si>
  <si>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</si>
  <si>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</si>
  <si>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</si>
  <si>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</si>
  <si>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</si>
  <si>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</si>
  <si>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</si>
  <si>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</si>
  <si>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</si>
  <si>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</si>
  <si>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</si>
  <si>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</si>
  <si>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</si>
  <si>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</si>
  <si>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</si>
  <si>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</si>
  <si>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</si>
  <si>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</si>
  <si>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</si>
  <si>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</si>
  <si>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</si>
  <si>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</si>
  <si>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</si>
  <si>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</si>
  <si>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</si>
  <si>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</si>
  <si>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</si>
  <si>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</si>
  <si>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</si>
  <si>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</si>
  <si>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</si>
  <si>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</si>
  <si>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</si>
  <si>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</si>
  <si>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</si>
  <si>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</si>
  <si>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</si>
  <si>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</si>
  <si>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</si>
  <si>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</si>
  <si>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</si>
  <si>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</si>
  <si>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</si>
  <si>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</si>
  <si>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</si>
  <si>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</si>
  <si>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</si>
  <si>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</si>
  <si>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</si>
  <si>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</si>
  <si>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</si>
  <si>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</si>
  <si>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</si>
  <si>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</si>
  <si>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</si>
  <si>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</si>
  <si>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</si>
  <si>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</si>
  <si>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</si>
  <si>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</si>
  <si>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</si>
  <si>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</si>
  <si>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</si>
  <si>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</si>
  <si>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</si>
  <si>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</si>
  <si>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</si>
  <si>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</si>
  <si>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</si>
  <si>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</si>
  <si>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</si>
  <si>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</si>
  <si>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</si>
  <si>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</si>
  <si>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</si>
  <si>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</si>
  <si>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</si>
  <si>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</si>
  <si>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</si>
  <si>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</si>
  <si>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</si>
  <si>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</si>
  <si>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</si>
  <si>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</si>
  <si>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</si>
  <si>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</si>
  <si>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</si>
  <si>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</si>
  <si>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</si>
  <si>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</si>
  <si>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</si>
  <si>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</si>
  <si>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</si>
  <si>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</si>
  <si>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</si>
  <si>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</si>
  <si>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</si>
  <si>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</si>
  <si>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</si>
  <si>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</si>
  <si>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</si>
  <si>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</si>
  <si>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</si>
  <si>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</si>
  <si>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</si>
  <si>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</si>
  <si>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</si>
  <si>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</si>
  <si>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</si>
  <si>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</si>
  <si>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</si>
  <si>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</si>
  <si>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</si>
  <si>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</si>
  <si>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</si>
  <si>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</si>
  <si>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</si>
  <si>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</si>
  <si>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</si>
  <si>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</si>
  <si>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</si>
  <si>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</si>
  <si>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</si>
  <si>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</si>
  <si>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</si>
  <si>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</si>
  <si>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</si>
  <si>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</si>
  <si>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</si>
  <si>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</si>
  <si>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</si>
  <si>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</si>
  <si>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</si>
  <si>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</si>
  <si>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</si>
  <si>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</si>
  <si>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</si>
  <si>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</si>
  <si>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</si>
  <si>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</si>
  <si>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</si>
  <si>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</si>
  <si>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</si>
  <si>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</si>
  <si>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</si>
  <si>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</si>
  <si>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</si>
  <si>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</si>
  <si>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</si>
  <si>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</si>
  <si>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</si>
  <si>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</si>
  <si>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</si>
  <si>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</si>
  <si>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</si>
  <si>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</si>
  <si>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</si>
  <si>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</si>
  <si>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</si>
  <si>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</si>
  <si>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</si>
  <si>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</si>
  <si>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</si>
  <si>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</si>
  <si>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</si>
  <si>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</si>
  <si>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</si>
  <si>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</si>
  <si>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</si>
  <si>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</si>
  <si>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</si>
  <si>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</si>
  <si>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</si>
  <si>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</si>
  <si>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</si>
  <si>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</si>
  <si>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</si>
  <si>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</si>
  <si>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</si>
  <si>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</si>
  <si>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</si>
  <si>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</si>
  <si>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</si>
  <si>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</si>
  <si>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</si>
  <si>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</si>
  <si>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</si>
  <si>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</si>
  <si>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</si>
  <si>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</si>
  <si>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</si>
  <si>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</si>
  <si>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</si>
  <si>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</si>
  <si>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</si>
  <si>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</si>
  <si>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</si>
  <si>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</si>
  <si>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</si>
  <si>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</si>
  <si>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</si>
  <si>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</si>
  <si>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</si>
  <si>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</si>
  <si>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</si>
  <si>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</si>
  <si>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</si>
  <si>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</si>
  <si>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</si>
  <si>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</si>
  <si>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</si>
  <si>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</si>
  <si>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</si>
  <si>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</si>
  <si>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</si>
  <si>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</si>
  <si>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</si>
  <si>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</si>
  <si>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</si>
  <si>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</si>
  <si>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</si>
  <si>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</si>
  <si>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</si>
  <si>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</si>
  <si>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</si>
  <si>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</si>
  <si>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</si>
  <si>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</si>
  <si>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</si>
  <si>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</si>
  <si>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</si>
  <si>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</si>
  <si>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</si>
  <si>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</si>
  <si>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</si>
  <si>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</si>
  <si>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</si>
  <si>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</si>
  <si>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</si>
  <si>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</si>
  <si>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</si>
  <si>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</si>
  <si>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</si>
  <si>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</si>
  <si>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</si>
  <si>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</si>
  <si>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</si>
  <si>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</si>
  <si>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</si>
  <si>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</si>
  <si>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</si>
  <si>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</si>
  <si>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</si>
  <si>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</si>
  <si>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</si>
  <si>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</si>
  <si>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</si>
  <si>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</si>
  <si>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</si>
  <si>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</si>
  <si>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</si>
  <si>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</si>
  <si>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</si>
  <si>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</si>
  <si>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</si>
  <si>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</si>
  <si>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</si>
  <si>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</si>
  <si>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</si>
  <si>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</si>
  <si>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</si>
  <si>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</si>
  <si>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</si>
  <si>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</si>
  <si>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</si>
  <si>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</si>
  <si>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</si>
  <si>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</si>
  <si>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</si>
  <si>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</si>
  <si>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</si>
  <si>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</si>
  <si>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</si>
  <si>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</si>
  <si>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</si>
  <si>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</si>
  <si>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</si>
  <si>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</si>
  <si>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</si>
  <si>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</si>
  <si>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</si>
  <si>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</si>
  <si>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</si>
  <si>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</si>
  <si>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</si>
  <si>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</si>
  <si>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</si>
  <si>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</si>
  <si>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</si>
  <si>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</si>
  <si>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</si>
  <si>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</si>
  <si>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</si>
  <si>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</si>
  <si>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</si>
  <si>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</si>
  <si>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</si>
  <si>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</si>
  <si>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</si>
  <si>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</si>
  <si>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</si>
  <si>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</si>
  <si>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</si>
  <si>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</si>
  <si>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</si>
  <si>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</si>
  <si>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</si>
  <si>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</si>
  <si>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</si>
  <si>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</si>
  <si>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</si>
  <si>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</si>
  <si>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</si>
  <si>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</si>
  <si>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</si>
  <si>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</si>
  <si>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</si>
  <si>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</si>
  <si>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</si>
  <si>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</si>
  <si>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</si>
  <si>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</si>
  <si>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</si>
  <si>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</si>
  <si>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</si>
  <si>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</si>
  <si>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</si>
  <si>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</si>
  <si>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</si>
  <si>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</si>
  <si>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</si>
  <si>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</si>
  <si>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</si>
  <si>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</si>
  <si>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</si>
  <si>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</si>
  <si>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</si>
  <si>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</si>
  <si>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</si>
  <si>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</si>
  <si>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</si>
  <si>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</si>
  <si>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</si>
  <si>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</si>
  <si>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</si>
  <si>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</si>
  <si>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</si>
  <si>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</si>
  <si>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</si>
  <si>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</si>
  <si>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</si>
  <si>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</si>
  <si>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</si>
  <si>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</si>
  <si>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</si>
  <si>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</si>
  <si>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</si>
  <si>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</si>
  <si>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</si>
  <si>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</si>
  <si>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</si>
  <si>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</si>
  <si>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</si>
  <si>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</si>
  <si>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</si>
  <si>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</si>
  <si>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</si>
  <si>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</si>
  <si>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</si>
  <si>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</si>
  <si>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</si>
  <si>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</si>
  <si>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</si>
  <si>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</si>
  <si>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</si>
  <si>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</si>
  <si>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</si>
  <si>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</si>
  <si>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</si>
  <si>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</si>
  <si>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</si>
  <si>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</si>
  <si>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</si>
  <si>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</si>
  <si>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</si>
  <si>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</si>
  <si>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</si>
  <si>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</si>
  <si>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</si>
  <si>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</si>
  <si>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</si>
  <si>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</si>
  <si>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</si>
  <si>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</si>
  <si>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</si>
  <si>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</si>
  <si>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</si>
  <si>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</si>
  <si>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</si>
  <si>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</si>
  <si>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</si>
  <si>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</si>
  <si>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</si>
  <si>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</si>
  <si>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</si>
  <si>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</si>
  <si>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</si>
  <si>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</si>
  <si>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</si>
  <si>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</si>
  <si>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</si>
  <si>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</si>
  <si>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</si>
  <si>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</si>
  <si>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</si>
  <si>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</si>
  <si>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</si>
  <si>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</si>
  <si>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</si>
  <si>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</si>
  <si>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</si>
  <si>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</si>
  <si>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</si>
  <si>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</si>
  <si>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</si>
  <si>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</si>
  <si>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</si>
  <si>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</si>
  <si>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</si>
  <si>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</si>
  <si>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</si>
  <si>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</si>
  <si>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</si>
  <si>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</si>
  <si>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</si>
  <si>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</si>
  <si>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</si>
  <si>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</si>
  <si>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</si>
  <si>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</si>
  <si>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</si>
  <si>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</si>
  <si>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</si>
  <si>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</si>
  <si>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</si>
  <si>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</si>
  <si>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</si>
  <si>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</si>
  <si>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</si>
  <si>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</si>
  <si>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</si>
  <si>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</si>
  <si>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</si>
  <si>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</si>
  <si>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</si>
  <si>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</si>
  <si>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</si>
  <si>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</si>
  <si>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</si>
  <si>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</si>
  <si>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</si>
  <si>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</si>
  <si>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</si>
  <si>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</si>
  <si>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</si>
  <si>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</si>
  <si>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</si>
  <si>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</si>
  <si>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</si>
  <si>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</si>
  <si>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</si>
  <si>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</si>
  <si>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</si>
  <si>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</si>
  <si>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</si>
  <si>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</si>
  <si>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</si>
  <si>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</si>
  <si>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</si>
  <si>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</si>
  <si>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</si>
  <si>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</si>
  <si>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</si>
  <si>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</si>
  <si>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</si>
  <si>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</si>
  <si>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</si>
  <si>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</si>
  <si>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</si>
  <si>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</si>
  <si>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</si>
  <si>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</si>
  <si>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</si>
  <si>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</si>
  <si>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</si>
  <si>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</si>
  <si>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</si>
  <si>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</si>
  <si>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</si>
  <si>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</si>
  <si>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</si>
  <si>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</si>
  <si>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</si>
  <si>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</si>
  <si>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</si>
  <si>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</si>
  <si>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</si>
  <si>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</si>
  <si>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</si>
  <si>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</si>
  <si>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</si>
  <si>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</si>
  <si>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</si>
  <si>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</si>
  <si>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</si>
  <si>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</si>
  <si>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</si>
  <si>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</si>
  <si>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</si>
  <si>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</si>
  <si>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</si>
  <si>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</si>
  <si>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</si>
  <si>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</si>
  <si>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</si>
  <si>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</si>
  <si>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</si>
  <si>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</si>
  <si>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</si>
  <si>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</si>
  <si>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</si>
  <si>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</si>
  <si>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</si>
  <si>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</si>
  <si>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</si>
  <si>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</si>
  <si>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</si>
  <si>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</si>
  <si>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</si>
  <si>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</si>
  <si>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</si>
  <si>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</si>
  <si>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</si>
  <si>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</si>
  <si>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</si>
  <si>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</si>
  <si>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</si>
  <si>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</si>
  <si>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</si>
  <si>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</si>
  <si>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</si>
  <si>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</si>
  <si>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</si>
  <si>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</si>
  <si>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</si>
  <si>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</si>
  <si>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</si>
  <si>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</si>
  <si>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</si>
  <si>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</si>
  <si>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</si>
  <si>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</si>
  <si>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</si>
  <si>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</si>
  <si>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</si>
  <si>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</si>
  <si>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</si>
  <si>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</si>
  <si>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</si>
  <si>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</si>
  <si>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</si>
  <si>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</si>
  <si>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</si>
  <si>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</si>
  <si>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</si>
  <si>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</si>
  <si>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</si>
  <si>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</si>
  <si>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</si>
  <si>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</si>
  <si>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</si>
  <si>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</si>
  <si>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</si>
  <si>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</si>
  <si>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</si>
  <si>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</si>
  <si>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</si>
  <si>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</si>
  <si>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</si>
  <si>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</si>
  <si>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</si>
  <si>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</si>
  <si>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</si>
  <si>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</si>
  <si>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</si>
  <si>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</si>
  <si>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</si>
  <si>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</si>
  <si>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</si>
  <si>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</si>
  <si>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</si>
  <si>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</si>
  <si>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</si>
  <si>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</si>
  <si>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</si>
  <si>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</si>
  <si>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</si>
  <si>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</si>
  <si>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</si>
  <si>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</si>
  <si>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</si>
  <si>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</si>
  <si>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</si>
  <si>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</si>
  <si>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</si>
  <si>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</si>
  <si>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</si>
  <si>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</si>
  <si>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</si>
  <si>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</si>
  <si>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</si>
  <si>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</si>
  <si>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</si>
  <si>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</si>
  <si>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</si>
  <si>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</si>
  <si>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</si>
  <si>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</si>
  <si>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</si>
  <si>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</si>
  <si>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</si>
  <si>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</si>
  <si>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</si>
  <si>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</si>
  <si>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</si>
  <si>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</si>
  <si>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</si>
  <si>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</si>
  <si>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</si>
  <si>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</si>
  <si>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</si>
  <si>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</si>
  <si>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</si>
  <si>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</si>
  <si>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</si>
  <si>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</si>
  <si>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</si>
  <si>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</si>
  <si>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</si>
  <si>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</si>
  <si>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</si>
  <si>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</si>
  <si>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</si>
  <si>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</si>
  <si>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</si>
  <si>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</si>
  <si>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</si>
  <si>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</si>
  <si>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</si>
  <si>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</si>
  <si>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</si>
  <si>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</si>
  <si>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</si>
  <si>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</si>
  <si>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</si>
  <si>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</si>
  <si>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</si>
  <si>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</si>
  <si>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</si>
  <si>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</si>
  <si>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</si>
  <si>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</si>
  <si>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</si>
  <si>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</si>
  <si>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</si>
  <si>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</si>
  <si>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</si>
  <si>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</si>
  <si>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</si>
  <si>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</si>
  <si>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</si>
  <si>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</si>
  <si>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</si>
  <si>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</si>
  <si>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</si>
  <si>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</si>
  <si>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</si>
  <si>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</si>
  <si>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</si>
  <si>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</si>
  <si>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</si>
  <si>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</si>
  <si>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</si>
  <si>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</si>
  <si>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</si>
  <si>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</si>
  <si>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</si>
  <si>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</si>
  <si>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</si>
  <si>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</si>
  <si>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</si>
  <si>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</si>
  <si>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</si>
  <si>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</si>
  <si>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</si>
  <si>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</si>
  <si>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</si>
  <si>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</si>
  <si>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</si>
  <si>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</si>
  <si>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</si>
  <si>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</si>
  <si>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</si>
  <si>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</si>
  <si>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</si>
  <si>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</si>
  <si>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</si>
  <si>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</si>
  <si>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</si>
  <si>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</si>
  <si>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</si>
  <si>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</si>
  <si>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</si>
  <si>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</si>
  <si>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</si>
  <si>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</si>
  <si>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</si>
  <si>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</si>
  <si>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</si>
  <si>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</si>
  <si>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</si>
  <si>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</si>
  <si>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</si>
  <si>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</si>
  <si>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</si>
  <si>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</si>
  <si>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</si>
  <si>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</si>
  <si>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</si>
  <si>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</si>
  <si>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</si>
  <si>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</si>
  <si>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</si>
  <si>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</si>
  <si>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</si>
  <si>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</si>
  <si>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</si>
  <si>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</si>
  <si>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</si>
  <si>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</si>
  <si>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</si>
  <si>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</si>
  <si>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</si>
  <si>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</si>
  <si>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</si>
  <si>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</si>
  <si>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</si>
  <si>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</si>
  <si>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</si>
  <si>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</si>
  <si>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</si>
  <si>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</si>
  <si>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</si>
  <si>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</si>
  <si>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</si>
  <si>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</si>
  <si>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</si>
  <si>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</si>
  <si>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</si>
  <si>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</si>
  <si>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</si>
  <si>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</si>
  <si>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</si>
  <si>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</si>
  <si>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</si>
  <si>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</si>
  <si>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</si>
  <si>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</si>
  <si>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</si>
  <si>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</si>
  <si>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</si>
  <si>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</si>
  <si>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</si>
  <si>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</si>
  <si>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</si>
  <si>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</si>
  <si>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</si>
  <si>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</si>
  <si>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</si>
  <si>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</si>
  <si>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</si>
  <si>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</si>
  <si>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</si>
  <si>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</si>
  <si>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</si>
  <si>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</si>
  <si>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</si>
  <si>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</si>
  <si>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</si>
  <si>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</si>
  <si>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</si>
  <si>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</si>
  <si>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</si>
  <si>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</si>
  <si>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</si>
  <si>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</si>
  <si>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</si>
  <si>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</si>
  <si>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</si>
  <si>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</si>
  <si>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</si>
  <si>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</si>
  <si>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</si>
  <si>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</si>
  <si>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</si>
  <si>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</si>
  <si>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</si>
  <si>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</si>
  <si>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</si>
  <si>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</si>
  <si>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</si>
  <si>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</si>
  <si>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</si>
  <si>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</si>
  <si>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</si>
  <si>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</si>
  <si>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</si>
  <si>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</si>
  <si>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</si>
  <si>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</si>
  <si>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</si>
  <si>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</si>
  <si>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</si>
  <si>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</si>
  <si>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</si>
  <si>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</si>
  <si>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</si>
  <si>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</si>
  <si>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</si>
  <si>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</si>
  <si>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</si>
  <si>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</si>
  <si>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</si>
  <si>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</si>
  <si>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</si>
  <si>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</si>
  <si>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</si>
  <si>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</si>
  <si>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</si>
  <si>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</si>
  <si>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</si>
  <si>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</si>
  <si>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</si>
  <si>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</si>
  <si>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</si>
  <si>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</si>
  <si>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</si>
  <si>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</si>
  <si>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</si>
  <si>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</si>
  <si>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</si>
  <si>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</si>
  <si>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</si>
  <si>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</si>
  <si>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</si>
  <si>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</si>
  <si>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</si>
  <si>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</si>
  <si>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</si>
  <si>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</si>
  <si>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</si>
  <si>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</si>
  <si>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</si>
  <si>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</si>
  <si>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</si>
  <si>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</si>
  <si>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</si>
  <si>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</si>
  <si>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</si>
  <si>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</si>
  <si>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</si>
  <si>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</si>
  <si>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</si>
  <si>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</si>
  <si>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</si>
  <si>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</si>
  <si>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</si>
  <si>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</si>
  <si>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</si>
  <si>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</si>
  <si>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</si>
  <si>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</si>
  <si>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</si>
  <si>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</si>
  <si>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</si>
  <si>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</si>
  <si>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</si>
  <si>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</si>
  <si>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</si>
  <si>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</si>
  <si>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</si>
  <si>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</si>
  <si>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</si>
  <si>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</si>
  <si>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</si>
  <si>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</si>
  <si>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</si>
  <si>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</si>
  <si>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</si>
  <si>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</si>
  <si>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</si>
  <si>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</si>
  <si>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</si>
  <si>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</si>
  <si>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</si>
  <si>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</si>
  <si>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</si>
  <si>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</si>
  <si>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</si>
  <si>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</si>
  <si>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</si>
  <si>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</si>
  <si>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</si>
  <si>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</si>
  <si>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</si>
  <si>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</si>
  <si>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</si>
  <si>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</si>
  <si>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</si>
  <si>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</si>
  <si>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</si>
  <si>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</si>
  <si>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</si>
  <si>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</si>
  <si>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</si>
  <si>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</si>
  <si>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</si>
  <si>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</si>
  <si>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</si>
  <si>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</si>
  <si>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</si>
  <si>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</si>
  <si>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</si>
  <si>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</si>
  <si>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</si>
  <si>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</si>
  <si>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</si>
  <si>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</si>
  <si>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</si>
  <si>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</si>
  <si>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</si>
  <si>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</si>
  <si>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</si>
  <si>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</si>
  <si>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</si>
  <si>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</si>
  <si>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</si>
  <si>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</si>
  <si>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</si>
  <si>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</si>
  <si>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</si>
  <si>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</si>
  <si>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</si>
  <si>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</si>
  <si>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</si>
  <si>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</si>
  <si>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</si>
  <si>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</si>
  <si>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</si>
  <si>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</si>
  <si>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</si>
  <si>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</si>
  <si>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</si>
  <si>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</si>
  <si>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</si>
  <si>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</si>
  <si>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</si>
  <si>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</si>
  <si>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</si>
  <si>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</si>
  <si>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</si>
  <si>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</si>
  <si>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</si>
  <si>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</si>
  <si>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</si>
  <si>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</si>
  <si>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</si>
  <si>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</si>
  <si>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</si>
  <si>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</si>
  <si>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</si>
  <si>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</si>
  <si>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</si>
  <si>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</si>
  <si>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</si>
  <si>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</si>
  <si>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</si>
  <si>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</si>
  <si>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</si>
  <si>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</si>
  <si>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</si>
  <si>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</si>
  <si>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</si>
  <si>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</si>
  <si>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</si>
  <si>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</si>
  <si>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</si>
  <si>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realizadas várias reuniões que permitiram fechar re-especificações, que neste momento se encontram em validação ou em implementação do lado do IT.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</si>
  <si>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e fechados 4 campos.
</t>
    </r>
    <r>
      <rPr>
        <u/>
        <sz val="11"/>
        <color theme="1"/>
        <rFont val="Santander Text"/>
        <family val="2"/>
      </rPr>
      <t>2.2. Tabela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Aguardamos resposta do lease relativamente a um mapeamento.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 xml:space="preserve">2.3. Tabela de Clientes (modesg_out_empr_info_nfin)
</t>
    </r>
    <r>
      <rPr>
        <sz val="11"/>
        <color theme="1"/>
        <rFont val="Santander Text"/>
        <family val="2"/>
      </rPr>
      <t xml:space="preserve">- O universo de clientes foi testado e está ok, tendo sido fechado 1 campo (zcliente).
- Foram partilhados 4 re-especificações relativamente aos campos cod nace (já partilhado com IT),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sz val="11"/>
        <color theme="1"/>
        <rFont val="Santander Text"/>
        <family val="2"/>
      </rPr>
      <t>Foi realizada uma sessão de validação com o CDO e irá ser partilhado durante o dia de hoje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Após reunião com CDO relativamente à tabela de parametrização, a mesma foi aprovada e estamos a fechar a especificação. Aguardamos resposta do lease relativamente a um mapeamento.
- Foi partilhada a re-especificações relativa aos campos das flags de risco físico para aprovação.
- Iremos terminar a re-especificação dos campos de scopes desta tabela, tendo em conta a resposta da corporação referente a uma das metodologias. Contudo, parte da re-especificação já foi partilhada com o IT.</t>
    </r>
    <r>
      <rPr>
        <u/>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</si>
  <si>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27 de Setembro a 04 de outubro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</si>
</sst>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6</c:v>
                </c:pt>
                <c:pt idx="3">
                  <c:v>6</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3">
                  <c:v>4</c:v>
                </c:pt>
                <c:pt idx="4">
                  <c:v>4</c:v>
                </c:pt>
                <c:pt idx="5">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20</c:v>
                </c:pt>
              </c:numCache>
            </c:numRef>
          </c:val>
          <c:extLst>
            <c:ext xmlns:c16="http://schemas.microsoft.com/office/drawing/2014/chart" uri="{C3380CC4-5D6E-409C-BE32-E72D297353CC}">
              <c16:uniqueId val="{00000002-479B-4274-BF1C-7647DF6B14A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20</c:v>
                </c:pt>
                <c:pt idx="3">
                  <c:v>11</c:v>
                </c:pt>
                <c:pt idx="4">
                  <c:v>2</c:v>
                </c:pt>
                <c:pt idx="5">
                  <c:v>45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3.452010532405"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3.45201898147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3.45202106481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3.45202337962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3.45202546296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3.45202743055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3.45202916666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3.45204421296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3.45204652777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8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2" tableBorderDxfId="91">
  <autoFilter ref="B6:M615"/>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84"/>
    <tableColumn id="8" name="Observações" dataDxfId="83"/>
    <tableColumn id="9" name="Data de Pedido correção/esclarecimento" dataDxfId="82">
      <calculatedColumnFormula>IF(VLOOKUP(A7,'Aux - pivots1'!$A:$E,3,0)=0, "",VLOOKUP(A7,'Aux - pivots1'!$A:$E,3,0))</calculatedColumnFormula>
    </tableColumn>
    <tableColumn id="10" name="Data de correção prevista" dataDxfId="81">
      <calculatedColumnFormula>IF(VLOOKUP(A7,'Aux - pivots1'!$A:$E,4,0)=0, "",VLOOKUP(A7,'Aux - pivots1'!$A:$E,4,0))</calculatedColumnFormula>
    </tableColumn>
    <tableColumn id="11" name="Data de correção efetiva" dataDxfId="80">
      <calculatedColumnFormula>IF(VLOOKUP(A7,'Aux - pivots1'!$A:$E,5,0)=0, "",VLOOKUP(A7,'Aux - pivots1'!$A:$E,5,0))</calculatedColumnFormula>
    </tableColumn>
    <tableColumn id="12" name="Data Reunião" dataDxfId="7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4">
      <filters>
        <filter val="cd_imv_inp_certif_estimativa"/>
      </filters>
    </filterColumn>
    <filterColumn colId="7">
      <filters>
        <filter val="6. Em implementação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2. Em Teste</v>
      </c>
      <c r="H430" s="73">
        <f>VLOOKUP(A430,'Aux - pivots1'!$A:$B,2,0)</f>
        <v>2</v>
      </c>
      <c r="I430" s="93">
        <f>SUMIFS(Table1[Estimação (horas)],Table1[Tabela],Plano_V3!E430,Table1[Campo],Plano_V3!F430)</f>
        <v>8.1</v>
      </c>
      <c r="J430" s="93">
        <f t="shared" si="51"/>
        <v>1.0125</v>
      </c>
      <c r="K430" s="93">
        <f>SUMIFS(Table1[Horas efetivas],Table1[Tabela],Plano_V3!E430,Table1[Campo],Plano_V3!F430)</f>
        <v>4.05</v>
      </c>
      <c r="L430" s="93">
        <f t="shared" si="52"/>
        <v>0.50624999999999998</v>
      </c>
      <c r="M430" s="93">
        <f t="shared" si="53"/>
        <v>0.5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2. Em Teste</v>
      </c>
      <c r="H431" s="73">
        <f>VLOOKUP(A431,'Aux - pivots1'!$A:$B,2,0)</f>
        <v>2</v>
      </c>
      <c r="I431" s="93">
        <f>SUMIFS(Table1[Estimação (horas)],Table1[Tabela],Plano_V3!E431,Table1[Campo],Plano_V3!F431)</f>
        <v>8.1</v>
      </c>
      <c r="J431" s="93">
        <f t="shared" si="51"/>
        <v>1.0125</v>
      </c>
      <c r="K431" s="93">
        <f>SUMIFS(Table1[Horas efetivas],Table1[Tabela],Plano_V3!E431,Table1[Campo],Plano_V3!F431)</f>
        <v>4.05</v>
      </c>
      <c r="L431" s="93">
        <f t="shared" si="52"/>
        <v>0.50624999999999998</v>
      </c>
      <c r="M431" s="93">
        <f t="shared" si="53"/>
        <v>0.5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2. Em Teste</v>
      </c>
      <c r="H432" s="73">
        <f>VLOOKUP(A432,'Aux - pivots1'!$A:$B,2,0)</f>
        <v>2</v>
      </c>
      <c r="I432" s="93">
        <f>SUMIFS(Table1[Estimação (horas)],Table1[Tabela],Plano_V3!E432,Table1[Campo],Plano_V3!F432)</f>
        <v>8.1</v>
      </c>
      <c r="J432" s="93">
        <f t="shared" si="51"/>
        <v>1.0125</v>
      </c>
      <c r="K432" s="93">
        <f>SUMIFS(Table1[Horas efetivas],Table1[Tabela],Plano_V3!E432,Table1[Campo],Plano_V3!F432)</f>
        <v>4.05</v>
      </c>
      <c r="L432" s="93">
        <f t="shared" si="52"/>
        <v>0.50624999999999998</v>
      </c>
      <c r="M432" s="93">
        <f t="shared" si="53"/>
        <v>0.5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2. Em Teste</v>
      </c>
      <c r="H434" s="73">
        <f>VLOOKUP(A434,'Aux - pivots1'!$A:$B,2,0)</f>
        <v>2</v>
      </c>
      <c r="I434" s="93">
        <f>SUMIFS(Table1[Estimação (horas)],Table1[Tabela],Plano_V3!E434,Table1[Campo],Plano_V3!F434)</f>
        <v>16.100000000000001</v>
      </c>
      <c r="J434" s="93">
        <f t="shared" si="51"/>
        <v>2.0125000000000002</v>
      </c>
      <c r="K434" s="93">
        <f>SUMIFS(Table1[Horas efetivas],Table1[Tabela],Plano_V3!E434,Table1[Campo],Plano_V3!F434)</f>
        <v>8.0500000000000007</v>
      </c>
      <c r="L434" s="93">
        <f t="shared" si="52"/>
        <v>1.0062500000000001</v>
      </c>
      <c r="M434" s="93">
        <f t="shared" si="53"/>
        <v>0.5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2. Em Teste</v>
      </c>
      <c r="H435" s="73">
        <f>VLOOKUP(A435,'Aux - pivots1'!$A:$B,2,0)</f>
        <v>2</v>
      </c>
      <c r="I435" s="93">
        <f>SUMIFS(Table1[Estimação (horas)],Table1[Tabela],Plano_V3!E435,Table1[Campo],Plano_V3!F435)</f>
        <v>16.100000000000001</v>
      </c>
      <c r="J435" s="93">
        <f t="shared" si="51"/>
        <v>2.0125000000000002</v>
      </c>
      <c r="K435" s="93">
        <f>SUMIFS(Table1[Horas efetivas],Table1[Tabela],Plano_V3!E435,Table1[Campo],Plano_V3!F435)</f>
        <v>8.0500000000000007</v>
      </c>
      <c r="L435" s="93">
        <f t="shared" si="52"/>
        <v>1.0062500000000001</v>
      </c>
      <c r="M435" s="93">
        <f t="shared" si="53"/>
        <v>0.5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2. Em Teste</v>
      </c>
      <c r="H436" s="73">
        <f>VLOOKUP(A436,'Aux - pivots1'!$A:$B,2,0)</f>
        <v>2</v>
      </c>
      <c r="I436" s="93">
        <f>SUMIFS(Table1[Estimação (horas)],Table1[Tabela],Plano_V3!E436,Table1[Campo],Plano_V3!F436)</f>
        <v>16.100000000000001</v>
      </c>
      <c r="J436" s="93">
        <f t="shared" ref="J436:J454" si="56">I436/8</f>
        <v>2.0125000000000002</v>
      </c>
      <c r="K436" s="93">
        <f>SUMIFS(Table1[Horas efetivas],Table1[Tabela],Plano_V3!E436,Table1[Campo],Plano_V3!F436)</f>
        <v>8.0500000000000007</v>
      </c>
      <c r="L436" s="93">
        <f t="shared" ref="L436:L454" si="57">K436/8</f>
        <v>1.0062500000000001</v>
      </c>
      <c r="M436" s="93">
        <f t="shared" ref="M436:M455" si="58">L436/J436</f>
        <v>0.5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34.71562500000001</v>
      </c>
      <c r="L455" s="93">
        <f>K455/8</f>
        <v>4.3394531250000012</v>
      </c>
      <c r="M455" s="93">
        <f t="shared" si="58"/>
        <v>0.39232236191552428</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27" priority="19" operator="notEqual">
      <formula>0</formula>
    </cfRule>
  </conditionalFormatting>
  <conditionalFormatting sqref="O21:O23">
    <cfRule type="cellIs" dxfId="126" priority="11" operator="notEqual">
      <formula>0</formula>
    </cfRule>
  </conditionalFormatting>
  <conditionalFormatting sqref="O26:O456">
    <cfRule type="cellIs" dxfId="125" priority="1" operator="notEqual">
      <formula>0</formula>
    </cfRule>
  </conditionalFormatting>
  <conditionalFormatting sqref="P5:P6 Q6:EQ6">
    <cfRule type="cellIs" dxfId="124" priority="20" operator="notEqual">
      <formula>0</formula>
    </cfRule>
  </conditionalFormatting>
  <conditionalFormatting sqref="P15:EQ18 P21:EQ23 P26:EQ26">
    <cfRule type="cellIs" dxfId="123" priority="18" operator="greaterThan">
      <formula>0</formula>
    </cfRule>
  </conditionalFormatting>
  <conditionalFormatting sqref="P41:EQ41">
    <cfRule type="cellIs" dxfId="122" priority="16" operator="greaterThan">
      <formula>0</formula>
    </cfRule>
  </conditionalFormatting>
  <conditionalFormatting sqref="P204:EQ204">
    <cfRule type="cellIs" dxfId="121" priority="15" operator="greaterThan">
      <formula>0</formula>
    </cfRule>
  </conditionalFormatting>
  <conditionalFormatting sqref="P371:EQ371">
    <cfRule type="cellIs" dxfId="120" priority="14" operator="greaterThan">
      <formula>0</formula>
    </cfRule>
  </conditionalFormatting>
  <conditionalFormatting sqref="P456:EQ456">
    <cfRule type="cellIs" dxfId="119"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2. Em Teste</v>
      </c>
      <c r="H421" s="73">
        <f>VLOOKUP(A421,'Aux - pivots1'!$A:$B,2,0)</f>
        <v>2</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2. Em Teste</v>
      </c>
      <c r="H422" s="73">
        <f>VLOOKUP(A422,'Aux - pivots1'!$A:$B,2,0)</f>
        <v>2</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2. Em Teste</v>
      </c>
      <c r="H423" s="73">
        <f>VLOOKUP(A423,'Aux - pivots1'!$A:$B,2,0)</f>
        <v>2</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2. Em Teste</v>
      </c>
      <c r="H425" s="73">
        <f>VLOOKUP(A425,'Aux - pivots1'!$A:$B,2,0)</f>
        <v>2</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2. Em Teste</v>
      </c>
      <c r="H426" s="73">
        <f>VLOOKUP(A426,'Aux - pivots1'!$A:$B,2,0)</f>
        <v>2</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2. Em Teste</v>
      </c>
      <c r="H427" s="73">
        <f>VLOOKUP(A427,'Aux - pivots1'!$A:$B,2,0)</f>
        <v>2</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zoomScale="70" zoomScaleNormal="70" workbookViewId="0">
      <selection activeCell="U26" sqref="U26"/>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1891</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1889</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45562</v>
      </c>
      <c r="U25" s="150">
        <f>T25+7</f>
        <v>45569</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1888</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168</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45562</v>
      </c>
      <c r="U51" s="150">
        <f>$U$25</f>
        <v>45569</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2"/>
      <c r="X52" s="238" t="s">
        <v>1890</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20</v>
      </c>
      <c r="V54" s="27">
        <f t="shared" si="1"/>
        <v>0</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11</v>
      </c>
      <c r="V56" s="27">
        <f t="shared" si="1"/>
        <v>0</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45</v>
      </c>
      <c r="V58" s="27">
        <f t="shared" si="1"/>
        <v>0</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1"/>
      <c r="Y78" s="242"/>
      <c r="Z78" s="242"/>
      <c r="AA78" s="242"/>
      <c r="AB78" s="242"/>
      <c r="AC78" s="242"/>
      <c r="AD78" s="242"/>
      <c r="AE78" s="242"/>
      <c r="AF78" s="243"/>
      <c r="AG78" s="183"/>
      <c r="AH78" s="135"/>
    </row>
    <row r="79" spans="1:34">
      <c r="A79" s="135"/>
      <c r="B79" s="140"/>
      <c r="O79" s="185"/>
      <c r="T79" s="186"/>
      <c r="X79" s="241"/>
      <c r="Y79" s="242"/>
      <c r="Z79" s="242"/>
      <c r="AA79" s="242"/>
      <c r="AB79" s="242"/>
      <c r="AC79" s="242"/>
      <c r="AD79" s="242"/>
      <c r="AE79" s="242"/>
      <c r="AF79" s="243"/>
      <c r="AG79" s="183"/>
      <c r="AH79" s="135"/>
    </row>
    <row r="80" spans="1:34">
      <c r="A80" s="135"/>
      <c r="B80" s="140"/>
      <c r="P80" s="146"/>
      <c r="X80" s="241"/>
      <c r="Y80" s="242"/>
      <c r="Z80" s="242"/>
      <c r="AA80" s="242"/>
      <c r="AB80" s="242"/>
      <c r="AC80" s="242"/>
      <c r="AD80" s="242"/>
      <c r="AE80" s="242"/>
      <c r="AF80" s="243"/>
      <c r="AG80" s="183"/>
      <c r="AH80" s="135"/>
    </row>
    <row r="81" spans="1:34">
      <c r="A81" s="135"/>
      <c r="B81" s="140"/>
      <c r="O81" s="185"/>
      <c r="T81" s="186"/>
      <c r="X81" s="241"/>
      <c r="Y81" s="242"/>
      <c r="Z81" s="242"/>
      <c r="AA81" s="242"/>
      <c r="AB81" s="242"/>
      <c r="AC81" s="242"/>
      <c r="AD81" s="242"/>
      <c r="AE81" s="242"/>
      <c r="AF81" s="243"/>
      <c r="AG81" s="183"/>
      <c r="AH81" s="135"/>
    </row>
    <row r="82" spans="1:34">
      <c r="A82" s="135"/>
      <c r="B82" s="140"/>
      <c r="O82" s="185"/>
      <c r="T82" s="186"/>
      <c r="X82" s="241"/>
      <c r="Y82" s="242"/>
      <c r="Z82" s="242"/>
      <c r="AA82" s="242"/>
      <c r="AB82" s="242"/>
      <c r="AC82" s="242"/>
      <c r="AD82" s="242"/>
      <c r="AE82" s="242"/>
      <c r="AF82" s="243"/>
      <c r="AG82" s="183"/>
      <c r="AH82" s="135"/>
    </row>
    <row r="83" spans="1:34">
      <c r="A83" s="135"/>
      <c r="B83" s="140"/>
      <c r="O83" s="185"/>
      <c r="T83" s="186"/>
      <c r="X83" s="241"/>
      <c r="Y83" s="242"/>
      <c r="Z83" s="242"/>
      <c r="AA83" s="242"/>
      <c r="AB83" s="242"/>
      <c r="AC83" s="242"/>
      <c r="AD83" s="242"/>
      <c r="AE83" s="242"/>
      <c r="AF83" s="243"/>
      <c r="AG83" s="183"/>
      <c r="AH83" s="135"/>
    </row>
    <row r="84" spans="1:34">
      <c r="A84" s="135"/>
      <c r="B84" s="140"/>
      <c r="O84" s="185"/>
      <c r="T84" s="186"/>
      <c r="X84" s="241"/>
      <c r="Y84" s="242"/>
      <c r="Z84" s="242"/>
      <c r="AA84" s="242"/>
      <c r="AB84" s="242"/>
      <c r="AC84" s="242"/>
      <c r="AD84" s="242"/>
      <c r="AE84" s="242"/>
      <c r="AF84" s="243"/>
      <c r="AG84" s="183"/>
      <c r="AH84" s="135"/>
    </row>
    <row r="85" spans="1:34">
      <c r="A85" s="135"/>
      <c r="B85" s="140"/>
      <c r="O85" s="185"/>
      <c r="T85" s="186"/>
      <c r="X85" s="241"/>
      <c r="Y85" s="242"/>
      <c r="Z85" s="242"/>
      <c r="AA85" s="242"/>
      <c r="AB85" s="242"/>
      <c r="AC85" s="242"/>
      <c r="AD85" s="242"/>
      <c r="AE85" s="242"/>
      <c r="AF85" s="243"/>
      <c r="AG85" s="183"/>
      <c r="AH85" s="135"/>
    </row>
    <row r="86" spans="1:34">
      <c r="A86" s="135"/>
      <c r="B86" s="140"/>
      <c r="O86" s="185"/>
      <c r="T86" s="186"/>
      <c r="X86" s="244"/>
      <c r="Y86" s="245"/>
      <c r="Z86" s="245"/>
      <c r="AA86" s="245"/>
      <c r="AB86" s="245"/>
      <c r="AC86" s="245"/>
      <c r="AD86" s="245"/>
      <c r="AE86" s="245"/>
      <c r="AF86" s="246"/>
      <c r="AG86" s="183"/>
      <c r="AH86" s="135"/>
    </row>
    <row r="87" spans="1:34">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c r="A92" s="135"/>
      <c r="B92" s="140"/>
      <c r="C92" s="180" t="s">
        <v>472</v>
      </c>
      <c r="G92" s="180" t="s">
        <v>473</v>
      </c>
      <c r="P92" s="148" t="s">
        <v>1812</v>
      </c>
      <c r="Q92" s="149"/>
      <c r="R92" s="148"/>
      <c r="S92" s="149"/>
      <c r="T92" s="150">
        <f>T25</f>
        <v>45562</v>
      </c>
      <c r="U92" s="150">
        <f>$U$25</f>
        <v>45569</v>
      </c>
      <c r="V92" s="151" t="s">
        <v>474</v>
      </c>
      <c r="X92" s="181" t="s">
        <v>475</v>
      </c>
      <c r="AG92" s="141"/>
      <c r="AH92" s="135"/>
    </row>
    <row r="93" spans="1:34">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1868</v>
      </c>
      <c r="Y93" s="220"/>
      <c r="Z93" s="220"/>
      <c r="AA93" s="220"/>
      <c r="AB93" s="220"/>
      <c r="AC93" s="220"/>
      <c r="AD93" s="220"/>
      <c r="AE93" s="220"/>
      <c r="AF93" s="221"/>
      <c r="AG93" s="188"/>
      <c r="AH93" s="135"/>
    </row>
    <row r="94" spans="1:34">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c r="A101" s="135"/>
      <c r="B101" s="140"/>
      <c r="T101" s="146">
        <f>SUM(T93:T100)</f>
        <v>126</v>
      </c>
      <c r="U101" s="146">
        <f>SUM(U93:U100)</f>
        <v>126</v>
      </c>
      <c r="X101" s="222"/>
      <c r="Y101" s="223"/>
      <c r="Z101" s="223"/>
      <c r="AA101" s="223"/>
      <c r="AB101" s="223"/>
      <c r="AC101" s="223"/>
      <c r="AD101" s="223"/>
      <c r="AE101" s="223"/>
      <c r="AF101" s="224"/>
      <c r="AG101" s="188"/>
      <c r="AH101" s="135"/>
    </row>
    <row r="102" spans="1:34">
      <c r="A102" s="135"/>
      <c r="B102" s="140"/>
      <c r="X102" s="222"/>
      <c r="Y102" s="223"/>
      <c r="Z102" s="223"/>
      <c r="AA102" s="223"/>
      <c r="AB102" s="223"/>
      <c r="AC102" s="223"/>
      <c r="AD102" s="223"/>
      <c r="AE102" s="223"/>
      <c r="AF102" s="224"/>
      <c r="AG102" s="188"/>
      <c r="AH102" s="135"/>
    </row>
    <row r="103" spans="1:34">
      <c r="A103" s="135"/>
      <c r="B103" s="140"/>
      <c r="X103" s="225"/>
      <c r="Y103" s="226"/>
      <c r="Z103" s="226"/>
      <c r="AA103" s="226"/>
      <c r="AB103" s="226"/>
      <c r="AC103" s="226"/>
      <c r="AD103" s="226"/>
      <c r="AE103" s="226"/>
      <c r="AF103" s="227"/>
      <c r="AG103" s="188"/>
      <c r="AH103" s="135"/>
    </row>
    <row r="104" spans="1:34">
      <c r="A104" s="135"/>
      <c r="B104" s="140"/>
      <c r="AG104" s="141"/>
      <c r="AH104" s="135"/>
    </row>
    <row r="105" spans="1:34">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c r="A110" s="135"/>
      <c r="B110" s="140"/>
      <c r="C110" s="180" t="s">
        <v>472</v>
      </c>
      <c r="G110" s="180" t="s">
        <v>473</v>
      </c>
      <c r="P110" s="148" t="s">
        <v>1812</v>
      </c>
      <c r="Q110" s="149"/>
      <c r="R110" s="148"/>
      <c r="S110" s="149"/>
      <c r="T110" s="150">
        <f>T51</f>
        <v>45562</v>
      </c>
      <c r="U110" s="150">
        <f>$U$25</f>
        <v>45569</v>
      </c>
      <c r="V110" s="151" t="s">
        <v>474</v>
      </c>
      <c r="X110" s="181" t="s">
        <v>475</v>
      </c>
      <c r="AG110" s="141"/>
      <c r="AH110" s="135"/>
    </row>
    <row r="111" spans="1:34" ht="17.399999999999999" hidden="1" customHeight="1">
      <c r="A111" s="135"/>
      <c r="B111" s="140"/>
      <c r="P111" s="27" t="s">
        <v>476</v>
      </c>
      <c r="T111" s="27">
        <f>COUNTIFS('2. Status Detalhe Campos'!$H$7:$H$605,'1. Status Resumo'!$P111,'2. Status Detalhe Campos'!$C$7:$C$605,'1. Status Resumo'!$G$107,'2. Status Detalhe Campos'!$D$7:$D$605,"2. Campo")</f>
        <v>0</v>
      </c>
      <c r="U111" s="27">
        <f>COUNTIFS('2. Status Detalhe Campos'!$G$7:$G$605,'1. Status Resumo'!$P111,'2. Status Detalhe Campos'!$C$7:$C$605,'1. Status Resumo'!$G$107,'2. Status Detalhe Campos'!$D$7:$D$605,"2. Campo")</f>
        <v>0</v>
      </c>
      <c r="V111" s="27">
        <f>U111-T111</f>
        <v>0</v>
      </c>
      <c r="X111" s="228" t="s">
        <v>1811</v>
      </c>
      <c r="Y111" s="229"/>
      <c r="Z111" s="229"/>
      <c r="AA111" s="229"/>
      <c r="AB111" s="229"/>
      <c r="AC111" s="229"/>
      <c r="AD111" s="229"/>
      <c r="AE111" s="229"/>
      <c r="AF111" s="230"/>
      <c r="AG111" s="189"/>
      <c r="AH111" s="135"/>
    </row>
    <row r="112" spans="1:34" ht="17.399999999999999" hidden="1" customHeight="1">
      <c r="A112" s="135"/>
      <c r="B112" s="140"/>
      <c r="P112" s="27" t="s">
        <v>477</v>
      </c>
      <c r="T112" s="27">
        <f>COUNTIFS('2. Status Detalhe Campos'!$H$7:$H$605,'1. Status Resumo'!$P112,'2. Status Detalhe Campos'!$C$7:$C$605,'1. Status Resumo'!$G$107,'2. Status Detalhe Campos'!$D$7:$D$605,"2. Campo")</f>
        <v>23</v>
      </c>
      <c r="U112" s="27">
        <f>COUNTIFS('2. Status Detalhe Campos'!$G$7:$G$605,'1. Status Resumo'!$P112,'2. Status Detalhe Campos'!$C$7:$C$605,'1. Status Resumo'!$G$107,'2. Status Detalhe Campos'!$D$7:$D$605,"2.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c r="A113" s="135"/>
      <c r="B113" s="140"/>
      <c r="P113" s="27" t="s">
        <v>177</v>
      </c>
      <c r="T113" s="27">
        <f>COUNTIFS('2. Status Detalhe Campos'!$H$7:$H$605,'1. Status Resumo'!$P113,'2. Status Detalhe Campos'!$C$7:$C$605,'1. Status Resumo'!$G$107,'2. Status Detalhe Campos'!$D$7:$D$605,"2. Campo")</f>
        <v>26</v>
      </c>
      <c r="U113" s="27">
        <f>COUNTIFS('2. Status Detalhe Campos'!$G$7:$G$605,'1. Status Resumo'!$P113,'2. Status Detalhe Campos'!$C$7:$C$605,'1. Status Resumo'!$G$107,'2. Status Detalhe Campos'!$D$7:$D$605,"2. Campo")</f>
        <v>26</v>
      </c>
      <c r="V113" s="27">
        <f t="shared" si="3"/>
        <v>0</v>
      </c>
      <c r="X113" s="231"/>
      <c r="Y113" s="232"/>
      <c r="Z113" s="232"/>
      <c r="AA113" s="232"/>
      <c r="AB113" s="232"/>
      <c r="AC113" s="232"/>
      <c r="AD113" s="232"/>
      <c r="AE113" s="232"/>
      <c r="AF113" s="233"/>
      <c r="AG113" s="189"/>
      <c r="AH113" s="135"/>
    </row>
    <row r="114" spans="1:34" ht="17.55" hidden="1" customHeight="1">
      <c r="A114" s="135"/>
      <c r="B114" s="140"/>
      <c r="D114" s="237" t="str">
        <f>"# "&amp;U119</f>
        <v># 50</v>
      </c>
      <c r="E114" s="237"/>
      <c r="P114" s="27" t="s">
        <v>478</v>
      </c>
      <c r="T114" s="27">
        <f>COUNTIFS('2. Status Detalhe Campos'!$H$7:$H$605,'1. Status Resumo'!$P114,'2. Status Detalhe Campos'!$C$7:$C$605,'1. Status Resumo'!$G$107,'2. Status Detalhe Campos'!$D$7:$D$605,"2. Campo")</f>
        <v>1</v>
      </c>
      <c r="U114" s="27">
        <f>COUNTIFS('2. Status Detalhe Campos'!$G$7:$G$605,'1. Status Resumo'!$P114,'2. Status Detalhe Campos'!$C$7:$C$605,'1. Status Resumo'!$G$107,'2. Status Detalhe Campos'!$D$7:$D$605,"2. Campo")</f>
        <v>1</v>
      </c>
      <c r="V114" s="27">
        <f t="shared" si="3"/>
        <v>0</v>
      </c>
      <c r="X114" s="231"/>
      <c r="Y114" s="232"/>
      <c r="Z114" s="232"/>
      <c r="AA114" s="232"/>
      <c r="AB114" s="232"/>
      <c r="AC114" s="232"/>
      <c r="AD114" s="232"/>
      <c r="AE114" s="232"/>
      <c r="AF114" s="233"/>
      <c r="AG114" s="189"/>
      <c r="AH114" s="135"/>
    </row>
    <row r="115" spans="1:34" ht="17.55" hidden="1" customHeight="1">
      <c r="A115" s="135"/>
      <c r="B115" s="140"/>
      <c r="D115" s="237"/>
      <c r="E115" s="237"/>
      <c r="P115" s="27" t="s">
        <v>479</v>
      </c>
      <c r="T115" s="27">
        <f>COUNTIFS('2. Status Detalhe Campos'!$H$7:$H$605,'1. Status Resumo'!$P115,'2. Status Detalhe Campos'!$C$7:$C$605,'1. Status Resumo'!$G$107,'2. Status Detalhe Campos'!$D$7:$D$605,"2. Campo")</f>
        <v>0</v>
      </c>
      <c r="U115" s="27">
        <f>COUNTIFS('2. Status Detalhe Campos'!$G$7:$G$605,'1. Status Resumo'!$P115,'2. Status Detalhe Campos'!$C$7:$C$605,'1. Status Resumo'!$G$107,'2. Status Detalhe Campos'!$D$7:$D$605,"2. Campo")</f>
        <v>0</v>
      </c>
      <c r="V115" s="27">
        <f t="shared" si="3"/>
        <v>0</v>
      </c>
      <c r="X115" s="231"/>
      <c r="Y115" s="232"/>
      <c r="Z115" s="232"/>
      <c r="AA115" s="232"/>
      <c r="AB115" s="232"/>
      <c r="AC115" s="232"/>
      <c r="AD115" s="232"/>
      <c r="AE115" s="232"/>
      <c r="AF115" s="233"/>
      <c r="AG115" s="189"/>
      <c r="AH115" s="135"/>
    </row>
    <row r="116" spans="1:34" ht="17.399999999999999" hidden="1" customHeight="1">
      <c r="A116" s="135"/>
      <c r="B116" s="140"/>
      <c r="P116" s="27" t="s">
        <v>480</v>
      </c>
      <c r="R116" s="27" t="s">
        <v>481</v>
      </c>
      <c r="T116" s="27">
        <f>COUNTIFS('2. Status Detalhe Campos'!$H$7:$H$605,'1. Status Resumo'!$P116,'2. Status Detalhe Campos'!$C$7:$C$605,'1. Status Resumo'!$G$107,'2. Status Detalhe Campos'!$D$7:$D$605,"2. Campo")</f>
        <v>0</v>
      </c>
      <c r="U116" s="27">
        <f>COUNTIFS('2. Status Detalhe Campos'!$G$7:$G$605,'1. Status Resumo'!$P116,'2. Status Detalhe Campos'!$C$7:$C$605,'1. Status Resumo'!$G$107,'2. Status Detalhe Campos'!$D$7:$D$605,"2. Campo")</f>
        <v>0</v>
      </c>
      <c r="V116" s="27">
        <f t="shared" si="3"/>
        <v>0</v>
      </c>
      <c r="X116" s="231"/>
      <c r="Y116" s="232"/>
      <c r="Z116" s="232"/>
      <c r="AA116" s="232"/>
      <c r="AB116" s="232"/>
      <c r="AC116" s="232"/>
      <c r="AD116" s="232"/>
      <c r="AE116" s="232"/>
      <c r="AF116" s="233"/>
      <c r="AG116" s="189"/>
      <c r="AH116" s="135"/>
    </row>
    <row r="117" spans="1:34" ht="17.399999999999999" hidden="1" customHeight="1">
      <c r="A117" s="135"/>
      <c r="B117" s="140"/>
      <c r="P117" s="27" t="s">
        <v>482</v>
      </c>
      <c r="T117" s="27">
        <f>COUNTIFS('2. Status Detalhe Campos'!$H$7:$H$605,'1. Status Resumo'!$P117,'2. Status Detalhe Campos'!$C$7:$C$605,'1. Status Resumo'!$G$107,'2. Status Detalhe Campos'!$D$7:$D$605,"2. Campo")</f>
        <v>0</v>
      </c>
      <c r="U117" s="27">
        <f>COUNTIFS('2. Status Detalhe Campos'!$G$7:$G$605,'1. Status Resumo'!$P117,'2. Status Detalhe Campos'!$C$7:$C$605,'1. Status Resumo'!$G$107,'2. Status Detalhe Campos'!$D$7:$D$605,"2. Campo")</f>
        <v>0</v>
      </c>
      <c r="V117" s="27">
        <f t="shared" si="3"/>
        <v>0</v>
      </c>
      <c r="X117" s="231"/>
      <c r="Y117" s="232"/>
      <c r="Z117" s="232"/>
      <c r="AA117" s="232"/>
      <c r="AB117" s="232"/>
      <c r="AC117" s="232"/>
      <c r="AD117" s="232"/>
      <c r="AE117" s="232"/>
      <c r="AF117" s="233"/>
      <c r="AG117" s="189"/>
      <c r="AH117" s="135"/>
    </row>
    <row r="118" spans="1:34" ht="17.399999999999999" hidden="1" customHeight="1">
      <c r="A118" s="135"/>
      <c r="B118" s="140"/>
      <c r="P118" s="27" t="s">
        <v>30</v>
      </c>
      <c r="T118" s="27">
        <f>COUNTIFS('2. Status Detalhe Campos'!$H$7:$H$605,'1. Status Resumo'!$P118,'2. Status Detalhe Campos'!$C$7:$C$605,'1. Status Resumo'!$G$107,'2. Status Detalhe Campos'!$D$7:$D$605,"2. Campo")</f>
        <v>0</v>
      </c>
      <c r="U118" s="27">
        <f>COUNTIFS('2. Status Detalhe Campos'!$G$7:$G$605,'1. Status Resumo'!$P118,'2. Status Detalhe Campos'!$C$7:$C$605,'1. Status Resumo'!$G$107,'2. Status Detalhe Campos'!$D$7:$D$605,"2. Campo")</f>
        <v>0</v>
      </c>
      <c r="V118" s="27">
        <f t="shared" si="3"/>
        <v>0</v>
      </c>
      <c r="X118" s="231"/>
      <c r="Y118" s="232"/>
      <c r="Z118" s="232"/>
      <c r="AA118" s="232"/>
      <c r="AB118" s="232"/>
      <c r="AC118" s="232"/>
      <c r="AD118" s="232"/>
      <c r="AE118" s="232"/>
      <c r="AF118" s="233"/>
      <c r="AG118" s="189"/>
      <c r="AH118" s="135"/>
    </row>
    <row r="119" spans="1:34" ht="17.399999999999999" hidden="1" customHeight="1">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c r="A120" s="135"/>
      <c r="B120" s="140"/>
      <c r="AG120" s="141"/>
      <c r="AH120" s="135"/>
    </row>
    <row r="121" spans="1:34" ht="17.399999999999999" hidden="1" customHeight="1">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27" t="s">
        <v>1824</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F24" sqref="F24"/>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1876</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3"/>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2"/>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2"/>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2"/>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2"/>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2"/>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2"/>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2"/>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2"/>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2"/>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2"/>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2"/>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2"/>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482</v>
      </c>
      <c r="I113" s="164"/>
      <c r="J113" s="175">
        <f>IF(VLOOKUP(A113,'Aux - pivots1'!$A:$E,3,0)=0, "",VLOOKUP(A113,'Aux - pivots1'!$A:$E,3,0))</f>
        <v>45562</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482</v>
      </c>
      <c r="I114" s="164"/>
      <c r="J114" s="175">
        <f>IF(VLOOKUP(A114,'Aux - pivots1'!$A:$E,3,0)=0, "",VLOOKUP(A114,'Aux - pivots1'!$A:$E,3,0))</f>
        <v>45562</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482</v>
      </c>
      <c r="I115" s="164"/>
      <c r="J115" s="175">
        <f>IF(VLOOKUP(A115,'Aux - pivots1'!$A:$E,3,0)=0, "",VLOOKUP(A115,'Aux - pivots1'!$A:$E,3,0))</f>
        <v>45562</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482</v>
      </c>
      <c r="I116" s="164"/>
      <c r="J116" s="175">
        <f>IF(VLOOKUP(A116,'Aux - pivots1'!$A:$E,3,0)=0, "",VLOOKUP(A116,'Aux - pivots1'!$A:$E,3,0))</f>
        <v>45562</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482</v>
      </c>
      <c r="I117" s="164"/>
      <c r="J117" s="175">
        <f>IF(VLOOKUP(A117,'Aux - pivots1'!$A:$E,3,0)=0, "",VLOOKUP(A117,'Aux - pivots1'!$A:$E,3,0))</f>
        <v>45562</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482</v>
      </c>
      <c r="I118" s="164"/>
      <c r="J118" s="175">
        <f>IF(VLOOKUP(A118,'Aux - pivots1'!$A:$E,3,0)=0, "",VLOOKUP(A118,'Aux - pivots1'!$A:$E,3,0))</f>
        <v>45562</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482</v>
      </c>
      <c r="I121" s="164"/>
      <c r="J121" s="175">
        <f>IF(VLOOKUP(A121,'Aux - pivots1'!$A:$E,3,0)=0, "",VLOOKUP(A121,'Aux - pivots1'!$A:$E,3,0))</f>
        <v>45562</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482</v>
      </c>
      <c r="I123" s="164"/>
      <c r="J123" s="175">
        <f>IF(VLOOKUP(A123,'Aux - pivots1'!$A:$E,3,0)=0, "",VLOOKUP(A123,'Aux - pivots1'!$A:$E,3,0))</f>
        <v>45562</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482</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482</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477</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482</v>
      </c>
      <c r="I128" s="164"/>
      <c r="J128" s="175">
        <f>IF(VLOOKUP(A128,'Aux - pivots1'!$A:$E,3,0)=0, "",VLOOKUP(A128,'Aux - pivots1'!$A:$E,3,0))</f>
        <v>45562</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482</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482</v>
      </c>
      <c r="I149" s="164"/>
      <c r="J149" s="175">
        <f>IF(VLOOKUP(A149,'Aux - pivots1'!$A:$E,3,0)=0, "",VLOOKUP(A149,'Aux - pivots1'!$A:$E,3,0))</f>
        <v>45562</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482</v>
      </c>
      <c r="I154" s="164"/>
      <c r="J154" s="175">
        <f>IF(VLOOKUP(A154,'Aux - pivots1'!$A:$E,3,0)=0, "",VLOOKUP(A154,'Aux - pivots1'!$A:$E,3,0))</f>
        <v>45562</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482</v>
      </c>
      <c r="I158" s="164"/>
      <c r="J158" s="175">
        <f>IF(VLOOKUP(A158,'Aux - pivots1'!$A:$E,3,0)=0, "",VLOOKUP(A158,'Aux - pivots1'!$A:$E,3,0))</f>
        <v>45562</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482</v>
      </c>
      <c r="I173" s="164"/>
      <c r="J173" s="175">
        <f>IF(VLOOKUP(A173,'Aux - pivots1'!$A:$E,3,0)=0, "",VLOOKUP(A173,'Aux - pivots1'!$A:$E,3,0))</f>
        <v>45562</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482</v>
      </c>
      <c r="I174" s="164"/>
      <c r="J174" s="175">
        <f>IF(VLOOKUP(A174,'Aux - pivots1'!$A:$E,3,0)=0, "",VLOOKUP(A174,'Aux - pivots1'!$A:$E,3,0))</f>
        <v>45562</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482</v>
      </c>
      <c r="I175" s="164"/>
      <c r="J175" s="175">
        <f>IF(VLOOKUP(A175,'Aux - pivots1'!$A:$E,3,0)=0, "",VLOOKUP(A175,'Aux - pivots1'!$A:$E,3,0))</f>
        <v>45562</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482</v>
      </c>
      <c r="I176" s="164"/>
      <c r="J176" s="175">
        <f>IF(VLOOKUP(A176,'Aux - pivots1'!$A:$E,3,0)=0, "",VLOOKUP(A176,'Aux - pivots1'!$A:$E,3,0))</f>
        <v>45562</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482</v>
      </c>
      <c r="I177" s="164"/>
      <c r="J177" s="175">
        <f>IF(VLOOKUP(A177,'Aux - pivots1'!$A:$E,3,0)=0, "",VLOOKUP(A177,'Aux - pivots1'!$A:$E,3,0))</f>
        <v>45562</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482</v>
      </c>
      <c r="I178" s="164"/>
      <c r="J178" s="175">
        <f>IF(VLOOKUP(A178,'Aux - pivots1'!$A:$E,3,0)=0, "",VLOOKUP(A178,'Aux - pivots1'!$A:$E,3,0))</f>
        <v>45562</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482</v>
      </c>
      <c r="I179" s="164"/>
      <c r="J179" s="175">
        <f>IF(VLOOKUP(A179,'Aux - pivots1'!$A:$E,3,0)=0, "",VLOOKUP(A179,'Aux - pivots1'!$A:$E,3,0))</f>
        <v>45562</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f>IF(VLOOKUP(A181,'Aux - pivots1'!$A:$E,3,0)=0, "",VLOOKUP(A181,'Aux - pivots1'!$A:$E,3,0))</f>
        <v>45563</v>
      </c>
      <c r="K181" s="175" t="str">
        <f>IF(VLOOKUP(A181,'Aux - pivots1'!$A:$E,4,0)=0, "",VLOOKUP(A181,'Aux - pivots1'!$A:$E,4,0))</f>
        <v/>
      </c>
      <c r="L181" s="175" t="str">
        <f>IF(VLOOKUP(A181,'Aux - pivots1'!$A:$E,5,0)=0, "",VLOOKUP(A181,'Aux - pivots1'!$A:$E,5,0))</f>
        <v/>
      </c>
      <c r="M181" s="202"/>
    </row>
    <row r="182" spans="1:13" ht="16.2">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f>IF(VLOOKUP(A190,'Aux - pivots1'!$A:$E,3,0)=0, "",VLOOKUP(A190,'Aux - pivots1'!$A:$E,3,0))</f>
        <v>45563</v>
      </c>
      <c r="K190" s="175" t="str">
        <f>IF(VLOOKUP(A190,'Aux - pivots1'!$A:$E,4,0)=0, "",VLOOKUP(A190,'Aux - pivots1'!$A:$E,4,0))</f>
        <v/>
      </c>
      <c r="L190" s="175" t="str">
        <f>IF(VLOOKUP(A190,'Aux - pivots1'!$A:$E,5,0)=0, "",VLOOKUP(A190,'Aux - pivots1'!$A:$E,5,0))</f>
        <v/>
      </c>
      <c r="M190" s="202"/>
    </row>
    <row r="191" spans="1:13" ht="16.2">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f>IF(VLOOKUP(A191,'Aux - pivots1'!$A:$E,3,0)=0, "",VLOOKUP(A191,'Aux - pivots1'!$A:$E,3,0))</f>
        <v>45563</v>
      </c>
      <c r="K191" s="175" t="str">
        <f>IF(VLOOKUP(A191,'Aux - pivots1'!$A:$E,4,0)=0, "",VLOOKUP(A191,'Aux - pivots1'!$A:$E,4,0))</f>
        <v/>
      </c>
      <c r="L191" s="175" t="str">
        <f>IF(VLOOKUP(A191,'Aux - pivots1'!$A:$E,5,0)=0, "",VLOOKUP(A191,'Aux - pivots1'!$A:$E,5,0))</f>
        <v/>
      </c>
      <c r="M191" s="202"/>
    </row>
    <row r="192" spans="1:13" ht="16.2">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f>IF(VLOOKUP(A192,'Aux - pivots1'!$A:$E,3,0)=0, "",VLOOKUP(A192,'Aux - pivots1'!$A:$E,3,0))</f>
        <v>45563</v>
      </c>
      <c r="K192" s="175" t="str">
        <f>IF(VLOOKUP(A192,'Aux - pivots1'!$A:$E,4,0)=0, "",VLOOKUP(A192,'Aux - pivots1'!$A:$E,4,0))</f>
        <v/>
      </c>
      <c r="L192" s="175" t="str">
        <f>IF(VLOOKUP(A192,'Aux - pivots1'!$A:$E,5,0)=0, "",VLOOKUP(A192,'Aux - pivots1'!$A:$E,5,0))</f>
        <v/>
      </c>
      <c r="M192" s="202"/>
    </row>
    <row r="193" spans="1:13" ht="16.2">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480</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480</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f>IF(VLOOKUP(A198,'Aux - pivots1'!$A:$E,3,0)=0, "",VLOOKUP(A198,'Aux - pivots1'!$A:$E,3,0))</f>
        <v>45563</v>
      </c>
      <c r="K198" s="175" t="str">
        <f>IF(VLOOKUP(A198,'Aux - pivots1'!$A:$E,4,0)=0, "",VLOOKUP(A198,'Aux - pivots1'!$A:$E,4,0))</f>
        <v/>
      </c>
      <c r="L198" s="175" t="str">
        <f>IF(VLOOKUP(A198,'Aux - pivots1'!$A:$E,5,0)=0, "",VLOOKUP(A198,'Aux - pivots1'!$A:$E,5,0))</f>
        <v/>
      </c>
      <c r="M198" s="202"/>
    </row>
    <row r="199" spans="1:13" ht="16.2">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f>IF(VLOOKUP(A199,'Aux - pivots1'!$A:$E,3,0)=0, "",VLOOKUP(A199,'Aux - pivots1'!$A:$E,3,0))</f>
        <v>45563</v>
      </c>
      <c r="K199" s="175" t="str">
        <f>IF(VLOOKUP(A199,'Aux - pivots1'!$A:$E,4,0)=0, "",VLOOKUP(A199,'Aux - pivots1'!$A:$E,4,0))</f>
        <v/>
      </c>
      <c r="L199" s="175" t="str">
        <f>IF(VLOOKUP(A199,'Aux - pivots1'!$A:$E,5,0)=0, "",VLOOKUP(A199,'Aux - pivots1'!$A:$E,5,0))</f>
        <v/>
      </c>
      <c r="M199" s="202"/>
    </row>
    <row r="200" spans="1:13" ht="16.2">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f>IF(VLOOKUP(A200,'Aux - pivots1'!$A:$E,3,0)=0, "",VLOOKUP(A200,'Aux - pivots1'!$A:$E,3,0))</f>
        <v>45563</v>
      </c>
      <c r="K200" s="175" t="str">
        <f>IF(VLOOKUP(A200,'Aux - pivots1'!$A:$E,4,0)=0, "",VLOOKUP(A200,'Aux - pivots1'!$A:$E,4,0))</f>
        <v/>
      </c>
      <c r="L200" s="175" t="str">
        <f>IF(VLOOKUP(A200,'Aux - pivots1'!$A:$E,5,0)=0, "",VLOOKUP(A200,'Aux - pivots1'!$A:$E,5,0))</f>
        <v/>
      </c>
      <c r="M200" s="202"/>
    </row>
    <row r="201" spans="1:13" ht="16.2">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f>IF(VLOOKUP(A201,'Aux - pivots1'!$A:$E,3,0)=0, "",VLOOKUP(A201,'Aux - pivots1'!$A:$E,3,0))</f>
        <v>45563</v>
      </c>
      <c r="K201" s="175" t="str">
        <f>IF(VLOOKUP(A201,'Aux - pivots1'!$A:$E,4,0)=0, "",VLOOKUP(A201,'Aux - pivots1'!$A:$E,4,0))</f>
        <v/>
      </c>
      <c r="L201" s="175" t="str">
        <f>IF(VLOOKUP(A201,'Aux - pivots1'!$A:$E,5,0)=0, "",VLOOKUP(A201,'Aux - pivots1'!$A:$E,5,0))</f>
        <v/>
      </c>
      <c r="M201" s="202"/>
    </row>
    <row r="202" spans="1:13" ht="16.2">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f>IF(VLOOKUP(A203,'Aux - pivots1'!$A:$E,3,0)=0, "",VLOOKUP(A203,'Aux - pivots1'!$A:$E,3,0))</f>
        <v>45563</v>
      </c>
      <c r="K203" s="175" t="str">
        <f>IF(VLOOKUP(A203,'Aux - pivots1'!$A:$E,4,0)=0, "",VLOOKUP(A203,'Aux - pivots1'!$A:$E,4,0))</f>
        <v/>
      </c>
      <c r="L203" s="175" t="str">
        <f>IF(VLOOKUP(A203,'Aux - pivots1'!$A:$E,5,0)=0, "",VLOOKUP(A203,'Aux - pivots1'!$A:$E,5,0))</f>
        <v/>
      </c>
      <c r="M203" s="202"/>
    </row>
    <row r="204" spans="1:13" ht="16.2">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f>IF(VLOOKUP(A204,'Aux - pivots1'!$A:$E,3,0)=0, "",VLOOKUP(A204,'Aux - pivots1'!$A:$E,3,0))</f>
        <v>45563</v>
      </c>
      <c r="K204" s="175" t="str">
        <f>IF(VLOOKUP(A204,'Aux - pivots1'!$A:$E,4,0)=0, "",VLOOKUP(A204,'Aux - pivots1'!$A:$E,4,0))</f>
        <v/>
      </c>
      <c r="L204" s="175" t="str">
        <f>IF(VLOOKUP(A204,'Aux - pivots1'!$A:$E,5,0)=0, "",VLOOKUP(A204,'Aux - pivots1'!$A:$E,5,0))</f>
        <v/>
      </c>
      <c r="M204" s="202"/>
    </row>
    <row r="205" spans="1:13" ht="16.2">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f>IF(VLOOKUP(A205,'Aux - pivots1'!$A:$E,3,0)=0, "",VLOOKUP(A205,'Aux - pivots1'!$A:$E,3,0))</f>
        <v>45563</v>
      </c>
      <c r="K205" s="175" t="str">
        <f>IF(VLOOKUP(A205,'Aux - pivots1'!$A:$E,4,0)=0, "",VLOOKUP(A205,'Aux - pivots1'!$A:$E,4,0))</f>
        <v/>
      </c>
      <c r="L205" s="175" t="str">
        <f>IF(VLOOKUP(A205,'Aux - pivots1'!$A:$E,5,0)=0, "",VLOOKUP(A205,'Aux - pivots1'!$A:$E,5,0))</f>
        <v/>
      </c>
      <c r="M205" s="202"/>
    </row>
    <row r="206" spans="1:13" ht="16.2">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f>IF(VLOOKUP(A206,'Aux - pivots1'!$A:$E,3,0)=0, "",VLOOKUP(A206,'Aux - pivots1'!$A:$E,3,0))</f>
        <v>45563</v>
      </c>
      <c r="K206" s="175" t="str">
        <f>IF(VLOOKUP(A206,'Aux - pivots1'!$A:$E,4,0)=0, "",VLOOKUP(A206,'Aux - pivots1'!$A:$E,4,0))</f>
        <v/>
      </c>
      <c r="L206" s="175" t="str">
        <f>IF(VLOOKUP(A206,'Aux - pivots1'!$A:$E,5,0)=0, "",VLOOKUP(A206,'Aux - pivots1'!$A:$E,5,0))</f>
        <v/>
      </c>
      <c r="M206" s="202"/>
    </row>
    <row r="207" spans="1:13" ht="16.2">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f>IF(VLOOKUP(A208,'Aux - pivots1'!$A:$E,3,0)=0, "",VLOOKUP(A208,'Aux - pivots1'!$A:$E,3,0))</f>
        <v>45563</v>
      </c>
      <c r="K208" s="175" t="str">
        <f>IF(VLOOKUP(A208,'Aux - pivots1'!$A:$E,4,0)=0, "",VLOOKUP(A208,'Aux - pivots1'!$A:$E,4,0))</f>
        <v/>
      </c>
      <c r="L208" s="175" t="str">
        <f>IF(VLOOKUP(A208,'Aux - pivots1'!$A:$E,5,0)=0, "",VLOOKUP(A208,'Aux - pivots1'!$A:$E,5,0))</f>
        <v/>
      </c>
      <c r="M208" s="202"/>
    </row>
    <row r="209" spans="1:13" ht="16.2">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f>IF(VLOOKUP(A209,'Aux - pivots1'!$A:$E,3,0)=0, "",VLOOKUP(A209,'Aux - pivots1'!$A:$E,3,0))</f>
        <v>45563</v>
      </c>
      <c r="K209" s="175" t="str">
        <f>IF(VLOOKUP(A209,'Aux - pivots1'!$A:$E,4,0)=0, "",VLOOKUP(A209,'Aux - pivots1'!$A:$E,4,0))</f>
        <v/>
      </c>
      <c r="L209" s="175" t="str">
        <f>IF(VLOOKUP(A209,'Aux - pivots1'!$A:$E,5,0)=0, "",VLOOKUP(A209,'Aux - pivots1'!$A:$E,5,0))</f>
        <v/>
      </c>
      <c r="M209" s="202"/>
    </row>
    <row r="210" spans="1:13" ht="16.2">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476</v>
      </c>
      <c r="I210" s="179" t="s">
        <v>1877</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476</v>
      </c>
      <c r="I211" s="179" t="s">
        <v>1877</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c r="A294" s="31" t="str">
        <f t="shared" si="7"/>
        <v>modesg_inp_risco_fisicocod_nace_esg</v>
      </c>
      <c r="B294" s="162" t="s">
        <v>28</v>
      </c>
      <c r="C294" s="157" t="s">
        <v>178</v>
      </c>
      <c r="D294" s="153" t="s">
        <v>40</v>
      </c>
      <c r="E294" s="154" t="s">
        <v>209</v>
      </c>
      <c r="F294" s="153" t="s">
        <v>272</v>
      </c>
      <c r="G294" s="155" t="str">
        <f>VLOOKUP(A294,Plano_V3!$A$27:$G$583,7,0)</f>
        <v>4. Validação EF</v>
      </c>
      <c r="H294" s="155" t="s">
        <v>479</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c r="A317" s="31" t="str">
        <f t="shared" si="7"/>
        <v>modesg_inp_emss_nacecod_nace_esg</v>
      </c>
      <c r="B317" s="162" t="s">
        <v>28</v>
      </c>
      <c r="C317" s="157" t="s">
        <v>178</v>
      </c>
      <c r="D317" s="153" t="s">
        <v>40</v>
      </c>
      <c r="E317" s="154" t="s">
        <v>211</v>
      </c>
      <c r="F317" s="153" t="s">
        <v>272</v>
      </c>
      <c r="G317" s="155" t="str">
        <f>VLOOKUP(A317,Plano_V3!$A$27:$G$583,7,0)</f>
        <v>1. Concluído</v>
      </c>
      <c r="H317" s="155" t="s">
        <v>477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c r="A325" s="31" t="str">
        <f t="shared" si="7"/>
        <v>modesg_inp_emss_nacescp1_ftr_emss</v>
      </c>
      <c r="B325" s="162" t="s">
        <v>28</v>
      </c>
      <c r="C325" s="157" t="s">
        <v>178</v>
      </c>
      <c r="D325" s="153" t="s">
        <v>40</v>
      </c>
      <c r="E325" s="154" t="s">
        <v>211</v>
      </c>
      <c r="F325" s="153" t="s">
        <v>225</v>
      </c>
      <c r="G325" s="155" t="str">
        <f>VLOOKUP(A325,Plano_V3!$A$27:$G$583,7,0)</f>
        <v>1. Concluído</v>
      </c>
      <c r="H325" s="155" t="s">
        <v>477</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c r="A326" s="31" t="str">
        <f t="shared" si="7"/>
        <v>modesg_inp_emss_nacescp2_ftr_emss</v>
      </c>
      <c r="B326" s="162" t="s">
        <v>28</v>
      </c>
      <c r="C326" s="157" t="s">
        <v>178</v>
      </c>
      <c r="D326" s="153" t="s">
        <v>40</v>
      </c>
      <c r="E326" s="154" t="s">
        <v>211</v>
      </c>
      <c r="F326" s="153" t="s">
        <v>226</v>
      </c>
      <c r="G326" s="155" t="str">
        <f>VLOOKUP(A326,Plano_V3!$A$27:$G$583,7,0)</f>
        <v>1. Concluído</v>
      </c>
      <c r="H326" s="155" t="s">
        <v>477</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c r="A327" s="31" t="str">
        <f t="shared" si="7"/>
        <v>modesg_inp_emss_nacescp3_ftr_emss</v>
      </c>
      <c r="B327" s="162" t="s">
        <v>28</v>
      </c>
      <c r="C327" s="157" t="s">
        <v>178</v>
      </c>
      <c r="D327" s="153" t="s">
        <v>40</v>
      </c>
      <c r="E327" s="154" t="s">
        <v>211</v>
      </c>
      <c r="F327" s="153" t="s">
        <v>227</v>
      </c>
      <c r="G327" s="155" t="str">
        <f>VLOOKUP(A327,Plano_V3!$A$27:$G$583,7,0)</f>
        <v>1. Concluído</v>
      </c>
      <c r="H327" s="155" t="s">
        <v>477</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c r="A351" s="31" t="str">
        <f t="shared" si="8"/>
        <v>modesg_out_bens_imoveisflg_rsc_fsc_agd</v>
      </c>
      <c r="B351" s="162" t="s">
        <v>28</v>
      </c>
      <c r="C351" s="157" t="s">
        <v>301</v>
      </c>
      <c r="D351" s="153" t="s">
        <v>40</v>
      </c>
      <c r="E351" s="154" t="s">
        <v>302</v>
      </c>
      <c r="F351" s="153" t="s">
        <v>273</v>
      </c>
      <c r="G351" s="155" t="str">
        <f>VLOOKUP(A351,Plano_V3!$A$27:$G$583,7,0)</f>
        <v>4. Validação EF</v>
      </c>
      <c r="H351" s="155" t="s">
        <v>479</v>
      </c>
      <c r="I351" s="164" t="s">
        <v>1884</v>
      </c>
      <c r="J351" s="175">
        <f>IF(VLOOKUP(A351,'Aux - pivots1'!$A:$E,3,0)=0, "",VLOOKUP(A351,'Aux - pivots1'!$A:$E,3,0))</f>
        <v>45561</v>
      </c>
      <c r="K351" s="175" t="str">
        <f>IF(VLOOKUP(A351,'Aux - pivots1'!$A:$E,4,0)=0, "",VLOOKUP(A351,'Aux - pivots1'!$A:$E,4,0))</f>
        <v/>
      </c>
      <c r="L351" s="175" t="str">
        <f>IF(VLOOKUP(A351,'Aux - pivots1'!$A:$E,5,0)=0, "",VLOOKUP(A351,'Aux - pivots1'!$A:$E,5,0))</f>
        <v/>
      </c>
      <c r="M351" s="202"/>
    </row>
    <row r="352" spans="1:13" ht="16.2">
      <c r="A352" s="31" t="str">
        <f t="shared" si="8"/>
        <v>modesg_out_bens_imoveisflg_rsc_fsc_crnc</v>
      </c>
      <c r="B352" s="162" t="s">
        <v>28</v>
      </c>
      <c r="C352" s="157" t="s">
        <v>301</v>
      </c>
      <c r="D352" s="153" t="s">
        <v>40</v>
      </c>
      <c r="E352" s="154" t="s">
        <v>302</v>
      </c>
      <c r="F352" s="153" t="s">
        <v>274</v>
      </c>
      <c r="G352" s="155" t="str">
        <f>VLOOKUP(A352,Plano_V3!$A$27:$G$583,7,0)</f>
        <v>4. Validação EF</v>
      </c>
      <c r="H352" s="155" t="s">
        <v>479</v>
      </c>
      <c r="I352" s="164" t="s">
        <v>1884</v>
      </c>
      <c r="J352" s="175">
        <f>IF(VLOOKUP(A352,'Aux - pivots1'!$A:$E,3,0)=0, "",VLOOKUP(A352,'Aux - pivots1'!$A:$E,3,0))</f>
        <v>45561</v>
      </c>
      <c r="K352" s="175" t="str">
        <f>IF(VLOOKUP(A352,'Aux - pivots1'!$A:$E,4,0)=0, "",VLOOKUP(A352,'Aux - pivots1'!$A:$E,4,0))</f>
        <v/>
      </c>
      <c r="L352" s="175" t="str">
        <f>IF(VLOOKUP(A352,'Aux - pivots1'!$A:$E,5,0)=0, "",VLOOKUP(A352,'Aux - pivots1'!$A:$E,5,0))</f>
        <v/>
      </c>
      <c r="M352" s="202"/>
    </row>
    <row r="353" spans="1:13" ht="16.2">
      <c r="A353" s="31" t="str">
        <f t="shared" si="8"/>
        <v>modesg_out_bens_imoveisorigem_flg_rsc_fsc_agd</v>
      </c>
      <c r="B353" s="162" t="s">
        <v>28</v>
      </c>
      <c r="C353" s="157" t="s">
        <v>301</v>
      </c>
      <c r="D353" s="153" t="s">
        <v>40</v>
      </c>
      <c r="E353" s="154" t="s">
        <v>302</v>
      </c>
      <c r="F353" s="153" t="s">
        <v>304</v>
      </c>
      <c r="G353" s="155" t="str">
        <f>VLOOKUP(A353,Plano_V3!$A$27:$G$583,7,0)</f>
        <v>4. Validação EF</v>
      </c>
      <c r="H353" s="155" t="s">
        <v>479</v>
      </c>
      <c r="I353" s="164" t="s">
        <v>1884</v>
      </c>
      <c r="J353" s="175">
        <f>IF(VLOOKUP(A353,'Aux - pivots1'!$A:$E,3,0)=0, "",VLOOKUP(A353,'Aux - pivots1'!$A:$E,3,0))</f>
        <v>45561</v>
      </c>
      <c r="K353" s="175" t="str">
        <f>IF(VLOOKUP(A353,'Aux - pivots1'!$A:$E,4,0)=0, "",VLOOKUP(A353,'Aux - pivots1'!$A:$E,4,0))</f>
        <v/>
      </c>
      <c r="L353" s="175" t="str">
        <f>IF(VLOOKUP(A353,'Aux - pivots1'!$A:$E,5,0)=0, "",VLOOKUP(A353,'Aux - pivots1'!$A:$E,5,0))</f>
        <v/>
      </c>
      <c r="M353" s="202"/>
    </row>
    <row r="354" spans="1:13" ht="16.2">
      <c r="A354" s="31" t="str">
        <f t="shared" si="8"/>
        <v>modesg_out_bens_imoveisorigem_flg_rsc_fsc_crnc</v>
      </c>
      <c r="B354" s="162" t="s">
        <v>28</v>
      </c>
      <c r="C354" s="157" t="s">
        <v>301</v>
      </c>
      <c r="D354" s="153" t="s">
        <v>40</v>
      </c>
      <c r="E354" s="154" t="s">
        <v>302</v>
      </c>
      <c r="F354" s="153" t="s">
        <v>305</v>
      </c>
      <c r="G354" s="155" t="str">
        <f>VLOOKUP(A354,Plano_V3!$A$27:$G$583,7,0)</f>
        <v>4. Validação EF</v>
      </c>
      <c r="H354" s="155" t="s">
        <v>479</v>
      </c>
      <c r="I354" s="164" t="s">
        <v>1884</v>
      </c>
      <c r="J354" s="175">
        <f>IF(VLOOKUP(A354,'Aux - pivots1'!$A:$E,3,0)=0, "",VLOOKUP(A354,'Aux - pivots1'!$A:$E,3,0))</f>
        <v>45561</v>
      </c>
      <c r="K354" s="175" t="str">
        <f>IF(VLOOKUP(A354,'Aux - pivots1'!$A:$E,4,0)=0, "",VLOOKUP(A354,'Aux - pivots1'!$A:$E,4,0))</f>
        <v/>
      </c>
      <c r="L354" s="175" t="str">
        <f>IF(VLOOKUP(A354,'Aux - pivots1'!$A:$E,5,0)=0, "",VLOOKUP(A354,'Aux - pivots1'!$A:$E,5,0))</f>
        <v/>
      </c>
      <c r="M354" s="202"/>
    </row>
    <row r="355" spans="1:13" ht="16.2">
      <c r="A355" s="31" t="str">
        <f t="shared" si="8"/>
        <v>modesg_out_bens_imoveisorigem_scp1_emss</v>
      </c>
      <c r="B355" s="162" t="s">
        <v>28</v>
      </c>
      <c r="C355" s="157" t="s">
        <v>301</v>
      </c>
      <c r="D355" s="153" t="s">
        <v>40</v>
      </c>
      <c r="E355" s="154" t="s">
        <v>302</v>
      </c>
      <c r="F355" s="153" t="s">
        <v>306</v>
      </c>
      <c r="G355" s="155" t="str">
        <f>VLOOKUP(A355,Plano_V3!$A$27:$G$583,7,0)</f>
        <v>2. Em Teste</v>
      </c>
      <c r="H355" s="155" t="s">
        <v>177</v>
      </c>
      <c r="I355" s="164" t="s">
        <v>1885</v>
      </c>
      <c r="J355" s="175">
        <f>IF(VLOOKUP(A355,'Aux - pivots1'!$A:$E,3,0)=0, "",VLOOKUP(A355,'Aux - pivots1'!$A:$E,3,0))</f>
        <v>45560</v>
      </c>
      <c r="K355" s="175" t="str">
        <f>IF(VLOOKUP(A355,'Aux - pivots1'!$A:$E,4,0)=0, "",VLOOKUP(A355,'Aux - pivots1'!$A:$E,4,0))</f>
        <v/>
      </c>
      <c r="L355" s="175">
        <f>IF(VLOOKUP(A355,'Aux - pivots1'!$A:$E,5,0)=0, "",VLOOKUP(A355,'Aux - pivots1'!$A:$E,5,0))</f>
        <v>45562</v>
      </c>
      <c r="M355" s="202"/>
    </row>
    <row r="356" spans="1:13" ht="16.2">
      <c r="A356" s="31" t="str">
        <f t="shared" si="8"/>
        <v>modesg_out_bens_imoveisorigem_scp2_emss</v>
      </c>
      <c r="B356" s="162" t="s">
        <v>28</v>
      </c>
      <c r="C356" s="157" t="s">
        <v>301</v>
      </c>
      <c r="D356" s="153" t="s">
        <v>40</v>
      </c>
      <c r="E356" s="154" t="s">
        <v>302</v>
      </c>
      <c r="F356" s="153" t="s">
        <v>307</v>
      </c>
      <c r="G356" s="155" t="str">
        <f>VLOOKUP(A356,Plano_V3!$A$27:$G$583,7,0)</f>
        <v>2. Em Teste</v>
      </c>
      <c r="H356" s="155" t="s">
        <v>177</v>
      </c>
      <c r="I356" s="164" t="s">
        <v>1885</v>
      </c>
      <c r="J356" s="175">
        <f>IF(VLOOKUP(A356,'Aux - pivots1'!$A:$E,3,0)=0, "",VLOOKUP(A356,'Aux - pivots1'!$A:$E,3,0))</f>
        <v>45560</v>
      </c>
      <c r="K356" s="175" t="str">
        <f>IF(VLOOKUP(A356,'Aux - pivots1'!$A:$E,4,0)=0, "",VLOOKUP(A356,'Aux - pivots1'!$A:$E,4,0))</f>
        <v/>
      </c>
      <c r="L356" s="175">
        <f>IF(VLOOKUP(A356,'Aux - pivots1'!$A:$E,5,0)=0, "",VLOOKUP(A356,'Aux - pivots1'!$A:$E,5,0))</f>
        <v>45562</v>
      </c>
      <c r="M356" s="202"/>
    </row>
    <row r="357" spans="1:13" ht="16.2">
      <c r="A357" s="31" t="str">
        <f t="shared" si="8"/>
        <v>modesg_out_bens_imoveisorigem_scp3_emss</v>
      </c>
      <c r="B357" s="162" t="s">
        <v>28</v>
      </c>
      <c r="C357" s="157" t="s">
        <v>301</v>
      </c>
      <c r="D357" s="153" t="s">
        <v>40</v>
      </c>
      <c r="E357" s="154" t="s">
        <v>302</v>
      </c>
      <c r="F357" s="153" t="s">
        <v>308</v>
      </c>
      <c r="G357" s="155" t="str">
        <f>VLOOKUP(A357,Plano_V3!$A$27:$G$583,7,0)</f>
        <v>2. Em Teste</v>
      </c>
      <c r="H357" s="155" t="s">
        <v>177</v>
      </c>
      <c r="I357" s="164" t="s">
        <v>1885</v>
      </c>
      <c r="J357" s="175">
        <f>IF(VLOOKUP(A357,'Aux - pivots1'!$A:$E,3,0)=0, "",VLOOKUP(A357,'Aux - pivots1'!$A:$E,3,0))</f>
        <v>45560</v>
      </c>
      <c r="K357" s="175" t="str">
        <f>IF(VLOOKUP(A357,'Aux - pivots1'!$A:$E,4,0)=0, "",VLOOKUP(A357,'Aux - pivots1'!$A:$E,4,0))</f>
        <v/>
      </c>
      <c r="L357" s="175">
        <f>IF(VLOOKUP(A357,'Aux - pivots1'!$A:$E,5,0)=0, "",VLOOKUP(A357,'Aux - pivots1'!$A:$E,5,0))</f>
        <v>45562</v>
      </c>
      <c r="M357" s="202"/>
    </row>
    <row r="358" spans="1:13" ht="16.2">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c r="A359" s="31" t="str">
        <f t="shared" si="8"/>
        <v>modesg_out_bens_imoveisscp1_emss</v>
      </c>
      <c r="B359" s="162" t="s">
        <v>28</v>
      </c>
      <c r="C359" s="157" t="s">
        <v>301</v>
      </c>
      <c r="D359" s="153" t="s">
        <v>40</v>
      </c>
      <c r="E359" s="154" t="s">
        <v>302</v>
      </c>
      <c r="F359" s="153" t="s">
        <v>276</v>
      </c>
      <c r="G359" s="155" t="str">
        <f>VLOOKUP(A359,Plano_V3!$A$27:$G$583,7,0)</f>
        <v>2. Em Teste</v>
      </c>
      <c r="H359" s="155" t="s">
        <v>177</v>
      </c>
      <c r="I359" s="164" t="s">
        <v>1885</v>
      </c>
      <c r="J359" s="175">
        <f>IF(VLOOKUP(A359,'Aux - pivots1'!$A:$E,3,0)=0, "",VLOOKUP(A359,'Aux - pivots1'!$A:$E,3,0))</f>
        <v>45560</v>
      </c>
      <c r="K359" s="175" t="str">
        <f>IF(VLOOKUP(A359,'Aux - pivots1'!$A:$E,4,0)=0, "",VLOOKUP(A359,'Aux - pivots1'!$A:$E,4,0))</f>
        <v/>
      </c>
      <c r="L359" s="175">
        <f>IF(VLOOKUP(A359,'Aux - pivots1'!$A:$E,5,0)=0, "",VLOOKUP(A359,'Aux - pivots1'!$A:$E,5,0))</f>
        <v>45562</v>
      </c>
      <c r="M359" s="202"/>
    </row>
    <row r="360" spans="1:13" ht="16.2">
      <c r="A360" s="31" t="str">
        <f t="shared" si="8"/>
        <v>modesg_out_bens_imoveisscp2_emss</v>
      </c>
      <c r="B360" s="162" t="s">
        <v>28</v>
      </c>
      <c r="C360" s="157" t="s">
        <v>301</v>
      </c>
      <c r="D360" s="153" t="s">
        <v>40</v>
      </c>
      <c r="E360" s="154" t="s">
        <v>302</v>
      </c>
      <c r="F360" s="153" t="s">
        <v>277</v>
      </c>
      <c r="G360" s="155" t="str">
        <f>VLOOKUP(A360,Plano_V3!$A$27:$G$583,7,0)</f>
        <v>2. Em Teste</v>
      </c>
      <c r="H360" s="155" t="s">
        <v>177</v>
      </c>
      <c r="I360" s="164" t="s">
        <v>1885</v>
      </c>
      <c r="J360" s="175">
        <f>IF(VLOOKUP(A360,'Aux - pivots1'!$A:$E,3,0)=0, "",VLOOKUP(A360,'Aux - pivots1'!$A:$E,3,0))</f>
        <v>45560</v>
      </c>
      <c r="K360" s="175" t="str">
        <f>IF(VLOOKUP(A360,'Aux - pivots1'!$A:$E,4,0)=0, "",VLOOKUP(A360,'Aux - pivots1'!$A:$E,4,0))</f>
        <v/>
      </c>
      <c r="L360" s="175">
        <f>IF(VLOOKUP(A360,'Aux - pivots1'!$A:$E,5,0)=0, "",VLOOKUP(A360,'Aux - pivots1'!$A:$E,5,0))</f>
        <v>45562</v>
      </c>
      <c r="M360" s="202"/>
    </row>
    <row r="361" spans="1:13" ht="16.2">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c r="A362" s="31" t="str">
        <f t="shared" si="8"/>
        <v>modesg_out_bens_imoveisunidade_funcional_scp1_emss</v>
      </c>
      <c r="B362" s="162" t="s">
        <v>28</v>
      </c>
      <c r="C362" s="157" t="s">
        <v>301</v>
      </c>
      <c r="D362" s="153" t="s">
        <v>40</v>
      </c>
      <c r="E362" s="154" t="s">
        <v>302</v>
      </c>
      <c r="F362" s="153" t="s">
        <v>309</v>
      </c>
      <c r="G362" s="155" t="str">
        <f>VLOOKUP(A362,Plano_V3!$A$27:$G$583,7,0)</f>
        <v>2. Em Teste</v>
      </c>
      <c r="H362" s="155" t="s">
        <v>177</v>
      </c>
      <c r="I362" s="164" t="s">
        <v>1885</v>
      </c>
      <c r="J362" s="175">
        <f>IF(VLOOKUP(A362,'Aux - pivots1'!$A:$E,3,0)=0, "",VLOOKUP(A362,'Aux - pivots1'!$A:$E,3,0))</f>
        <v>45560</v>
      </c>
      <c r="K362" s="175" t="str">
        <f>IF(VLOOKUP(A362,'Aux - pivots1'!$A:$E,4,0)=0, "",VLOOKUP(A362,'Aux - pivots1'!$A:$E,4,0))</f>
        <v/>
      </c>
      <c r="L362" s="175" t="str">
        <f>IF(VLOOKUP(A362,'Aux - pivots1'!$A:$E,5,0)=0, "",VLOOKUP(A362,'Aux - pivots1'!$A:$E,5,0))</f>
        <v/>
      </c>
      <c r="M362" s="202"/>
    </row>
    <row r="363" spans="1:13" ht="16.2">
      <c r="A363" s="31" t="str">
        <f t="shared" si="8"/>
        <v>modesg_out_bens_imoveisunidade_funcional_scp2_emss</v>
      </c>
      <c r="B363" s="162" t="s">
        <v>28</v>
      </c>
      <c r="C363" s="157" t="s">
        <v>301</v>
      </c>
      <c r="D363" s="153" t="s">
        <v>40</v>
      </c>
      <c r="E363" s="154" t="s">
        <v>302</v>
      </c>
      <c r="F363" s="153" t="s">
        <v>310</v>
      </c>
      <c r="G363" s="155" t="str">
        <f>VLOOKUP(A363,Plano_V3!$A$27:$G$583,7,0)</f>
        <v>2. Em Teste</v>
      </c>
      <c r="H363" s="155" t="s">
        <v>177</v>
      </c>
      <c r="I363" s="164" t="s">
        <v>1885</v>
      </c>
      <c r="J363" s="175">
        <f>IF(VLOOKUP(A363,'Aux - pivots1'!$A:$E,3,0)=0, "",VLOOKUP(A363,'Aux - pivots1'!$A:$E,3,0))</f>
        <v>45560</v>
      </c>
      <c r="K363" s="175" t="str">
        <f>IF(VLOOKUP(A363,'Aux - pivots1'!$A:$E,4,0)=0, "",VLOOKUP(A363,'Aux - pivots1'!$A:$E,4,0))</f>
        <v/>
      </c>
      <c r="L363" s="175" t="str">
        <f>IF(VLOOKUP(A363,'Aux - pivots1'!$A:$E,5,0)=0, "",VLOOKUP(A363,'Aux - pivots1'!$A:$E,5,0))</f>
        <v/>
      </c>
      <c r="M363" s="202"/>
    </row>
    <row r="364" spans="1:13" ht="16.2">
      <c r="A364" s="31" t="str">
        <f t="shared" si="8"/>
        <v>modesg_out_bens_imoveisunidade_funcional_scp3_emss</v>
      </c>
      <c r="B364" s="162" t="s">
        <v>28</v>
      </c>
      <c r="C364" s="157" t="s">
        <v>301</v>
      </c>
      <c r="D364" s="153" t="s">
        <v>40</v>
      </c>
      <c r="E364" s="154" t="s">
        <v>302</v>
      </c>
      <c r="F364" s="153" t="s">
        <v>311</v>
      </c>
      <c r="G364" s="155" t="str">
        <f>VLOOKUP(A364,Plano_V3!$A$27:$G$583,7,0)</f>
        <v>2. Em Teste</v>
      </c>
      <c r="H364" s="155" t="s">
        <v>177</v>
      </c>
      <c r="I364" s="164" t="s">
        <v>1885</v>
      </c>
      <c r="J364" s="175">
        <f>IF(VLOOKUP(A364,'Aux - pivots1'!$A:$E,3,0)=0, "",VLOOKUP(A364,'Aux - pivots1'!$A:$E,3,0))</f>
        <v>45560</v>
      </c>
      <c r="K364" s="175" t="str">
        <f>IF(VLOOKUP(A364,'Aux - pivots1'!$A:$E,4,0)=0, "",VLOOKUP(A364,'Aux - pivots1'!$A:$E,4,0))</f>
        <v/>
      </c>
      <c r="L364" s="175" t="str">
        <f>IF(VLOOKUP(A364,'Aux - pivots1'!$A:$E,5,0)=0, "",VLOOKUP(A364,'Aux - pivots1'!$A:$E,5,0))</f>
        <v/>
      </c>
      <c r="M364" s="202"/>
    </row>
    <row r="365" spans="1:13" ht="16.2">
      <c r="A365" s="31" t="str">
        <f t="shared" si="8"/>
        <v>modesg_out_empr_info_nfinn.a.</v>
      </c>
      <c r="B365" s="162" t="s">
        <v>28</v>
      </c>
      <c r="C365" s="157" t="s">
        <v>301</v>
      </c>
      <c r="D365" s="153" t="s">
        <v>36</v>
      </c>
      <c r="E365" s="154" t="s">
        <v>312</v>
      </c>
      <c r="F365" s="153" t="s">
        <v>38</v>
      </c>
      <c r="G365" s="155" t="str">
        <f>VLOOKUP(A365,Plano_V3!$A$27:$G$583,7,0)</f>
        <v>1. Concluído</v>
      </c>
      <c r="H365" s="155" t="s">
        <v>477</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482</v>
      </c>
      <c r="I366" s="179" t="s">
        <v>1884</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482</v>
      </c>
      <c r="I367" s="179" t="s">
        <v>1884</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482</v>
      </c>
      <c r="I368" s="179" t="s">
        <v>1884</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482</v>
      </c>
      <c r="I369" s="179" t="s">
        <v>1884</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482</v>
      </c>
      <c r="I370" s="179" t="s">
        <v>1884</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482</v>
      </c>
      <c r="I371" s="179" t="s">
        <v>1884</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482</v>
      </c>
      <c r="I372" s="179" t="s">
        <v>1884</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482</v>
      </c>
      <c r="I373" s="179" t="s">
        <v>1884</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482</v>
      </c>
      <c r="I374" s="179" t="s">
        <v>1884</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482</v>
      </c>
      <c r="I375" s="179" t="s">
        <v>1884</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482</v>
      </c>
      <c r="I376" s="179" t="s">
        <v>1884</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482</v>
      </c>
      <c r="I377" s="179" t="s">
        <v>1884</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482</v>
      </c>
      <c r="I378" s="179" t="s">
        <v>1884</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482</v>
      </c>
      <c r="I379" s="179" t="s">
        <v>1884</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482</v>
      </c>
      <c r="I380" s="179" t="s">
        <v>1884</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482</v>
      </c>
      <c r="I381" s="179" t="s">
        <v>1884</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482</v>
      </c>
      <c r="I382" s="179" t="s">
        <v>1884</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c r="A383" s="31" t="str">
        <f t="shared" si="8"/>
        <v>modesg_out_empr_info_nfinflg_rsc_fsc_agd</v>
      </c>
      <c r="B383" s="162" t="s">
        <v>28</v>
      </c>
      <c r="C383" s="157" t="s">
        <v>301</v>
      </c>
      <c r="D383" s="153" t="s">
        <v>40</v>
      </c>
      <c r="E383" s="154" t="s">
        <v>312</v>
      </c>
      <c r="F383" s="153" t="s">
        <v>273</v>
      </c>
      <c r="G383" s="155" t="str">
        <f>VLOOKUP(A383,Plano_V3!$A$27:$G$583,7,0)</f>
        <v>4. Validação EF</v>
      </c>
      <c r="H383" s="155" t="s">
        <v>479</v>
      </c>
      <c r="I383" s="179" t="s">
        <v>1884</v>
      </c>
      <c r="J383" s="175">
        <f>IF(VLOOKUP(A383,'Aux - pivots1'!$A:$E,3,0)=0, "",VLOOKUP(A383,'Aux - pivots1'!$A:$E,3,0))</f>
        <v>45561</v>
      </c>
      <c r="K383" s="175" t="str">
        <f>IF(VLOOKUP(A383,'Aux - pivots1'!$A:$E,4,0)=0, "",VLOOKUP(A383,'Aux - pivots1'!$A:$E,4,0))</f>
        <v/>
      </c>
      <c r="L383" s="175" t="str">
        <f>IF(VLOOKUP(A383,'Aux - pivots1'!$A:$E,5,0)=0, "",VLOOKUP(A383,'Aux - pivots1'!$A:$E,5,0))</f>
        <v/>
      </c>
      <c r="M383" s="202"/>
    </row>
    <row r="384" spans="1:13" ht="16.2">
      <c r="A384" s="31" t="str">
        <f t="shared" si="8"/>
        <v>modesg_out_empr_info_nfinflg_rsc_fsc_crnc</v>
      </c>
      <c r="B384" s="162" t="s">
        <v>28</v>
      </c>
      <c r="C384" s="157" t="s">
        <v>301</v>
      </c>
      <c r="D384" s="153" t="s">
        <v>40</v>
      </c>
      <c r="E384" s="154" t="s">
        <v>312</v>
      </c>
      <c r="F384" s="153" t="s">
        <v>274</v>
      </c>
      <c r="G384" s="155" t="str">
        <f>VLOOKUP(A384,Plano_V3!$A$27:$G$583,7,0)</f>
        <v>4. Validação EF</v>
      </c>
      <c r="H384" s="155" t="s">
        <v>479</v>
      </c>
      <c r="I384" s="179" t="s">
        <v>1884</v>
      </c>
      <c r="J384" s="175">
        <f>IF(VLOOKUP(A384,'Aux - pivots1'!$A:$E,3,0)=0, "",VLOOKUP(A384,'Aux - pivots1'!$A:$E,3,0))</f>
        <v>45561</v>
      </c>
      <c r="K384" s="175" t="str">
        <f>IF(VLOOKUP(A384,'Aux - pivots1'!$A:$E,4,0)=0, "",VLOOKUP(A384,'Aux - pivots1'!$A:$E,4,0))</f>
        <v/>
      </c>
      <c r="L384" s="175" t="str">
        <f>IF(VLOOKUP(A384,'Aux - pivots1'!$A:$E,5,0)=0, "",VLOOKUP(A384,'Aux - pivots1'!$A:$E,5,0))</f>
        <v/>
      </c>
      <c r="M384" s="202"/>
    </row>
    <row r="385" spans="1:13" ht="16.2">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482</v>
      </c>
      <c r="I385" s="179" t="s">
        <v>1884</v>
      </c>
      <c r="J385" s="175">
        <f>IF(VLOOKUP(A385,'Aux - pivots1'!$A:$E,3,0)=0, "",VLOOKUP(A385,'Aux - pivots1'!$A:$E,3,0))</f>
        <v>45561</v>
      </c>
      <c r="K385" s="175" t="str">
        <f>IF(VLOOKUP(A385,'Aux - pivots1'!$A:$E,4,0)=0, "",VLOOKUP(A385,'Aux - pivots1'!$A:$E,4,0))</f>
        <v/>
      </c>
      <c r="L385" s="175" t="str">
        <f>IF(VLOOKUP(A385,'Aux - pivots1'!$A:$E,5,0)=0, "",VLOOKUP(A385,'Aux - pivots1'!$A:$E,5,0))</f>
        <v/>
      </c>
      <c r="M385" s="202"/>
    </row>
    <row r="386" spans="1:13" ht="16.2">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482</v>
      </c>
      <c r="I386" s="179" t="s">
        <v>1884</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482</v>
      </c>
      <c r="I387" s="179" t="s">
        <v>1884</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c r="A388" s="31" t="str">
        <f t="shared" si="8"/>
        <v>modesg_out_empr_info_nfinorigem_flg_rsc_fsc_agd</v>
      </c>
      <c r="B388" s="162" t="s">
        <v>28</v>
      </c>
      <c r="C388" s="157" t="s">
        <v>301</v>
      </c>
      <c r="D388" s="153" t="s">
        <v>40</v>
      </c>
      <c r="E388" s="154" t="s">
        <v>312</v>
      </c>
      <c r="F388" s="153" t="s">
        <v>304</v>
      </c>
      <c r="G388" s="155" t="str">
        <f>VLOOKUP(A388,Plano_V3!$A$27:$G$583,7,0)</f>
        <v>4. Validação EF</v>
      </c>
      <c r="H388" s="155" t="s">
        <v>479</v>
      </c>
      <c r="I388" s="179" t="s">
        <v>1884</v>
      </c>
      <c r="J388" s="175">
        <f>IF(VLOOKUP(A388,'Aux - pivots1'!$A:$E,3,0)=0, "",VLOOKUP(A388,'Aux - pivots1'!$A:$E,3,0))</f>
        <v>45561</v>
      </c>
      <c r="K388" s="175" t="str">
        <f>IF(VLOOKUP(A388,'Aux - pivots1'!$A:$E,4,0)=0, "",VLOOKUP(A388,'Aux - pivots1'!$A:$E,4,0))</f>
        <v/>
      </c>
      <c r="L388" s="175" t="str">
        <f>IF(VLOOKUP(A388,'Aux - pivots1'!$A:$E,5,0)=0, "",VLOOKUP(A388,'Aux - pivots1'!$A:$E,5,0))</f>
        <v/>
      </c>
      <c r="M388" s="202"/>
    </row>
    <row r="389" spans="1:13" ht="16.2">
      <c r="A389" s="31" t="str">
        <f t="shared" si="8"/>
        <v>modesg_out_empr_info_nfinorigem_flg_rsc_fsc_crnc</v>
      </c>
      <c r="B389" s="162" t="s">
        <v>28</v>
      </c>
      <c r="C389" s="157" t="s">
        <v>301</v>
      </c>
      <c r="D389" s="153" t="s">
        <v>40</v>
      </c>
      <c r="E389" s="154" t="s">
        <v>312</v>
      </c>
      <c r="F389" s="153" t="s">
        <v>305</v>
      </c>
      <c r="G389" s="155" t="str">
        <f>VLOOKUP(A389,Plano_V3!$A$27:$G$583,7,0)</f>
        <v>4. Validação EF</v>
      </c>
      <c r="H389" s="155" t="s">
        <v>479</v>
      </c>
      <c r="I389" s="179" t="s">
        <v>1884</v>
      </c>
      <c r="J389" s="175">
        <f>IF(VLOOKUP(A389,'Aux - pivots1'!$A:$E,3,0)=0, "",VLOOKUP(A389,'Aux - pivots1'!$A:$E,3,0))</f>
        <v>45561</v>
      </c>
      <c r="K389" s="175" t="str">
        <f>IF(VLOOKUP(A389,'Aux - pivots1'!$A:$E,4,0)=0, "",VLOOKUP(A389,'Aux - pivots1'!$A:$E,4,0))</f>
        <v/>
      </c>
      <c r="L389" s="175" t="str">
        <f>IF(VLOOKUP(A389,'Aux - pivots1'!$A:$E,5,0)=0, "",VLOOKUP(A389,'Aux - pivots1'!$A:$E,5,0))</f>
        <v/>
      </c>
      <c r="M389" s="202"/>
    </row>
    <row r="390" spans="1:13" ht="16.2">
      <c r="A390" s="31" t="str">
        <f t="shared" si="8"/>
        <v>modesg_out_empr_info_nfinorigem_scp1_emss</v>
      </c>
      <c r="B390" s="162" t="s">
        <v>28</v>
      </c>
      <c r="C390" s="157" t="s">
        <v>301</v>
      </c>
      <c r="D390" s="153" t="s">
        <v>40</v>
      </c>
      <c r="E390" s="154" t="s">
        <v>312</v>
      </c>
      <c r="F390" s="153" t="s">
        <v>306</v>
      </c>
      <c r="G390" s="155" t="str">
        <f>VLOOKUP(A390,Plano_V3!$A$27:$G$583,7,0)</f>
        <v>2. Em Teste</v>
      </c>
      <c r="H390" s="155" t="s">
        <v>177</v>
      </c>
      <c r="I390" s="179" t="s">
        <v>1885</v>
      </c>
      <c r="J390" s="175" t="str">
        <f>IF(VLOOKUP(A390,'Aux - pivots1'!$A:$E,3,0)=0, "",VLOOKUP(A390,'Aux - pivots1'!$A:$E,3,0))</f>
        <v/>
      </c>
      <c r="K390" s="175" t="str">
        <f>IF(VLOOKUP(A390,'Aux - pivots1'!$A:$E,4,0)=0, "",VLOOKUP(A390,'Aux - pivots1'!$A:$E,4,0))</f>
        <v/>
      </c>
      <c r="L390" s="175" t="str">
        <f>IF(VLOOKUP(A390,'Aux - pivots1'!$A:$E,5,0)=0, "",VLOOKUP(A390,'Aux - pivots1'!$A:$E,5,0))</f>
        <v/>
      </c>
      <c r="M390" s="202"/>
    </row>
    <row r="391" spans="1:13" ht="16.2">
      <c r="A391" s="31" t="str">
        <f t="shared" si="8"/>
        <v>modesg_out_empr_info_nfinorigem_scp2_emss</v>
      </c>
      <c r="B391" s="162" t="s">
        <v>28</v>
      </c>
      <c r="C391" s="157" t="s">
        <v>301</v>
      </c>
      <c r="D391" s="153" t="s">
        <v>40</v>
      </c>
      <c r="E391" s="154" t="s">
        <v>312</v>
      </c>
      <c r="F391" s="153" t="s">
        <v>307</v>
      </c>
      <c r="G391" s="155" t="str">
        <f>VLOOKUP(A391,Plano_V3!$A$27:$G$583,7,0)</f>
        <v>2. Em Teste</v>
      </c>
      <c r="H391" s="155" t="s">
        <v>177</v>
      </c>
      <c r="I391" s="179" t="s">
        <v>1885</v>
      </c>
      <c r="J391" s="175" t="str">
        <f>IF(VLOOKUP(A391,'Aux - pivots1'!$A:$E,3,0)=0, "",VLOOKUP(A391,'Aux - pivots1'!$A:$E,3,0))</f>
        <v/>
      </c>
      <c r="K391" s="175" t="str">
        <f>IF(VLOOKUP(A391,'Aux - pivots1'!$A:$E,4,0)=0, "",VLOOKUP(A391,'Aux - pivots1'!$A:$E,4,0))</f>
        <v/>
      </c>
      <c r="L391" s="175" t="str">
        <f>IF(VLOOKUP(A391,'Aux - pivots1'!$A:$E,5,0)=0, "",VLOOKUP(A391,'Aux - pivots1'!$A:$E,5,0))</f>
        <v/>
      </c>
      <c r="M391" s="202"/>
    </row>
    <row r="392" spans="1:13" ht="16.2">
      <c r="A392" s="31" t="str">
        <f t="shared" si="8"/>
        <v>modesg_out_empr_info_nfinorigem_scp3_emss</v>
      </c>
      <c r="B392" s="162" t="s">
        <v>28</v>
      </c>
      <c r="C392" s="157" t="s">
        <v>301</v>
      </c>
      <c r="D392" s="153" t="s">
        <v>40</v>
      </c>
      <c r="E392" s="154" t="s">
        <v>312</v>
      </c>
      <c r="F392" s="153" t="s">
        <v>308</v>
      </c>
      <c r="G392" s="155" t="str">
        <f>VLOOKUP(A392,Plano_V3!$A$27:$G$583,7,0)</f>
        <v>2. Em Teste</v>
      </c>
      <c r="H392" s="155" t="s">
        <v>177</v>
      </c>
      <c r="I392" s="179" t="s">
        <v>1885</v>
      </c>
      <c r="J392" s="175" t="str">
        <f>IF(VLOOKUP(A392,'Aux - pivots1'!$A:$E,3,0)=0, "",VLOOKUP(A392,'Aux - pivots1'!$A:$E,3,0))</f>
        <v/>
      </c>
      <c r="K392" s="175" t="str">
        <f>IF(VLOOKUP(A392,'Aux - pivots1'!$A:$E,4,0)=0, "",VLOOKUP(A392,'Aux - pivots1'!$A:$E,4,0))</f>
        <v/>
      </c>
      <c r="L392" s="175" t="str">
        <f>IF(VLOOKUP(A392,'Aux - pivots1'!$A:$E,5,0)=0, "",VLOOKUP(A392,'Aux - pivots1'!$A:$E,5,0))</f>
        <v/>
      </c>
      <c r="M392" s="202"/>
    </row>
    <row r="393" spans="1:13" ht="16.2">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c r="A394" s="31" t="str">
        <f t="shared" si="8"/>
        <v>modesg_out_empr_info_nfinscp1_emss</v>
      </c>
      <c r="B394" s="162" t="s">
        <v>28</v>
      </c>
      <c r="C394" s="157" t="s">
        <v>301</v>
      </c>
      <c r="D394" s="153" t="s">
        <v>40</v>
      </c>
      <c r="E394" s="154" t="s">
        <v>312</v>
      </c>
      <c r="F394" s="153" t="s">
        <v>276</v>
      </c>
      <c r="G394" s="155" t="str">
        <f>VLOOKUP(A394,Plano_V3!$A$27:$G$583,7,0)</f>
        <v>2. Em Teste</v>
      </c>
      <c r="H394" s="155" t="s">
        <v>177</v>
      </c>
      <c r="I394" s="179" t="s">
        <v>1885</v>
      </c>
      <c r="J394" s="175" t="str">
        <f>IF(VLOOKUP(A394,'Aux - pivots1'!$A:$E,3,0)=0, "",VLOOKUP(A394,'Aux - pivots1'!$A:$E,3,0))</f>
        <v/>
      </c>
      <c r="K394" s="175" t="str">
        <f>IF(VLOOKUP(A394,'Aux - pivots1'!$A:$E,4,0)=0, "",VLOOKUP(A394,'Aux - pivots1'!$A:$E,4,0))</f>
        <v/>
      </c>
      <c r="L394" s="175" t="str">
        <f>IF(VLOOKUP(A394,'Aux - pivots1'!$A:$E,5,0)=0, "",VLOOKUP(A394,'Aux - pivots1'!$A:$E,5,0))</f>
        <v/>
      </c>
      <c r="M394" s="202"/>
    </row>
    <row r="395" spans="1:13" ht="16.2">
      <c r="A395" s="31" t="str">
        <f t="shared" si="8"/>
        <v>modesg_out_empr_info_nfinscp2_emss</v>
      </c>
      <c r="B395" s="162" t="s">
        <v>28</v>
      </c>
      <c r="C395" s="157" t="s">
        <v>301</v>
      </c>
      <c r="D395" s="153" t="s">
        <v>40</v>
      </c>
      <c r="E395" s="154" t="s">
        <v>312</v>
      </c>
      <c r="F395" s="153" t="s">
        <v>277</v>
      </c>
      <c r="G395" s="155" t="str">
        <f>VLOOKUP(A395,Plano_V3!$A$27:$G$583,7,0)</f>
        <v>2. Em Teste</v>
      </c>
      <c r="H395" s="155" t="s">
        <v>177</v>
      </c>
      <c r="I395" s="179" t="s">
        <v>1885</v>
      </c>
      <c r="J395" s="175" t="str">
        <f>IF(VLOOKUP(A395,'Aux - pivots1'!$A:$E,3,0)=0, "",VLOOKUP(A395,'Aux - pivots1'!$A:$E,3,0))</f>
        <v/>
      </c>
      <c r="K395" s="175" t="str">
        <f>IF(VLOOKUP(A395,'Aux - pivots1'!$A:$E,4,0)=0, "",VLOOKUP(A395,'Aux - pivots1'!$A:$E,4,0))</f>
        <v/>
      </c>
      <c r="L395" s="175" t="str">
        <f>IF(VLOOKUP(A395,'Aux - pivots1'!$A:$E,5,0)=0, "",VLOOKUP(A395,'Aux - pivots1'!$A:$E,5,0))</f>
        <v/>
      </c>
      <c r="M395" s="202"/>
    </row>
    <row r="396" spans="1:13" ht="16.2">
      <c r="A396" s="31" t="str">
        <f t="shared" si="8"/>
        <v>modesg_out_empr_info_nfinscp3_emss</v>
      </c>
      <c r="B396" s="162" t="s">
        <v>28</v>
      </c>
      <c r="C396" s="157" t="s">
        <v>301</v>
      </c>
      <c r="D396" s="153" t="s">
        <v>40</v>
      </c>
      <c r="E396" s="154" t="s">
        <v>312</v>
      </c>
      <c r="F396" s="153" t="s">
        <v>278</v>
      </c>
      <c r="G396" s="155" t="str">
        <f>VLOOKUP(A396,Plano_V3!$A$27:$G$583,7,0)</f>
        <v>2. Em Teste</v>
      </c>
      <c r="H396" s="155" t="s">
        <v>177</v>
      </c>
      <c r="I396" s="179" t="s">
        <v>1885</v>
      </c>
      <c r="J396" s="175" t="str">
        <f>IF(VLOOKUP(A396,'Aux - pivots1'!$A:$E,3,0)=0, "",VLOOKUP(A396,'Aux - pivots1'!$A:$E,3,0))</f>
        <v/>
      </c>
      <c r="K396" s="175" t="str">
        <f>IF(VLOOKUP(A396,'Aux - pivots1'!$A:$E,4,0)=0, "",VLOOKUP(A396,'Aux - pivots1'!$A:$E,4,0))</f>
        <v/>
      </c>
      <c r="L396" s="175" t="str">
        <f>IF(VLOOKUP(A396,'Aux - pivots1'!$A:$E,5,0)=0, "",VLOOKUP(A396,'Aux - pivots1'!$A:$E,5,0))</f>
        <v/>
      </c>
      <c r="M396" s="202"/>
    </row>
    <row r="397" spans="1:13" ht="16.2">
      <c r="A397" s="31" t="str">
        <f t="shared" si="8"/>
        <v>modesg_out_empr_info_nfinzcliente</v>
      </c>
      <c r="B397" s="162" t="s">
        <v>28</v>
      </c>
      <c r="C397" s="157" t="s">
        <v>301</v>
      </c>
      <c r="D397" s="153" t="s">
        <v>40</v>
      </c>
      <c r="E397" s="154" t="s">
        <v>312</v>
      </c>
      <c r="F397" s="153" t="s">
        <v>203</v>
      </c>
      <c r="G397" s="155" t="str">
        <f>VLOOKUP(A397,Plano_V3!$A$27:$G$583,7,0)</f>
        <v>1. Concluído</v>
      </c>
      <c r="H397" s="155" t="s">
        <v>477</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482</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482</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c r="A404" s="31" t="str">
        <f t="shared" si="9"/>
        <v>modesg_out_emss_vclsorigem_scp1_emss</v>
      </c>
      <c r="B404" s="162" t="s">
        <v>28</v>
      </c>
      <c r="C404" s="157" t="s">
        <v>301</v>
      </c>
      <c r="D404" s="153" t="s">
        <v>40</v>
      </c>
      <c r="E404" s="154" t="s">
        <v>318</v>
      </c>
      <c r="F404" s="153" t="s">
        <v>306</v>
      </c>
      <c r="G404" s="155" t="str">
        <f>VLOOKUP(A404,Plano_V3!$A$27:$G$583,7,0)</f>
        <v>2. Em Teste</v>
      </c>
      <c r="H404" s="155" t="s">
        <v>177</v>
      </c>
      <c r="I404" s="164" t="s">
        <v>1865</v>
      </c>
      <c r="J404" s="175">
        <f>IF(VLOOKUP(A404,'Aux - pivots1'!$A:$E,3,0)=0, "",VLOOKUP(A404,'Aux - pivots1'!$A:$E,3,0))</f>
        <v>45559</v>
      </c>
      <c r="K404" s="175" t="str">
        <f>IF(VLOOKUP(A404,'Aux - pivots1'!$A:$E,4,0)=0, "",VLOOKUP(A404,'Aux - pivots1'!$A:$E,4,0))</f>
        <v/>
      </c>
      <c r="L404" s="175" t="str">
        <f>IF(VLOOKUP(A404,'Aux - pivots1'!$A:$E,5,0)=0, "",VLOOKUP(A404,'Aux - pivots1'!$A:$E,5,0))</f>
        <v/>
      </c>
      <c r="M404" s="202"/>
    </row>
    <row r="405" spans="1:13" ht="16.2">
      <c r="A405" s="31" t="str">
        <f t="shared" si="9"/>
        <v>modesg_out_emss_vclsorigem_scp2_emss</v>
      </c>
      <c r="B405" s="162" t="s">
        <v>28</v>
      </c>
      <c r="C405" s="157" t="s">
        <v>301</v>
      </c>
      <c r="D405" s="153" t="s">
        <v>40</v>
      </c>
      <c r="E405" s="154" t="s">
        <v>318</v>
      </c>
      <c r="F405" s="153" t="s">
        <v>307</v>
      </c>
      <c r="G405" s="155" t="str">
        <f>VLOOKUP(A405,Plano_V3!$A$27:$G$583,7,0)</f>
        <v>2. Em Teste</v>
      </c>
      <c r="H405" s="155" t="s">
        <v>177</v>
      </c>
      <c r="I405" s="164" t="s">
        <v>1865</v>
      </c>
      <c r="J405" s="175">
        <f>IF(VLOOKUP(A405,'Aux - pivots1'!$A:$E,3,0)=0, "",VLOOKUP(A405,'Aux - pivots1'!$A:$E,3,0))</f>
        <v>45559</v>
      </c>
      <c r="K405" s="175" t="str">
        <f>IF(VLOOKUP(A405,'Aux - pivots1'!$A:$E,4,0)=0, "",VLOOKUP(A405,'Aux - pivots1'!$A:$E,4,0))</f>
        <v/>
      </c>
      <c r="L405" s="175" t="str">
        <f>IF(VLOOKUP(A405,'Aux - pivots1'!$A:$E,5,0)=0, "",VLOOKUP(A405,'Aux - pivots1'!$A:$E,5,0))</f>
        <v/>
      </c>
      <c r="M405" s="202"/>
    </row>
    <row r="406" spans="1:13" ht="16.2">
      <c r="A406" s="31" t="str">
        <f t="shared" si="9"/>
        <v>modesg_out_emss_vclsorigem_scp3_emss</v>
      </c>
      <c r="B406" s="162" t="s">
        <v>28</v>
      </c>
      <c r="C406" s="157" t="s">
        <v>301</v>
      </c>
      <c r="D406" s="153" t="s">
        <v>40</v>
      </c>
      <c r="E406" s="154" t="s">
        <v>318</v>
      </c>
      <c r="F406" s="153" t="s">
        <v>308</v>
      </c>
      <c r="G406" s="155" t="str">
        <f>VLOOKUP(A406,Plano_V3!$A$27:$G$583,7,0)</f>
        <v>2. Em Teste</v>
      </c>
      <c r="H406" s="155" t="s">
        <v>177</v>
      </c>
      <c r="I406" s="164" t="s">
        <v>1865</v>
      </c>
      <c r="J406" s="175">
        <f>IF(VLOOKUP(A406,'Aux - pivots1'!$A:$E,3,0)=0, "",VLOOKUP(A406,'Aux - pivots1'!$A:$E,3,0))</f>
        <v>45559</v>
      </c>
      <c r="K406" s="175" t="str">
        <f>IF(VLOOKUP(A406,'Aux - pivots1'!$A:$E,4,0)=0, "",VLOOKUP(A406,'Aux - pivots1'!$A:$E,4,0))</f>
        <v/>
      </c>
      <c r="L406" s="175" t="str">
        <f>IF(VLOOKUP(A406,'Aux - pivots1'!$A:$E,5,0)=0, "",VLOOKUP(A406,'Aux - pivots1'!$A:$E,5,0))</f>
        <v/>
      </c>
      <c r="M406" s="202"/>
    </row>
    <row r="407" spans="1:13" ht="16.2">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c r="A408" s="31" t="str">
        <f t="shared" si="9"/>
        <v>modesg_out_emss_vclsscp1_emss</v>
      </c>
      <c r="B408" s="162" t="s">
        <v>28</v>
      </c>
      <c r="C408" s="157" t="s">
        <v>301</v>
      </c>
      <c r="D408" s="153" t="s">
        <v>40</v>
      </c>
      <c r="E408" s="154" t="s">
        <v>318</v>
      </c>
      <c r="F408" s="153" t="s">
        <v>276</v>
      </c>
      <c r="G408" s="155" t="str">
        <f>VLOOKUP(A408,Plano_V3!$A$27:$G$583,7,0)</f>
        <v>2. Em Teste</v>
      </c>
      <c r="H408" s="155" t="s">
        <v>177</v>
      </c>
      <c r="I408" s="164" t="s">
        <v>1865</v>
      </c>
      <c r="J408" s="175">
        <f>IF(VLOOKUP(A408,'Aux - pivots1'!$A:$E,3,0)=0, "",VLOOKUP(A408,'Aux - pivots1'!$A:$E,3,0))</f>
        <v>45559</v>
      </c>
      <c r="K408" s="175" t="str">
        <f>IF(VLOOKUP(A408,'Aux - pivots1'!$A:$E,4,0)=0, "",VLOOKUP(A408,'Aux - pivots1'!$A:$E,4,0))</f>
        <v/>
      </c>
      <c r="L408" s="175" t="str">
        <f>IF(VLOOKUP(A408,'Aux - pivots1'!$A:$E,5,0)=0, "",VLOOKUP(A408,'Aux - pivots1'!$A:$E,5,0))</f>
        <v/>
      </c>
      <c r="M408" s="202"/>
    </row>
    <row r="409" spans="1:13" ht="16.2">
      <c r="A409" s="31" t="str">
        <f t="shared" si="9"/>
        <v>modesg_out_emss_vclsscp2_emss</v>
      </c>
      <c r="B409" s="162" t="s">
        <v>28</v>
      </c>
      <c r="C409" s="157" t="s">
        <v>301</v>
      </c>
      <c r="D409" s="153" t="s">
        <v>40</v>
      </c>
      <c r="E409" s="154" t="s">
        <v>318</v>
      </c>
      <c r="F409" s="153" t="s">
        <v>277</v>
      </c>
      <c r="G409" s="155" t="str">
        <f>VLOOKUP(A409,Plano_V3!$A$27:$G$583,7,0)</f>
        <v>2. Em Teste</v>
      </c>
      <c r="H409" s="155" t="s">
        <v>177</v>
      </c>
      <c r="I409" s="164" t="s">
        <v>1865</v>
      </c>
      <c r="J409" s="175">
        <f>IF(VLOOKUP(A409,'Aux - pivots1'!$A:$E,3,0)=0, "",VLOOKUP(A409,'Aux - pivots1'!$A:$E,3,0))</f>
        <v>45559</v>
      </c>
      <c r="K409" s="175" t="str">
        <f>IF(VLOOKUP(A409,'Aux - pivots1'!$A:$E,4,0)=0, "",VLOOKUP(A409,'Aux - pivots1'!$A:$E,4,0))</f>
        <v/>
      </c>
      <c r="L409" s="175" t="str">
        <f>IF(VLOOKUP(A409,'Aux - pivots1'!$A:$E,5,0)=0, "",VLOOKUP(A409,'Aux - pivots1'!$A:$E,5,0))</f>
        <v/>
      </c>
      <c r="M409" s="202"/>
    </row>
    <row r="410" spans="1:13" ht="16.2">
      <c r="A410" s="31" t="str">
        <f t="shared" si="9"/>
        <v>modesg_out_emss_vclsscp3_emss</v>
      </c>
      <c r="B410" s="162" t="s">
        <v>28</v>
      </c>
      <c r="C410" s="157" t="s">
        <v>301</v>
      </c>
      <c r="D410" s="153" t="s">
        <v>40</v>
      </c>
      <c r="E410" s="154" t="s">
        <v>318</v>
      </c>
      <c r="F410" s="153" t="s">
        <v>278</v>
      </c>
      <c r="G410" s="155" t="str">
        <f>VLOOKUP(A410,Plano_V3!$A$27:$G$583,7,0)</f>
        <v>2. Em Teste</v>
      </c>
      <c r="H410" s="155" t="s">
        <v>177</v>
      </c>
      <c r="I410" s="164" t="s">
        <v>1865</v>
      </c>
      <c r="J410" s="175">
        <f>IF(VLOOKUP(A410,'Aux - pivots1'!$A:$E,3,0)=0, "",VLOOKUP(A410,'Aux - pivots1'!$A:$E,3,0))</f>
        <v>45559</v>
      </c>
      <c r="K410" s="175" t="str">
        <f>IF(VLOOKUP(A410,'Aux - pivots1'!$A:$E,4,0)=0, "",VLOOKUP(A410,'Aux - pivots1'!$A:$E,4,0))</f>
        <v/>
      </c>
      <c r="L410" s="175" t="str">
        <f>IF(VLOOKUP(A410,'Aux - pivots1'!$A:$E,5,0)=0, "",VLOOKUP(A410,'Aux - pivots1'!$A:$E,5,0))</f>
        <v/>
      </c>
      <c r="M410" s="202"/>
    </row>
    <row r="411" spans="1:13" ht="16.2">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1884</v>
      </c>
      <c r="J414" s="175">
        <f>IF(VLOOKUP(A414,'Aux - pivots1'!$A:$E,3,0)=0, "",VLOOKUP(A414,'Aux - pivots1'!$A:$E,3,0))</f>
        <v>45563</v>
      </c>
      <c r="K414" s="175" t="str">
        <f>IF(VLOOKUP(A414,'Aux - pivots1'!$A:$E,4,0)=0, "",VLOOKUP(A414,'Aux - pivots1'!$A:$E,4,0))</f>
        <v/>
      </c>
      <c r="L414" s="175" t="str">
        <f>IF(VLOOKUP(A414,'Aux - pivots1'!$A:$E,5,0)=0, "",VLOOKUP(A414,'Aux - pivots1'!$A:$E,5,0))</f>
        <v/>
      </c>
      <c r="M414" s="202"/>
    </row>
    <row r="415" spans="1:13" ht="16.2">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1884</v>
      </c>
      <c r="J415" s="175">
        <f>IF(VLOOKUP(A415,'Aux - pivots1'!$A:$E,3,0)=0, "",VLOOKUP(A415,'Aux - pivots1'!$A:$E,3,0))</f>
        <v>45563</v>
      </c>
      <c r="K415" s="175" t="str">
        <f>IF(VLOOKUP(A415,'Aux - pivots1'!$A:$E,4,0)=0, "",VLOOKUP(A415,'Aux - pivots1'!$A:$E,4,0))</f>
        <v/>
      </c>
      <c r="L415" s="175" t="str">
        <f>IF(VLOOKUP(A415,'Aux - pivots1'!$A:$E,5,0)=0, "",VLOOKUP(A415,'Aux - pivots1'!$A:$E,5,0))</f>
        <v/>
      </c>
      <c r="M415" s="202"/>
    </row>
    <row r="416" spans="1:13" ht="16.2">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1884</v>
      </c>
      <c r="J416" s="175">
        <f>IF(VLOOKUP(A416,'Aux - pivots1'!$A:$E,3,0)=0, "",VLOOKUP(A416,'Aux - pivots1'!$A:$E,3,0))</f>
        <v>45563</v>
      </c>
      <c r="K416" s="175" t="str">
        <f>IF(VLOOKUP(A416,'Aux - pivots1'!$A:$E,4,0)=0, "",VLOOKUP(A416,'Aux - pivots1'!$A:$E,4,0))</f>
        <v/>
      </c>
      <c r="L416" s="175" t="str">
        <f>IF(VLOOKUP(A416,'Aux - pivots1'!$A:$E,5,0)=0, "",VLOOKUP(A416,'Aux - pivots1'!$A:$E,5,0))</f>
        <v/>
      </c>
      <c r="M416" s="202"/>
    </row>
    <row r="417" spans="1:13" ht="16.2">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1884</v>
      </c>
      <c r="J417" s="175">
        <f>IF(VLOOKUP(A417,'Aux - pivots1'!$A:$E,3,0)=0, "",VLOOKUP(A417,'Aux - pivots1'!$A:$E,3,0))</f>
        <v>45563</v>
      </c>
      <c r="K417" s="175" t="str">
        <f>IF(VLOOKUP(A417,'Aux - pivots1'!$A:$E,4,0)=0, "",VLOOKUP(A417,'Aux - pivots1'!$A:$E,4,0))</f>
        <v/>
      </c>
      <c r="L417" s="175" t="str">
        <f>IF(VLOOKUP(A417,'Aux - pivots1'!$A:$E,5,0)=0, "",VLOOKUP(A417,'Aux - pivots1'!$A:$E,5,0))</f>
        <v/>
      </c>
      <c r="M417" s="202"/>
    </row>
    <row r="418" spans="1:13" ht="16.2">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1884</v>
      </c>
      <c r="J418" s="175">
        <f>IF(VLOOKUP(A418,'Aux - pivots1'!$A:$E,3,0)=0, "",VLOOKUP(A418,'Aux - pivots1'!$A:$E,3,0))</f>
        <v>45563</v>
      </c>
      <c r="K418" s="175" t="str">
        <f>IF(VLOOKUP(A418,'Aux - pivots1'!$A:$E,4,0)=0, "",VLOOKUP(A418,'Aux - pivots1'!$A:$E,4,0))</f>
        <v/>
      </c>
      <c r="L418" s="175" t="str">
        <f>IF(VLOOKUP(A418,'Aux - pivots1'!$A:$E,5,0)=0, "",VLOOKUP(A418,'Aux - pivots1'!$A:$E,5,0))</f>
        <v/>
      </c>
      <c r="M418" s="202"/>
    </row>
    <row r="419" spans="1:13" ht="16.2">
      <c r="A419" s="31" t="str">
        <f t="shared" si="9"/>
        <v>modesg_out_sfcs_taxon_europeiaordem</v>
      </c>
      <c r="B419" s="162" t="s">
        <v>28</v>
      </c>
      <c r="C419" s="157" t="s">
        <v>301</v>
      </c>
      <c r="D419" s="153" t="s">
        <v>40</v>
      </c>
      <c r="E419" s="154" t="s">
        <v>320</v>
      </c>
      <c r="F419" s="153" t="s">
        <v>322</v>
      </c>
      <c r="G419" s="155" t="str">
        <f>VLOOKUP(A419,Plano_V3!$A$27:$G$583,7,0)</f>
        <v>0. Cancelado</v>
      </c>
      <c r="H419" s="155" t="s">
        <v>476</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1884</v>
      </c>
      <c r="J420" s="175">
        <f>IF(VLOOKUP(A420,'Aux - pivots1'!$A:$E,3,0)=0, "",VLOOKUP(A420,'Aux - pivots1'!$A:$E,3,0))</f>
        <v>45563</v>
      </c>
      <c r="K420" s="175" t="str">
        <f>IF(VLOOKUP(A420,'Aux - pivots1'!$A:$E,4,0)=0, "",VLOOKUP(A420,'Aux - pivots1'!$A:$E,4,0))</f>
        <v/>
      </c>
      <c r="L420" s="175" t="str">
        <f>IF(VLOOKUP(A420,'Aux - pivots1'!$A:$E,5,0)=0, "",VLOOKUP(A420,'Aux - pivots1'!$A:$E,5,0))</f>
        <v/>
      </c>
      <c r="M420" s="202"/>
    </row>
    <row r="421" spans="1:13" ht="16.2">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1884</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1884</v>
      </c>
      <c r="J422" s="175">
        <f>IF(VLOOKUP(A422,'Aux - pivots1'!$A:$E,3,0)=0, "",VLOOKUP(A422,'Aux - pivots1'!$A:$E,3,0))</f>
        <v>45563</v>
      </c>
      <c r="K422" s="175" t="str">
        <f>IF(VLOOKUP(A422,'Aux - pivots1'!$A:$E,4,0)=0, "",VLOOKUP(A422,'Aux - pivots1'!$A:$E,4,0))</f>
        <v/>
      </c>
      <c r="L422" s="175" t="str">
        <f>IF(VLOOKUP(A422,'Aux - pivots1'!$A:$E,5,0)=0, "",VLOOKUP(A422,'Aux - pivots1'!$A:$E,5,0))</f>
        <v/>
      </c>
      <c r="M422" s="202"/>
    </row>
    <row r="423" spans="1:13" ht="16.2">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1884</v>
      </c>
      <c r="J423" s="175">
        <f>IF(VLOOKUP(A423,'Aux - pivots1'!$A:$E,3,0)=0, "",VLOOKUP(A423,'Aux - pivots1'!$A:$E,3,0))</f>
        <v>45563</v>
      </c>
      <c r="K423" s="175" t="str">
        <f>IF(VLOOKUP(A423,'Aux - pivots1'!$A:$E,4,0)=0, "",VLOOKUP(A423,'Aux - pivots1'!$A:$E,4,0))</f>
        <v/>
      </c>
      <c r="L423" s="175" t="str">
        <f>IF(VLOOKUP(A423,'Aux - pivots1'!$A:$E,5,0)=0, "",VLOOKUP(A423,'Aux - pivots1'!$A:$E,5,0))</f>
        <v/>
      </c>
      <c r="M423" s="202"/>
    </row>
    <row r="424" spans="1:13" ht="16.2">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1884</v>
      </c>
      <c r="J424" s="175">
        <f>IF(VLOOKUP(A424,'Aux - pivots1'!$A:$E,3,0)=0, "",VLOOKUP(A424,'Aux - pivots1'!$A:$E,3,0))</f>
        <v>45563</v>
      </c>
      <c r="K424" s="175" t="str">
        <f>IF(VLOOKUP(A424,'Aux - pivots1'!$A:$E,4,0)=0, "",VLOOKUP(A424,'Aux - pivots1'!$A:$E,4,0))</f>
        <v/>
      </c>
      <c r="L424" s="175" t="str">
        <f>IF(VLOOKUP(A424,'Aux - pivots1'!$A:$E,5,0)=0, "",VLOOKUP(A424,'Aux - pivots1'!$A:$E,5,0))</f>
        <v/>
      </c>
      <c r="M424" s="202"/>
    </row>
    <row r="425" spans="1:13" ht="16.2">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1884</v>
      </c>
      <c r="J425" s="175">
        <f>IF(VLOOKUP(A425,'Aux - pivots1'!$A:$E,3,0)=0, "",VLOOKUP(A425,'Aux - pivots1'!$A:$E,3,0))</f>
        <v>45563</v>
      </c>
      <c r="K425" s="175" t="str">
        <f>IF(VLOOKUP(A425,'Aux - pivots1'!$A:$E,4,0)=0, "",VLOOKUP(A425,'Aux - pivots1'!$A:$E,4,0))</f>
        <v/>
      </c>
      <c r="L425" s="175" t="str">
        <f>IF(VLOOKUP(A425,'Aux - pivots1'!$A:$E,5,0)=0, "",VLOOKUP(A425,'Aux - pivots1'!$A:$E,5,0))</f>
        <v/>
      </c>
      <c r="M425" s="202"/>
    </row>
    <row r="426" spans="1:13" ht="16.2">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1884</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1884</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9"/>
      <c r="D4" s="209"/>
      <c r="E4" s="209"/>
    </row>
    <row r="5" spans="1:5">
      <c r="A5" t="s">
        <v>518</v>
      </c>
      <c r="B5" s="209">
        <v>6</v>
      </c>
      <c r="C5" s="209"/>
      <c r="D5" s="209"/>
      <c r="E5" s="209"/>
    </row>
    <row r="6" spans="1:5">
      <c r="A6" t="s">
        <v>519</v>
      </c>
      <c r="B6" s="209">
        <v>6</v>
      </c>
      <c r="C6" s="209"/>
      <c r="D6" s="209"/>
      <c r="E6" s="209"/>
    </row>
    <row r="7" spans="1:5">
      <c r="A7" t="s">
        <v>520</v>
      </c>
      <c r="B7" s="209">
        <v>6</v>
      </c>
      <c r="C7" s="209"/>
      <c r="D7" s="209"/>
      <c r="E7" s="209"/>
    </row>
    <row r="8" spans="1:5">
      <c r="A8" t="s">
        <v>521</v>
      </c>
      <c r="B8" s="209">
        <v>6</v>
      </c>
      <c r="C8" s="209"/>
      <c r="D8" s="209"/>
      <c r="E8" s="209"/>
    </row>
    <row r="9" spans="1:5">
      <c r="A9" t="s">
        <v>522</v>
      </c>
      <c r="B9" s="209">
        <v>6</v>
      </c>
      <c r="C9" s="209"/>
      <c r="D9" s="209"/>
      <c r="E9" s="209"/>
    </row>
    <row r="10" spans="1:5">
      <c r="A10" t="s">
        <v>523</v>
      </c>
      <c r="B10" s="209">
        <v>6</v>
      </c>
      <c r="C10" s="209"/>
      <c r="D10" s="209"/>
      <c r="E10" s="209"/>
    </row>
    <row r="11" spans="1:5">
      <c r="A11" t="s">
        <v>524</v>
      </c>
      <c r="B11" s="209">
        <v>6</v>
      </c>
      <c r="C11" s="209"/>
      <c r="D11" s="209"/>
      <c r="E11" s="209"/>
    </row>
    <row r="12" spans="1:5">
      <c r="A12" t="s">
        <v>525</v>
      </c>
      <c r="B12" s="209">
        <v>6</v>
      </c>
      <c r="C12" s="209"/>
      <c r="D12" s="209"/>
      <c r="E12" s="209"/>
    </row>
    <row r="13" spans="1:5">
      <c r="A13" t="s">
        <v>526</v>
      </c>
      <c r="B13" s="209">
        <v>6</v>
      </c>
      <c r="C13" s="209"/>
      <c r="D13" s="209"/>
      <c r="E13" s="209"/>
    </row>
    <row r="14" spans="1:5">
      <c r="A14" t="s">
        <v>527</v>
      </c>
      <c r="B14" s="209">
        <v>6</v>
      </c>
      <c r="C14" s="209"/>
      <c r="D14" s="209"/>
      <c r="E14" s="209"/>
    </row>
    <row r="15" spans="1:5">
      <c r="A15" t="s">
        <v>528</v>
      </c>
      <c r="B15" s="209">
        <v>6</v>
      </c>
      <c r="C15" s="209"/>
      <c r="D15" s="209"/>
      <c r="E15" s="209"/>
    </row>
    <row r="16" spans="1:5">
      <c r="A16" t="s">
        <v>529</v>
      </c>
      <c r="B16" s="209">
        <v>6</v>
      </c>
      <c r="C16" s="209"/>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1869</v>
      </c>
      <c r="B50" s="209">
        <v>6</v>
      </c>
      <c r="C50" s="201">
        <v>45562</v>
      </c>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1870</v>
      </c>
      <c r="B55" s="209">
        <v>6</v>
      </c>
      <c r="C55" s="201">
        <v>45562</v>
      </c>
      <c r="D55" s="209"/>
      <c r="E55" s="209"/>
    </row>
    <row r="56" spans="1:5">
      <c r="A56" t="s">
        <v>567</v>
      </c>
      <c r="B56" s="209">
        <v>6</v>
      </c>
      <c r="C56" s="201">
        <v>45562</v>
      </c>
      <c r="D56" s="209"/>
      <c r="E56" s="209"/>
    </row>
    <row r="57" spans="1:5">
      <c r="A57" t="s">
        <v>1871</v>
      </c>
      <c r="B57" s="209">
        <v>6</v>
      </c>
      <c r="C57" s="201">
        <v>45562</v>
      </c>
      <c r="D57" s="209"/>
      <c r="E57" s="209"/>
    </row>
    <row r="58" spans="1:5">
      <c r="A58" t="s">
        <v>1872</v>
      </c>
      <c r="B58" s="209">
        <v>6</v>
      </c>
      <c r="C58" s="201">
        <v>45562</v>
      </c>
      <c r="D58" s="209"/>
      <c r="E58" s="209"/>
    </row>
    <row r="59" spans="1:5">
      <c r="A59" t="s">
        <v>568</v>
      </c>
      <c r="B59" s="209">
        <v>6</v>
      </c>
      <c r="C59" s="201">
        <v>45562</v>
      </c>
      <c r="D59" s="209"/>
      <c r="E59" s="209"/>
    </row>
    <row r="60" spans="1:5">
      <c r="A60" t="s">
        <v>1873</v>
      </c>
      <c r="B60" s="209">
        <v>6</v>
      </c>
      <c r="C60" s="201">
        <v>45562</v>
      </c>
      <c r="D60" s="209"/>
      <c r="E60" s="209"/>
    </row>
    <row r="61" spans="1:5">
      <c r="A61" t="s">
        <v>569</v>
      </c>
      <c r="B61" s="209">
        <v>6</v>
      </c>
      <c r="C61" s="201">
        <v>45562</v>
      </c>
      <c r="D61" s="209"/>
      <c r="E61" s="209"/>
    </row>
    <row r="62" spans="1:5">
      <c r="A62" t="s">
        <v>570</v>
      </c>
      <c r="B62" s="209">
        <v>6</v>
      </c>
      <c r="C62" s="201">
        <v>45562</v>
      </c>
      <c r="D62" s="209"/>
      <c r="E62" s="209"/>
    </row>
    <row r="63" spans="1:5">
      <c r="A63" t="s">
        <v>571</v>
      </c>
      <c r="B63" s="209">
        <v>6</v>
      </c>
      <c r="C63" s="201">
        <v>45562</v>
      </c>
      <c r="D63" s="209"/>
      <c r="E63" s="209"/>
    </row>
    <row r="64" spans="1:5">
      <c r="A64" t="s">
        <v>572</v>
      </c>
      <c r="B64" s="209">
        <v>6</v>
      </c>
      <c r="C64" s="201">
        <v>45562</v>
      </c>
      <c r="D64" s="209"/>
      <c r="E64" s="209"/>
    </row>
    <row r="65" spans="1:5">
      <c r="A65" t="s">
        <v>573</v>
      </c>
      <c r="B65" s="209">
        <v>1</v>
      </c>
      <c r="C65" s="209"/>
      <c r="D65" s="209"/>
      <c r="E65" s="209"/>
    </row>
    <row r="66" spans="1:5">
      <c r="A66" t="s">
        <v>574</v>
      </c>
      <c r="B66" s="209">
        <v>1</v>
      </c>
      <c r="C66" s="209"/>
      <c r="D66" s="209"/>
      <c r="E66" s="209"/>
    </row>
    <row r="67" spans="1:5">
      <c r="A67" t="s">
        <v>575</v>
      </c>
      <c r="B67" s="209">
        <v>6</v>
      </c>
      <c r="C67" s="201">
        <v>45562</v>
      </c>
      <c r="D67" s="209"/>
      <c r="E67" s="209"/>
    </row>
    <row r="68" spans="1:5">
      <c r="A68" t="s">
        <v>576</v>
      </c>
      <c r="B68" s="209">
        <v>1</v>
      </c>
      <c r="C68" s="209"/>
      <c r="D68" s="209"/>
      <c r="E68" s="209"/>
    </row>
    <row r="69" spans="1:5">
      <c r="A69" t="s">
        <v>577</v>
      </c>
      <c r="B69" s="209">
        <v>6</v>
      </c>
      <c r="C69" s="201">
        <v>45562</v>
      </c>
      <c r="D69" s="209"/>
      <c r="E69" s="209"/>
    </row>
    <row r="70" spans="1:5">
      <c r="A70" t="s">
        <v>1874</v>
      </c>
      <c r="B70" s="209">
        <v>6</v>
      </c>
      <c r="C70" s="201">
        <v>45562</v>
      </c>
      <c r="D70" s="209"/>
      <c r="E70" s="209"/>
    </row>
    <row r="71" spans="1:5">
      <c r="A71" t="s">
        <v>1875</v>
      </c>
      <c r="B71" s="209">
        <v>6</v>
      </c>
      <c r="C71" s="201">
        <v>45562</v>
      </c>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1">
        <v>45562</v>
      </c>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1">
        <v>45562</v>
      </c>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1">
        <v>45562</v>
      </c>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1">
        <v>45562</v>
      </c>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4</v>
      </c>
      <c r="C507" s="201">
        <v>45561</v>
      </c>
      <c r="D507" s="209"/>
      <c r="E507" s="209"/>
    </row>
    <row r="508" spans="1:5">
      <c r="A508" t="s">
        <v>1004</v>
      </c>
      <c r="B508" s="209">
        <v>4</v>
      </c>
      <c r="C508" s="201">
        <v>45561</v>
      </c>
      <c r="D508" s="209"/>
      <c r="E508" s="209"/>
    </row>
    <row r="509" spans="1:5">
      <c r="A509" t="s">
        <v>1005</v>
      </c>
      <c r="B509" s="209">
        <v>1</v>
      </c>
      <c r="C509" s="209"/>
      <c r="D509" s="209"/>
      <c r="E509" s="209"/>
    </row>
    <row r="510" spans="1:5">
      <c r="A510" t="s">
        <v>1006</v>
      </c>
      <c r="B510" s="209">
        <v>4</v>
      </c>
      <c r="C510" s="201">
        <v>45561</v>
      </c>
      <c r="D510" s="209"/>
      <c r="E510" s="209"/>
    </row>
    <row r="511" spans="1:5">
      <c r="A511" t="s">
        <v>1007</v>
      </c>
      <c r="B511" s="209">
        <v>4</v>
      </c>
      <c r="C511" s="201">
        <v>45561</v>
      </c>
      <c r="D511" s="209"/>
      <c r="E511" s="209"/>
    </row>
    <row r="512" spans="1:5">
      <c r="A512" t="s">
        <v>1008</v>
      </c>
      <c r="B512" s="209">
        <v>2</v>
      </c>
      <c r="C512" s="201">
        <v>45560</v>
      </c>
      <c r="D512" s="209"/>
      <c r="E512" s="201">
        <v>45562</v>
      </c>
    </row>
    <row r="513" spans="1:5">
      <c r="A513" t="s">
        <v>1009</v>
      </c>
      <c r="B513" s="209">
        <v>2</v>
      </c>
      <c r="C513" s="201">
        <v>45560</v>
      </c>
      <c r="D513" s="209"/>
      <c r="E513" s="201">
        <v>45562</v>
      </c>
    </row>
    <row r="514" spans="1:5">
      <c r="A514" t="s">
        <v>1010</v>
      </c>
      <c r="B514" s="209">
        <v>2</v>
      </c>
      <c r="C514" s="201">
        <v>45560</v>
      </c>
      <c r="D514" s="209"/>
      <c r="E514" s="201">
        <v>45562</v>
      </c>
    </row>
    <row r="515" spans="1:5">
      <c r="A515" t="s">
        <v>1011</v>
      </c>
      <c r="B515" s="209">
        <v>1</v>
      </c>
      <c r="C515" s="209"/>
      <c r="D515" s="209"/>
      <c r="E515" s="209"/>
    </row>
    <row r="516" spans="1:5">
      <c r="A516" t="s">
        <v>1012</v>
      </c>
      <c r="B516" s="209">
        <v>2</v>
      </c>
      <c r="C516" s="201">
        <v>45560</v>
      </c>
      <c r="D516" s="209"/>
      <c r="E516" s="201">
        <v>45562</v>
      </c>
    </row>
    <row r="517" spans="1:5">
      <c r="A517" t="s">
        <v>1013</v>
      </c>
      <c r="B517" s="209">
        <v>2</v>
      </c>
      <c r="C517" s="201">
        <v>45560</v>
      </c>
      <c r="D517" s="209"/>
      <c r="E517" s="201">
        <v>45562</v>
      </c>
    </row>
    <row r="518" spans="1:5">
      <c r="A518" t="s">
        <v>1014</v>
      </c>
      <c r="B518" s="209">
        <v>1</v>
      </c>
      <c r="C518" s="209"/>
      <c r="D518" s="209"/>
      <c r="E518" s="209"/>
    </row>
    <row r="519" spans="1:5">
      <c r="A519" t="s">
        <v>1015</v>
      </c>
      <c r="B519" s="209">
        <v>2</v>
      </c>
      <c r="C519" s="201">
        <v>45560</v>
      </c>
      <c r="D519" s="209"/>
      <c r="E519" s="209"/>
    </row>
    <row r="520" spans="1:5">
      <c r="A520" t="s">
        <v>1016</v>
      </c>
      <c r="B520" s="209">
        <v>2</v>
      </c>
      <c r="C520" s="201">
        <v>45560</v>
      </c>
      <c r="D520" s="209"/>
      <c r="E520" s="209"/>
    </row>
    <row r="521" spans="1:5">
      <c r="A521" t="s">
        <v>1017</v>
      </c>
      <c r="B521" s="209">
        <v>2</v>
      </c>
      <c r="C521" s="201">
        <v>45560</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4</v>
      </c>
      <c r="C539" s="201">
        <v>45561</v>
      </c>
      <c r="D539" s="209"/>
      <c r="E539" s="209"/>
    </row>
    <row r="540" spans="1:5">
      <c r="A540" t="s">
        <v>1036</v>
      </c>
      <c r="B540" s="209">
        <v>4</v>
      </c>
      <c r="C540" s="201">
        <v>45561</v>
      </c>
      <c r="D540" s="209"/>
      <c r="E540" s="209"/>
    </row>
    <row r="541" spans="1:5">
      <c r="A541" t="s">
        <v>1037</v>
      </c>
      <c r="B541" s="209">
        <v>1</v>
      </c>
      <c r="C541" s="201">
        <v>45512</v>
      </c>
      <c r="D541" s="209"/>
      <c r="E541" s="209"/>
    </row>
    <row r="542" spans="1:5">
      <c r="A542" t="s">
        <v>1038</v>
      </c>
      <c r="B542" s="209">
        <v>6</v>
      </c>
      <c r="C542" s="201">
        <v>45561</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4</v>
      </c>
      <c r="C545" s="201">
        <v>45561</v>
      </c>
      <c r="D545" s="209"/>
      <c r="E545" s="209"/>
    </row>
    <row r="546" spans="1:5">
      <c r="A546" t="s">
        <v>1042</v>
      </c>
      <c r="B546" s="209">
        <v>4</v>
      </c>
      <c r="C546" s="201">
        <v>45561</v>
      </c>
      <c r="D546" s="209"/>
      <c r="E546" s="209"/>
    </row>
    <row r="547" spans="1:5">
      <c r="A547" t="s">
        <v>1043</v>
      </c>
      <c r="B547" s="209">
        <v>2</v>
      </c>
      <c r="C547" s="209"/>
      <c r="D547" s="209"/>
      <c r="E547" s="209"/>
    </row>
    <row r="548" spans="1:5">
      <c r="A548" t="s">
        <v>1044</v>
      </c>
      <c r="B548" s="209">
        <v>2</v>
      </c>
      <c r="C548" s="209"/>
      <c r="D548" s="209"/>
      <c r="E548" s="209"/>
    </row>
    <row r="549" spans="1:5">
      <c r="A549" t="s">
        <v>1045</v>
      </c>
      <c r="B549" s="209">
        <v>2</v>
      </c>
      <c r="C549" s="209"/>
      <c r="D549" s="209"/>
      <c r="E549" s="209"/>
    </row>
    <row r="550" spans="1:5">
      <c r="A550" t="s">
        <v>1046</v>
      </c>
      <c r="B550" s="209">
        <v>1</v>
      </c>
      <c r="C550" s="209"/>
      <c r="D550" s="209"/>
      <c r="E550" s="209"/>
    </row>
    <row r="551" spans="1:5">
      <c r="A551" t="s">
        <v>1047</v>
      </c>
      <c r="B551" s="209">
        <v>2</v>
      </c>
      <c r="C551" s="209"/>
      <c r="D551" s="209"/>
      <c r="E551" s="209"/>
    </row>
    <row r="552" spans="1:5">
      <c r="A552" t="s">
        <v>1048</v>
      </c>
      <c r="B552" s="209">
        <v>2</v>
      </c>
      <c r="C552" s="209"/>
      <c r="D552" s="209"/>
      <c r="E552" s="209"/>
    </row>
    <row r="553" spans="1:5">
      <c r="A553" t="s">
        <v>1049</v>
      </c>
      <c r="B553" s="209">
        <v>2</v>
      </c>
      <c r="C553" s="209"/>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2</v>
      </c>
      <c r="C561" s="201">
        <v>45559</v>
      </c>
      <c r="D561" s="209"/>
      <c r="E561" s="209"/>
    </row>
    <row r="562" spans="1:5">
      <c r="A562" t="s">
        <v>1058</v>
      </c>
      <c r="B562" s="209">
        <v>2</v>
      </c>
      <c r="C562" s="201">
        <v>45559</v>
      </c>
      <c r="D562" s="209"/>
      <c r="E562" s="209"/>
    </row>
    <row r="563" spans="1:5">
      <c r="A563" t="s">
        <v>1059</v>
      </c>
      <c r="B563" s="209">
        <v>2</v>
      </c>
      <c r="C563" s="201">
        <v>45559</v>
      </c>
      <c r="D563" s="209"/>
      <c r="E563" s="209"/>
    </row>
    <row r="564" spans="1:5">
      <c r="A564" t="s">
        <v>1060</v>
      </c>
      <c r="B564" s="209">
        <v>1</v>
      </c>
      <c r="C564" s="209"/>
      <c r="D564" s="209"/>
      <c r="E564" s="209"/>
    </row>
    <row r="565" spans="1:5">
      <c r="A565" t="s">
        <v>1061</v>
      </c>
      <c r="B565" s="209">
        <v>2</v>
      </c>
      <c r="C565" s="201">
        <v>45559</v>
      </c>
      <c r="D565" s="209"/>
      <c r="E565" s="209"/>
    </row>
    <row r="566" spans="1:5">
      <c r="A566" t="s">
        <v>1062</v>
      </c>
      <c r="B566" s="209">
        <v>2</v>
      </c>
      <c r="C566" s="201">
        <v>45559</v>
      </c>
      <c r="D566" s="209"/>
      <c r="E566" s="209"/>
    </row>
    <row r="567" spans="1:5">
      <c r="A567" t="s">
        <v>1063</v>
      </c>
      <c r="B567" s="209">
        <v>2</v>
      </c>
      <c r="C567" s="201">
        <v>45559</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45563</v>
      </c>
      <c r="D571" s="209"/>
      <c r="E571" s="209"/>
    </row>
    <row r="572" spans="1:5">
      <c r="A572" t="s">
        <v>1068</v>
      </c>
      <c r="B572" s="209">
        <v>6</v>
      </c>
      <c r="C572" s="201">
        <v>45563</v>
      </c>
      <c r="D572" s="209"/>
      <c r="E572" s="209"/>
    </row>
    <row r="573" spans="1:5">
      <c r="A573" t="s">
        <v>1069</v>
      </c>
      <c r="B573" s="209">
        <v>6</v>
      </c>
      <c r="C573" s="201">
        <v>45563</v>
      </c>
      <c r="D573" s="209"/>
      <c r="E573" s="209"/>
    </row>
    <row r="574" spans="1:5">
      <c r="A574" t="s">
        <v>1070</v>
      </c>
      <c r="B574" s="209">
        <v>6</v>
      </c>
      <c r="C574" s="201">
        <v>45563</v>
      </c>
      <c r="D574" s="209"/>
      <c r="E574" s="209"/>
    </row>
    <row r="575" spans="1:5">
      <c r="A575" t="s">
        <v>1071</v>
      </c>
      <c r="B575" s="209">
        <v>6</v>
      </c>
      <c r="C575" s="201">
        <v>45563</v>
      </c>
      <c r="D575" s="209"/>
      <c r="E575" s="209"/>
    </row>
    <row r="576" spans="1:5">
      <c r="A576" t="s">
        <v>1072</v>
      </c>
      <c r="B576" s="209">
        <v>6</v>
      </c>
      <c r="C576" s="201">
        <v>45563</v>
      </c>
      <c r="D576" s="209"/>
      <c r="E576" s="209"/>
    </row>
    <row r="577" spans="1:5">
      <c r="A577" t="s">
        <v>1073</v>
      </c>
      <c r="B577" s="209">
        <v>4</v>
      </c>
      <c r="C577" s="201">
        <v>45562</v>
      </c>
      <c r="D577" s="201">
        <v>45565</v>
      </c>
      <c r="E577" s="209"/>
    </row>
    <row r="578" spans="1:5">
      <c r="A578" t="s">
        <v>1074</v>
      </c>
      <c r="B578" s="209">
        <v>6</v>
      </c>
      <c r="C578" s="201">
        <v>45563</v>
      </c>
      <c r="D578" s="209"/>
      <c r="E578" s="209"/>
    </row>
    <row r="579" spans="1:5">
      <c r="A579" t="s">
        <v>1075</v>
      </c>
      <c r="B579" s="209">
        <v>6</v>
      </c>
      <c r="C579" s="201">
        <v>45563</v>
      </c>
      <c r="D579" s="209"/>
      <c r="E579" s="209"/>
    </row>
    <row r="580" spans="1:5">
      <c r="A580" t="s">
        <v>1076</v>
      </c>
      <c r="B580" s="209">
        <v>6</v>
      </c>
      <c r="C580" s="201">
        <v>45563</v>
      </c>
      <c r="D580" s="209"/>
      <c r="E580" s="209"/>
    </row>
    <row r="581" spans="1:5">
      <c r="A581" t="s">
        <v>1077</v>
      </c>
      <c r="B581" s="209">
        <v>6</v>
      </c>
      <c r="C581" s="201">
        <v>45563</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1">
        <v>45563</v>
      </c>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1">
        <v>45563</v>
      </c>
      <c r="D595" s="209"/>
      <c r="E595" s="209"/>
    </row>
    <row r="596" spans="1:5">
      <c r="A596" t="s">
        <v>1092</v>
      </c>
      <c r="B596" s="209">
        <v>6</v>
      </c>
      <c r="C596" s="201">
        <v>45563</v>
      </c>
      <c r="D596" s="209"/>
      <c r="E596" s="209"/>
    </row>
    <row r="597" spans="1:5">
      <c r="A597" t="s">
        <v>1093</v>
      </c>
      <c r="B597" s="209">
        <v>6</v>
      </c>
      <c r="C597" s="201">
        <v>45563</v>
      </c>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1">
        <v>45563</v>
      </c>
      <c r="D603" s="209"/>
      <c r="E603" s="209"/>
    </row>
    <row r="604" spans="1:5">
      <c r="A604" t="s">
        <v>1100</v>
      </c>
      <c r="B604" s="209">
        <v>6</v>
      </c>
      <c r="C604" s="201">
        <v>45563</v>
      </c>
      <c r="D604" s="209"/>
      <c r="E604" s="209"/>
    </row>
    <row r="605" spans="1:5">
      <c r="A605" t="s">
        <v>1101</v>
      </c>
      <c r="B605" s="209">
        <v>6</v>
      </c>
      <c r="C605" s="201">
        <v>45563</v>
      </c>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1">
        <v>45563</v>
      </c>
      <c r="D608" s="209"/>
      <c r="E608" s="209"/>
    </row>
    <row r="609" spans="1:5">
      <c r="A609" t="s">
        <v>1104</v>
      </c>
      <c r="B609" s="209">
        <v>6</v>
      </c>
      <c r="C609" s="201">
        <v>45563</v>
      </c>
      <c r="D609" s="209"/>
      <c r="E609" s="209"/>
    </row>
    <row r="610" spans="1:5">
      <c r="A610" t="s">
        <v>1105</v>
      </c>
      <c r="B610" s="209">
        <v>6</v>
      </c>
      <c r="C610" s="201">
        <v>45563</v>
      </c>
      <c r="D610" s="209"/>
      <c r="E610" s="209"/>
    </row>
    <row r="611" spans="1:5">
      <c r="A611" t="s">
        <v>1106</v>
      </c>
      <c r="B611" s="209">
        <v>6</v>
      </c>
      <c r="C611" s="201">
        <v>45563</v>
      </c>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1">
        <v>45563</v>
      </c>
      <c r="D614" s="209"/>
      <c r="E614" s="209"/>
    </row>
    <row r="615" spans="1:5">
      <c r="A615" t="s">
        <v>1109</v>
      </c>
      <c r="B615" s="209">
        <v>6</v>
      </c>
      <c r="C615" s="201">
        <v>45563</v>
      </c>
      <c r="D615" s="209"/>
      <c r="E615" s="209"/>
    </row>
    <row r="616" spans="1:5">
      <c r="A616" t="s">
        <v>1110</v>
      </c>
      <c r="B616" s="209">
        <v>6</v>
      </c>
      <c r="C616" s="201">
        <v>45563</v>
      </c>
      <c r="D616" s="209"/>
      <c r="E616" s="209"/>
    </row>
    <row r="617" spans="1:5">
      <c r="A617" t="s">
        <v>1111</v>
      </c>
      <c r="B617" s="209">
        <v>7</v>
      </c>
      <c r="C617" s="201">
        <v>45563</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37.19921875" bestFit="1"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9">
      <c r="B49" s="55" t="s">
        <v>1116</v>
      </c>
      <c r="C49" t="s">
        <v>476</v>
      </c>
      <c r="D49" t="s">
        <v>477</v>
      </c>
      <c r="E49" t="s">
        <v>177</v>
      </c>
      <c r="F49" t="s">
        <v>479</v>
      </c>
      <c r="G49" t="s">
        <v>480</v>
      </c>
      <c r="H49" t="s">
        <v>482</v>
      </c>
      <c r="I49" t="s">
        <v>1111</v>
      </c>
    </row>
    <row r="50" spans="2:9">
      <c r="B50" s="56" t="s">
        <v>179</v>
      </c>
      <c r="C50" s="209">
        <v>2</v>
      </c>
      <c r="D50" s="209">
        <v>12</v>
      </c>
      <c r="E50" s="209"/>
      <c r="F50" s="209">
        <v>1</v>
      </c>
      <c r="G50" s="209">
        <v>2</v>
      </c>
      <c r="H50" s="209">
        <v>13</v>
      </c>
      <c r="I50" s="209">
        <v>30</v>
      </c>
    </row>
    <row r="51" spans="2:9">
      <c r="B51" s="56" t="s">
        <v>320</v>
      </c>
      <c r="C51" s="209">
        <v>1</v>
      </c>
      <c r="D51" s="209">
        <v>1</v>
      </c>
      <c r="E51" s="209"/>
      <c r="F51" s="209">
        <v>1</v>
      </c>
      <c r="G51" s="209"/>
      <c r="H51" s="209">
        <v>11</v>
      </c>
      <c r="I51" s="209">
        <v>14</v>
      </c>
    </row>
    <row r="52" spans="2:9">
      <c r="B52" s="56" t="s">
        <v>318</v>
      </c>
      <c r="C52" s="209"/>
      <c r="D52" s="209">
        <v>8</v>
      </c>
      <c r="E52" s="209">
        <v>6</v>
      </c>
      <c r="F52" s="209"/>
      <c r="G52" s="209"/>
      <c r="H52" s="209">
        <v>1</v>
      </c>
      <c r="I52" s="209">
        <v>15</v>
      </c>
    </row>
    <row r="53" spans="2:9">
      <c r="B53" s="56" t="s">
        <v>312</v>
      </c>
      <c r="C53" s="209"/>
      <c r="D53" s="209">
        <v>2</v>
      </c>
      <c r="E53" s="209">
        <v>6</v>
      </c>
      <c r="F53" s="209">
        <v>4</v>
      </c>
      <c r="G53" s="209"/>
      <c r="H53" s="209">
        <v>20</v>
      </c>
      <c r="I53" s="209">
        <v>32</v>
      </c>
    </row>
    <row r="54" spans="2:9">
      <c r="B54" s="56" t="s">
        <v>302</v>
      </c>
      <c r="C54" s="209"/>
      <c r="D54" s="209">
        <v>6</v>
      </c>
      <c r="E54" s="209">
        <v>8</v>
      </c>
      <c r="F54" s="209">
        <v>4</v>
      </c>
      <c r="G54" s="209"/>
      <c r="H54" s="209"/>
      <c r="I54" s="209">
        <v>18</v>
      </c>
    </row>
    <row r="55" spans="2:9">
      <c r="B55" s="56" t="s">
        <v>209</v>
      </c>
      <c r="C55" s="209"/>
      <c r="D55" s="209">
        <v>5</v>
      </c>
      <c r="E55" s="209"/>
      <c r="F55" s="209">
        <v>1</v>
      </c>
      <c r="G55" s="209"/>
      <c r="H55" s="209"/>
      <c r="I55" s="209">
        <v>6</v>
      </c>
    </row>
    <row r="56" spans="2:9">
      <c r="B56" s="56" t="s">
        <v>208</v>
      </c>
      <c r="C56" s="209"/>
      <c r="D56" s="209">
        <v>41</v>
      </c>
      <c r="E56" s="209"/>
      <c r="F56" s="209"/>
      <c r="G56" s="209"/>
      <c r="H56" s="209"/>
      <c r="I56" s="209">
        <v>41</v>
      </c>
    </row>
    <row r="57" spans="2:9">
      <c r="B57" s="56" t="s">
        <v>206</v>
      </c>
      <c r="C57" s="209">
        <v>3</v>
      </c>
      <c r="D57" s="209">
        <v>6</v>
      </c>
      <c r="E57" s="209"/>
      <c r="F57" s="209"/>
      <c r="G57" s="209"/>
      <c r="H57" s="209"/>
      <c r="I57" s="209">
        <v>9</v>
      </c>
    </row>
    <row r="58" spans="2:9">
      <c r="B58" s="56" t="s">
        <v>205</v>
      </c>
      <c r="C58" s="209"/>
      <c r="D58" s="209">
        <v>17</v>
      </c>
      <c r="E58" s="209"/>
      <c r="F58" s="209"/>
      <c r="G58" s="209"/>
      <c r="H58" s="209"/>
      <c r="I58" s="209">
        <v>17</v>
      </c>
    </row>
    <row r="59" spans="2:9">
      <c r="B59" s="56" t="s">
        <v>210</v>
      </c>
      <c r="C59" s="209"/>
      <c r="D59" s="209">
        <v>17</v>
      </c>
      <c r="E59" s="209"/>
      <c r="F59" s="209"/>
      <c r="G59" s="209"/>
      <c r="H59" s="209"/>
      <c r="I59" s="209">
        <v>17</v>
      </c>
    </row>
    <row r="60" spans="2:9">
      <c r="B60" s="56" t="s">
        <v>211</v>
      </c>
      <c r="C60" s="209">
        <v>7</v>
      </c>
      <c r="D60" s="209">
        <v>14</v>
      </c>
      <c r="E60" s="209"/>
      <c r="F60" s="209"/>
      <c r="G60" s="209"/>
      <c r="H60" s="209"/>
      <c r="I60" s="209">
        <v>21</v>
      </c>
    </row>
    <row r="61" spans="2:9">
      <c r="B61" s="56" t="s">
        <v>212</v>
      </c>
      <c r="C61" s="209">
        <v>1</v>
      </c>
      <c r="D61" s="209">
        <v>17</v>
      </c>
      <c r="E61" s="209"/>
      <c r="F61" s="209"/>
      <c r="G61" s="209"/>
      <c r="H61" s="209"/>
      <c r="I61" s="209">
        <v>18</v>
      </c>
    </row>
    <row r="62" spans="2:9">
      <c r="B62" s="56" t="s">
        <v>207</v>
      </c>
      <c r="C62" s="209"/>
      <c r="D62" s="209">
        <v>7</v>
      </c>
      <c r="E62" s="209"/>
      <c r="F62" s="209"/>
      <c r="G62" s="209"/>
      <c r="H62" s="209"/>
      <c r="I62" s="209">
        <v>7</v>
      </c>
    </row>
    <row r="63" spans="2:9">
      <c r="B63" s="56" t="s">
        <v>1111</v>
      </c>
      <c r="C63" s="209">
        <v>14</v>
      </c>
      <c r="D63" s="209">
        <v>153</v>
      </c>
      <c r="E63" s="209">
        <v>20</v>
      </c>
      <c r="F63" s="209">
        <v>11</v>
      </c>
      <c r="G63" s="209">
        <v>2</v>
      </c>
      <c r="H63" s="209">
        <v>45</v>
      </c>
      <c r="I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177</v>
      </c>
      <c r="C75" s="209">
        <v>20</v>
      </c>
    </row>
    <row r="76" spans="2:3">
      <c r="B76" s="56" t="s">
        <v>479</v>
      </c>
      <c r="C76" s="209">
        <v>11</v>
      </c>
    </row>
    <row r="77" spans="2:3">
      <c r="B77" s="56" t="s">
        <v>480</v>
      </c>
      <c r="C77" s="209">
        <v>2</v>
      </c>
    </row>
    <row r="78" spans="2:3">
      <c r="B78" s="56" t="s">
        <v>482</v>
      </c>
      <c r="C78" s="209">
        <v>45</v>
      </c>
    </row>
    <row r="79" spans="2:3">
      <c r="B79" s="56" t="s">
        <v>1111</v>
      </c>
      <c r="C79"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abSelected="1" topLeftCell="K1" zoomScale="60" zoomScaleNormal="60" workbookViewId="0">
      <selection activeCell="O155" sqref="O155"/>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v>45510</v>
      </c>
      <c r="U150" s="173"/>
      <c r="V150" s="173"/>
      <c r="W150" s="3">
        <f>VLOOKUP(Table1[[#This Row],[Status]],Auxiliar!$B$16:$D$23,3,0)*Table1[[#This Row],[Estimação (horas)]]</f>
        <v>2</v>
      </c>
      <c r="X150" s="195"/>
      <c r="Y150" s="199"/>
      <c r="Z150" s="27"/>
      <c r="AA150" s="27"/>
      <c r="AB150" s="27"/>
      <c r="AC150" s="27"/>
      <c r="AD150" s="27"/>
    </row>
    <row r="151" spans="2:30" ht="17.399999999999999"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v>45510</v>
      </c>
      <c r="U151" s="173"/>
      <c r="V151" s="173"/>
      <c r="W151" s="3">
        <f>VLOOKUP(Table1[[#This Row],[Status]],Auxiliar!$B$16:$D$23,3,0)*Table1[[#This Row],[Estimação (horas)]]</f>
        <v>2.5000000000000001E-2</v>
      </c>
      <c r="X151" s="195"/>
      <c r="Y151" s="199"/>
      <c r="Z151" s="27"/>
      <c r="AA151" s="27"/>
      <c r="AB151" s="27"/>
      <c r="AC151" s="27"/>
      <c r="AD151" s="27"/>
    </row>
    <row r="152" spans="2:30" ht="17.399999999999999"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v>45510</v>
      </c>
      <c r="U152" s="173"/>
      <c r="V152" s="173"/>
      <c r="W152" s="3">
        <f>VLOOKUP(Table1[[#This Row],[Status]],Auxiliar!$B$16:$D$23,3,0)*Table1[[#This Row],[Estimação (horas)]]</f>
        <v>0.125</v>
      </c>
      <c r="X152" s="195"/>
      <c r="Y152" s="199"/>
      <c r="Z152" s="27"/>
      <c r="AA152" s="27"/>
      <c r="AB152" s="27"/>
      <c r="AC152" s="27"/>
      <c r="AD152" s="27"/>
    </row>
    <row r="153" spans="2:30" ht="69.599999999999994"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v>45510</v>
      </c>
      <c r="U153" s="173"/>
      <c r="V153" s="173"/>
      <c r="W153" s="3">
        <f>VLOOKUP(Table1[[#This Row],[Status]],Auxiliar!$B$16:$D$23,3,0)*Table1[[#This Row],[Estimação (horas)]]</f>
        <v>2.5000000000000001E-2</v>
      </c>
      <c r="X153" s="196"/>
      <c r="Y153" s="200"/>
      <c r="Z153" s="198"/>
      <c r="AA153" s="198"/>
      <c r="AB153" s="198"/>
      <c r="AC153" s="198"/>
      <c r="AD153" s="198"/>
    </row>
    <row r="154" spans="2:30" ht="69.599999999999994"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v>45510</v>
      </c>
      <c r="U154" s="173"/>
      <c r="V154" s="173"/>
      <c r="W154" s="3">
        <f>VLOOKUP(Table1[[#This Row],[Status]],Auxiliar!$B$16:$D$23,3,0)*Table1[[#This Row],[Estimação (horas)]]</f>
        <v>0.125</v>
      </c>
      <c r="X154" s="196"/>
      <c r="Y154" s="200"/>
      <c r="Z154" s="198"/>
      <c r="AA154" s="198"/>
      <c r="AB154" s="198"/>
      <c r="AC154" s="198"/>
      <c r="AD154" s="198"/>
    </row>
    <row r="155" spans="2:30" ht="17.399999999999999"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v>45510</v>
      </c>
      <c r="U155" s="173"/>
      <c r="V155" s="173"/>
      <c r="W155" s="3">
        <f>VLOOKUP(Table1[[#This Row],[Status]],Auxiliar!$B$16:$D$23,3,0)*Table1[[#This Row],[Estimação (horas)]]</f>
        <v>2.5000000000000001E-2</v>
      </c>
      <c r="X155" s="195"/>
      <c r="Y155" s="199"/>
      <c r="Z155" s="27"/>
      <c r="AA155" s="27"/>
      <c r="AB155" s="27"/>
      <c r="AC155" s="27"/>
      <c r="AD155" s="27"/>
    </row>
    <row r="156" spans="2:30" ht="17.399999999999999"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v>45510</v>
      </c>
      <c r="U156" s="173"/>
      <c r="V156" s="173"/>
      <c r="W156" s="3">
        <f>VLOOKUP(Table1[[#This Row],[Status]],Auxiliar!$B$16:$D$23,3,0)*Table1[[#This Row],[Estimação (horas)]]</f>
        <v>0.125</v>
      </c>
      <c r="X156" s="195"/>
      <c r="Y156" s="199"/>
      <c r="Z156" s="27"/>
      <c r="AA156" s="27"/>
      <c r="AB156" s="27"/>
      <c r="AC156" s="27"/>
      <c r="AD156" s="27"/>
    </row>
    <row r="157" spans="2:30" ht="17.399999999999999"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v>45510</v>
      </c>
      <c r="U157" s="173"/>
      <c r="V157" s="173"/>
      <c r="W157" s="3">
        <f>VLOOKUP(Table1[[#This Row],[Status]],Auxiliar!$B$16:$D$23,3,0)*Table1[[#This Row],[Estimação (horas)]]</f>
        <v>2.5000000000000001E-2</v>
      </c>
      <c r="X157" s="195"/>
      <c r="Y157" s="199"/>
      <c r="Z157" s="27"/>
      <c r="AA157" s="27"/>
      <c r="AB157" s="27"/>
      <c r="AC157" s="27"/>
      <c r="AD157" s="27"/>
    </row>
    <row r="158" spans="2:30" ht="17.399999999999999"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v>45510</v>
      </c>
      <c r="U158" s="173"/>
      <c r="V158" s="173"/>
      <c r="W158" s="3">
        <f>VLOOKUP(Table1[[#This Row],[Status]],Auxiliar!$B$16:$D$23,3,0)*Table1[[#This Row],[Estimação (horas)]]</f>
        <v>0.125</v>
      </c>
      <c r="X158" s="195"/>
      <c r="Y158" s="199"/>
      <c r="Z158" s="27"/>
      <c r="AA158" s="27"/>
      <c r="AB158" s="27"/>
      <c r="AC158" s="27"/>
      <c r="AD158" s="27"/>
    </row>
    <row r="159" spans="2:30" ht="17.399999999999999"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v>45510</v>
      </c>
      <c r="U159" s="173"/>
      <c r="V159" s="173"/>
      <c r="W159" s="3">
        <f>VLOOKUP(Table1[[#This Row],[Status]],Auxiliar!$B$16:$D$23,3,0)*Table1[[#This Row],[Estimação (horas)]]</f>
        <v>2.5000000000000001E-2</v>
      </c>
      <c r="X159" s="195"/>
      <c r="Y159" s="199"/>
      <c r="Z159" s="27"/>
      <c r="AA159" s="27"/>
      <c r="AB159" s="27"/>
      <c r="AC159" s="27"/>
      <c r="AD159" s="27"/>
    </row>
    <row r="160" spans="2:30" ht="17.399999999999999"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v>45510</v>
      </c>
      <c r="U160" s="173"/>
      <c r="V160" s="173"/>
      <c r="W160" s="3">
        <f>VLOOKUP(Table1[[#This Row],[Status]],Auxiliar!$B$16:$D$23,3,0)*Table1[[#This Row],[Estimação (horas)]]</f>
        <v>0.125</v>
      </c>
      <c r="X160" s="195"/>
      <c r="Y160" s="199"/>
      <c r="Z160" s="27"/>
      <c r="AA160" s="27"/>
      <c r="AB160" s="27"/>
      <c r="AC160" s="27"/>
      <c r="AD160" s="27"/>
    </row>
    <row r="161" spans="2:30" ht="17.399999999999999"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v>45510</v>
      </c>
      <c r="U161" s="173"/>
      <c r="V161" s="173"/>
      <c r="W161" s="3">
        <f>VLOOKUP(Table1[[#This Row],[Status]],Auxiliar!$B$16:$D$23,3,0)*Table1[[#This Row],[Estimação (horas)]]</f>
        <v>2.5000000000000001E-2</v>
      </c>
      <c r="X161" s="195"/>
      <c r="Y161" s="199"/>
      <c r="Z161" s="27"/>
      <c r="AA161" s="27"/>
      <c r="AB161" s="27"/>
      <c r="AC161" s="27"/>
      <c r="AD161" s="27"/>
    </row>
    <row r="162" spans="2:30" ht="17.399999999999999"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v>45510</v>
      </c>
      <c r="U162" s="173"/>
      <c r="V162" s="173"/>
      <c r="W162" s="3">
        <f>VLOOKUP(Table1[[#This Row],[Status]],Auxiliar!$B$16:$D$23,3,0)*Table1[[#This Row],[Estimação (horas)]]</f>
        <v>0.125</v>
      </c>
      <c r="X162" s="195"/>
      <c r="Y162" s="199"/>
      <c r="Z162" s="27"/>
      <c r="AA162" s="27"/>
      <c r="AB162" s="27"/>
      <c r="AC162" s="27"/>
      <c r="AD162" s="27"/>
    </row>
    <row r="163" spans="2:30" ht="17.399999999999999"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v>45510</v>
      </c>
      <c r="U163" s="173"/>
      <c r="V163" s="173"/>
      <c r="W163" s="3">
        <f>VLOOKUP(Table1[[#This Row],[Status]],Auxiliar!$B$16:$D$23,3,0)*Table1[[#This Row],[Estimação (horas)]]</f>
        <v>2.5000000000000001E-2</v>
      </c>
      <c r="X163" s="195"/>
      <c r="Y163" s="199"/>
      <c r="Z163" s="27"/>
      <c r="AA163" s="27"/>
      <c r="AB163" s="27"/>
      <c r="AC163" s="27"/>
      <c r="AD163" s="27"/>
    </row>
    <row r="164" spans="2:30" ht="17.399999999999999"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v>45510</v>
      </c>
      <c r="U164" s="173"/>
      <c r="V164" s="173"/>
      <c r="W164" s="3">
        <f>VLOOKUP(Table1[[#This Row],[Status]],Auxiliar!$B$16:$D$23,3,0)*Table1[[#This Row],[Estimação (horas)]]</f>
        <v>0.125</v>
      </c>
      <c r="X164" s="195"/>
      <c r="Y164" s="199"/>
      <c r="Z164" s="27"/>
      <c r="AA164" s="27"/>
      <c r="AB164" s="27"/>
      <c r="AC164" s="27"/>
      <c r="AD164" s="27"/>
    </row>
    <row r="165" spans="2:30" ht="17.399999999999999"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v>45510</v>
      </c>
      <c r="U165" s="173"/>
      <c r="V165" s="173"/>
      <c r="W165" s="3">
        <f>VLOOKUP(Table1[[#This Row],[Status]],Auxiliar!$B$16:$D$23,3,0)*Table1[[#This Row],[Estimação (horas)]]</f>
        <v>2.5000000000000001E-2</v>
      </c>
      <c r="X165" s="196"/>
      <c r="Y165" s="200"/>
      <c r="Z165" s="198"/>
      <c r="AA165" s="198"/>
      <c r="AB165" s="198"/>
      <c r="AC165" s="198"/>
      <c r="AD165" s="198"/>
    </row>
    <row r="166" spans="2:30" ht="17.399999999999999"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v>45510</v>
      </c>
      <c r="U166" s="173"/>
      <c r="V166" s="173"/>
      <c r="W166" s="3">
        <f>VLOOKUP(Table1[[#This Row],[Status]],Auxiliar!$B$16:$D$23,3,0)*Table1[[#This Row],[Estimação (horas)]]</f>
        <v>0.125</v>
      </c>
      <c r="X166" s="196"/>
      <c r="Y166" s="200"/>
      <c r="Z166" s="198"/>
      <c r="AA166" s="198"/>
      <c r="AB166" s="198"/>
      <c r="AC166" s="198"/>
      <c r="AD166" s="198"/>
    </row>
    <row r="167" spans="2:30" ht="17.399999999999999"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v>45510</v>
      </c>
      <c r="U167" s="173"/>
      <c r="V167" s="173"/>
      <c r="W167" s="3">
        <f>VLOOKUP(Table1[[#This Row],[Status]],Auxiliar!$B$16:$D$23,3,0)*Table1[[#This Row],[Estimação (horas)]]</f>
        <v>2.5000000000000001E-2</v>
      </c>
      <c r="X167" s="195"/>
      <c r="Y167" s="199"/>
      <c r="Z167" s="27"/>
      <c r="AA167" s="27"/>
      <c r="AB167" s="27"/>
      <c r="AC167" s="27"/>
      <c r="AD167" s="27"/>
    </row>
    <row r="168" spans="2:30" ht="17.399999999999999"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v>45510</v>
      </c>
      <c r="U168" s="173"/>
      <c r="V168" s="173"/>
      <c r="W168" s="3">
        <f>VLOOKUP(Table1[[#This Row],[Status]],Auxiliar!$B$16:$D$23,3,0)*Table1[[#This Row],[Estimação (horas)]]</f>
        <v>0.125</v>
      </c>
      <c r="X168" s="195"/>
      <c r="Y168" s="199"/>
      <c r="Z168" s="27"/>
      <c r="AA168" s="27"/>
      <c r="AB168" s="27"/>
      <c r="AC168" s="27"/>
      <c r="AD168" s="27"/>
    </row>
    <row r="169" spans="2:30" ht="17.399999999999999"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v>45510</v>
      </c>
      <c r="U169" s="173"/>
      <c r="V169" s="173"/>
      <c r="W169" s="3">
        <f>VLOOKUP(Table1[[#This Row],[Status]],Auxiliar!$B$16:$D$23,3,0)*Table1[[#This Row],[Estimação (horas)]]</f>
        <v>2.5000000000000001E-2</v>
      </c>
      <c r="X169" s="195"/>
      <c r="Y169" s="199"/>
      <c r="Z169" s="27"/>
      <c r="AA169" s="27"/>
      <c r="AB169" s="27"/>
      <c r="AC169" s="27"/>
      <c r="AD169" s="27"/>
    </row>
    <row r="170" spans="2:30" ht="17.399999999999999"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v>45510</v>
      </c>
      <c r="U170" s="173"/>
      <c r="V170" s="173"/>
      <c r="W170" s="3">
        <f>VLOOKUP(Table1[[#This Row],[Status]],Auxiliar!$B$16:$D$23,3,0)*Table1[[#This Row],[Estimação (horas)]]</f>
        <v>0.125</v>
      </c>
      <c r="X170" s="195"/>
      <c r="Y170" s="199"/>
      <c r="Z170" s="27"/>
      <c r="AA170" s="27"/>
      <c r="AB170" s="27"/>
      <c r="AC170" s="27"/>
      <c r="AD170" s="27"/>
    </row>
    <row r="171" spans="2:30" ht="17.399999999999999"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v>45510</v>
      </c>
      <c r="U171" s="173"/>
      <c r="V171" s="173"/>
      <c r="W171" s="3">
        <f>VLOOKUP(Table1[[#This Row],[Status]],Auxiliar!$B$16:$D$23,3,0)*Table1[[#This Row],[Estimação (horas)]]</f>
        <v>2.5000000000000001E-2</v>
      </c>
      <c r="X171" s="195"/>
      <c r="Y171" s="199"/>
      <c r="Z171" s="27"/>
      <c r="AA171" s="27"/>
      <c r="AB171" s="27"/>
      <c r="AC171" s="27"/>
      <c r="AD171" s="27"/>
    </row>
    <row r="172" spans="2:30" ht="17.399999999999999"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v>45510</v>
      </c>
      <c r="U172" s="173"/>
      <c r="V172" s="173"/>
      <c r="W172" s="3">
        <f>VLOOKUP(Table1[[#This Row],[Status]],Auxiliar!$B$16:$D$23,3,0)*Table1[[#This Row],[Estimação (horas)]]</f>
        <v>0.125</v>
      </c>
      <c r="X172" s="195"/>
      <c r="Y172" s="199"/>
      <c r="Z172" s="27"/>
      <c r="AA172" s="27"/>
      <c r="AB172" s="27"/>
      <c r="AC172" s="27"/>
      <c r="AD172" s="27"/>
    </row>
    <row r="173" spans="2:30" ht="17.399999999999999"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v>45510</v>
      </c>
      <c r="U173" s="173"/>
      <c r="V173" s="173"/>
      <c r="W173" s="3">
        <f>VLOOKUP(Table1[[#This Row],[Status]],Auxiliar!$B$16:$D$23,3,0)*Table1[[#This Row],[Estimação (horas)]]</f>
        <v>2.5000000000000001E-2</v>
      </c>
      <c r="X173" s="195"/>
      <c r="Y173" s="199"/>
      <c r="Z173" s="27"/>
      <c r="AA173" s="27"/>
      <c r="AB173" s="27"/>
      <c r="AC173" s="27"/>
      <c r="AD173" s="27"/>
    </row>
    <row r="174" spans="2:30" ht="17.399999999999999"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v>45510</v>
      </c>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hidden="1">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hidden="1">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hidden="1">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hidden="1">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hidden="1">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hidden="1">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hidden="1">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hidden="1">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hidden="1">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hidden="1">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hidden="1">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hidden="1">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hidden="1">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hidden="1">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hidden="1">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hidden="1">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hidden="1">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hidden="1">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hidden="1">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hidden="1">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hidden="1">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45562</v>
      </c>
      <c r="O655" s="22">
        <f>INDEX(Auxiliar!$D$5:$F$13,MATCH(Table1[[#This Row],[Tipologia_Testes]],Auxiliar!$B$5:$B$13,0),MATCH(Table1[[#This Row],[Complexidade]],Auxiliar!$D$4:$F$4,0))</f>
        <v>2</v>
      </c>
      <c r="P655" s="24" t="s">
        <v>1878</v>
      </c>
      <c r="Q655" s="3" t="s">
        <v>1170</v>
      </c>
      <c r="R655" s="173">
        <v>45261</v>
      </c>
      <c r="S655" s="173"/>
      <c r="T655" s="173">
        <v>45560</v>
      </c>
      <c r="U655" s="173"/>
      <c r="V655" s="173">
        <v>45562</v>
      </c>
      <c r="W655" s="3">
        <f>VLOOKUP(Table1[[#This Row],[Status]],Auxiliar!$B$16:$D$23,3,0)*Table1[[#This Row],[Estimação (horas)]]</f>
        <v>1</v>
      </c>
      <c r="X655" s="3"/>
    </row>
    <row r="656" spans="2:24" ht="52.2" hidden="1"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45562</v>
      </c>
      <c r="O656" s="22">
        <f>INDEX(Auxiliar!$D$5:$F$13,MATCH(Table1[[#This Row],[Tipologia_Testes]],Auxiliar!$B$5:$B$13,0),MATCH(Table1[[#This Row],[Complexidade]],Auxiliar!$D$4:$F$4,0))</f>
        <v>2</v>
      </c>
      <c r="P656" s="24" t="s">
        <v>1878</v>
      </c>
      <c r="Q656" s="3" t="s">
        <v>1170</v>
      </c>
      <c r="R656" s="173">
        <v>45261</v>
      </c>
      <c r="S656" s="173"/>
      <c r="T656" s="173">
        <v>45560</v>
      </c>
      <c r="U656" s="173"/>
      <c r="V656" s="173">
        <v>45562</v>
      </c>
      <c r="W656" s="3">
        <f>VLOOKUP(Table1[[#This Row],[Status]],Auxiliar!$B$16:$D$23,3,0)*Table1[[#This Row],[Estimação (horas)]]</f>
        <v>1</v>
      </c>
      <c r="X656" s="3"/>
    </row>
    <row r="657" spans="2:24" ht="52.2" hidden="1"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45562</v>
      </c>
      <c r="O657" s="22">
        <f>INDEX(Auxiliar!$D$5:$F$13,MATCH(Table1[[#This Row],[Tipologia_Testes]],Auxiliar!$B$5:$B$13,0),MATCH(Table1[[#This Row],[Complexidade]],Auxiliar!$D$4:$F$4,0))</f>
        <v>0.1</v>
      </c>
      <c r="P657" s="24" t="s">
        <v>1878</v>
      </c>
      <c r="Q657" s="3" t="s">
        <v>1170</v>
      </c>
      <c r="R657" s="173">
        <v>45261</v>
      </c>
      <c r="S657" s="173"/>
      <c r="T657" s="173">
        <v>45560</v>
      </c>
      <c r="U657" s="173"/>
      <c r="V657" s="173">
        <v>45562</v>
      </c>
      <c r="W657" s="3">
        <f>VLOOKUP(Table1[[#This Row],[Status]],Auxiliar!$B$16:$D$23,3,0)*Table1[[#This Row],[Estimação (horas)]]</f>
        <v>0.05</v>
      </c>
      <c r="X657" s="3"/>
    </row>
    <row r="658" spans="2:24" ht="52.2" hidden="1"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45562</v>
      </c>
      <c r="O658" s="22">
        <f>INDEX(Auxiliar!$D$5:$F$13,MATCH(Table1[[#This Row],[Tipologia_Testes]],Auxiliar!$B$5:$B$13,0),MATCH(Table1[[#This Row],[Complexidade]],Auxiliar!$D$4:$F$4,0))</f>
        <v>2</v>
      </c>
      <c r="P658" s="24" t="s">
        <v>1878</v>
      </c>
      <c r="Q658" s="3" t="s">
        <v>1170</v>
      </c>
      <c r="R658" s="173">
        <v>45261</v>
      </c>
      <c r="S658" s="173"/>
      <c r="T658" s="173">
        <v>45560</v>
      </c>
      <c r="U658" s="173"/>
      <c r="V658" s="173">
        <v>45562</v>
      </c>
      <c r="W658" s="3">
        <f>VLOOKUP(Table1[[#This Row],[Status]],Auxiliar!$B$16:$D$23,3,0)*Table1[[#This Row],[Estimação (horas)]]</f>
        <v>1</v>
      </c>
      <c r="X658" s="3"/>
    </row>
    <row r="659" spans="2:24" ht="52.2" hidden="1"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45562</v>
      </c>
      <c r="O659" s="22">
        <f>INDEX(Auxiliar!$D$5:$F$13,MATCH(Table1[[#This Row],[Tipologia_Testes]],Auxiliar!$B$5:$B$13,0),MATCH(Table1[[#This Row],[Complexidade]],Auxiliar!$D$4:$F$4,0))</f>
        <v>2</v>
      </c>
      <c r="P659" s="24" t="s">
        <v>1878</v>
      </c>
      <c r="Q659" s="3" t="s">
        <v>1170</v>
      </c>
      <c r="R659" s="173">
        <v>45261</v>
      </c>
      <c r="S659" s="173"/>
      <c r="T659" s="173">
        <v>45560</v>
      </c>
      <c r="U659" s="173"/>
      <c r="V659" s="173">
        <v>45562</v>
      </c>
      <c r="W659" s="3">
        <f>VLOOKUP(Table1[[#This Row],[Status]],Auxiliar!$B$16:$D$23,3,0)*Table1[[#This Row],[Estimação (horas)]]</f>
        <v>1</v>
      </c>
      <c r="X659" s="3"/>
    </row>
    <row r="660" spans="2:24" ht="52.2" hidden="1"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45562</v>
      </c>
      <c r="O660" s="22">
        <f>INDEX(Auxiliar!$D$5:$F$13,MATCH(Table1[[#This Row],[Tipologia_Testes]],Auxiliar!$B$5:$B$13,0),MATCH(Table1[[#This Row],[Complexidade]],Auxiliar!$D$4:$F$4,0))</f>
        <v>0.1</v>
      </c>
      <c r="P660" s="24" t="s">
        <v>1878</v>
      </c>
      <c r="Q660" s="3" t="s">
        <v>1170</v>
      </c>
      <c r="R660" s="173">
        <v>45261</v>
      </c>
      <c r="S660" s="173"/>
      <c r="T660" s="173">
        <v>45560</v>
      </c>
      <c r="U660" s="173"/>
      <c r="V660" s="173">
        <v>45562</v>
      </c>
      <c r="W660" s="3">
        <f>VLOOKUP(Table1[[#This Row],[Status]],Auxiliar!$B$16:$D$23,3,0)*Table1[[#This Row],[Estimação (horas)]]</f>
        <v>0.05</v>
      </c>
      <c r="X660" s="3"/>
    </row>
    <row r="661" spans="2:24" ht="52.2" hidden="1"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45562</v>
      </c>
      <c r="O661" s="22">
        <f>INDEX(Auxiliar!$D$5:$F$13,MATCH(Table1[[#This Row],[Tipologia_Testes]],Auxiliar!$B$5:$B$13,0),MATCH(Table1[[#This Row],[Complexidade]],Auxiliar!$D$4:$F$4,0))</f>
        <v>2</v>
      </c>
      <c r="P661" s="24" t="s">
        <v>1879</v>
      </c>
      <c r="Q661" s="3" t="s">
        <v>1170</v>
      </c>
      <c r="R661" s="173">
        <v>45261</v>
      </c>
      <c r="S661" s="173"/>
      <c r="T661" s="173">
        <v>45560</v>
      </c>
      <c r="U661" s="173"/>
      <c r="V661" s="173">
        <v>45562</v>
      </c>
      <c r="W661" s="3">
        <f>VLOOKUP(Table1[[#This Row],[Status]],Auxiliar!$B$16:$D$23,3,0)*Table1[[#This Row],[Estimação (horas)]]</f>
        <v>1</v>
      </c>
      <c r="X661" s="3"/>
    </row>
    <row r="662" spans="2:24" ht="52.2" hidden="1"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45562</v>
      </c>
      <c r="O662" s="22">
        <f>INDEX(Auxiliar!$D$5:$F$13,MATCH(Table1[[#This Row],[Tipologia_Testes]],Auxiliar!$B$5:$B$13,0),MATCH(Table1[[#This Row],[Complexidade]],Auxiliar!$D$4:$F$4,0))</f>
        <v>2</v>
      </c>
      <c r="P662" s="24" t="s">
        <v>1879</v>
      </c>
      <c r="Q662" s="3" t="s">
        <v>1170</v>
      </c>
      <c r="R662" s="173">
        <v>45261</v>
      </c>
      <c r="S662" s="173"/>
      <c r="T662" s="173">
        <v>45560</v>
      </c>
      <c r="U662" s="173"/>
      <c r="V662" s="173">
        <v>45562</v>
      </c>
      <c r="W662" s="3">
        <f>VLOOKUP(Table1[[#This Row],[Status]],Auxiliar!$B$16:$D$23,3,0)*Table1[[#This Row],[Estimação (horas)]]</f>
        <v>1</v>
      </c>
      <c r="X662" s="3"/>
    </row>
    <row r="663" spans="2:24" ht="52.2" hidden="1"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45562</v>
      </c>
      <c r="O663" s="22">
        <f>INDEX(Auxiliar!$D$5:$F$13,MATCH(Table1[[#This Row],[Tipologia_Testes]],Auxiliar!$B$5:$B$13,0),MATCH(Table1[[#This Row],[Complexidade]],Auxiliar!$D$4:$F$4,0))</f>
        <v>0.1</v>
      </c>
      <c r="P663" s="24" t="s">
        <v>1879</v>
      </c>
      <c r="Q663" s="3" t="s">
        <v>1170</v>
      </c>
      <c r="R663" s="173">
        <v>45261</v>
      </c>
      <c r="S663" s="173"/>
      <c r="T663" s="173">
        <v>45560</v>
      </c>
      <c r="U663" s="173"/>
      <c r="V663" s="173">
        <v>45562</v>
      </c>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45562</v>
      </c>
      <c r="O667" s="22">
        <f>INDEX(Auxiliar!$D$5:$F$13,MATCH(Table1[[#This Row],[Tipologia_Testes]],Auxiliar!$B$5:$B$13,0),MATCH(Table1[[#This Row],[Complexidade]],Auxiliar!$D$4:$F$4,0))</f>
        <v>4</v>
      </c>
      <c r="P667" s="24" t="s">
        <v>1880</v>
      </c>
      <c r="Q667" s="3" t="s">
        <v>1170</v>
      </c>
      <c r="R667" s="173">
        <v>45261</v>
      </c>
      <c r="S667" s="173"/>
      <c r="T667" s="173">
        <v>45560</v>
      </c>
      <c r="U667" s="173"/>
      <c r="V667" s="173">
        <v>45562</v>
      </c>
      <c r="W667" s="3">
        <f>VLOOKUP(Table1[[#This Row],[Status]],Auxiliar!$B$16:$D$23,3,0)*Table1[[#This Row],[Estimação (horas)]]</f>
        <v>2</v>
      </c>
      <c r="X667" s="3"/>
    </row>
    <row r="668" spans="2:24" ht="69.599999999999994" hidden="1"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45562</v>
      </c>
      <c r="O668" s="22">
        <f>INDEX(Auxiliar!$D$5:$F$13,MATCH(Table1[[#This Row],[Tipologia_Testes]],Auxiliar!$B$5:$B$13,0),MATCH(Table1[[#This Row],[Complexidade]],Auxiliar!$D$4:$F$4,0))</f>
        <v>4</v>
      </c>
      <c r="P668" s="24" t="s">
        <v>1880</v>
      </c>
      <c r="Q668" s="3" t="s">
        <v>1170</v>
      </c>
      <c r="R668" s="173">
        <v>45261</v>
      </c>
      <c r="S668" s="173"/>
      <c r="T668" s="173">
        <v>45560</v>
      </c>
      <c r="U668" s="173"/>
      <c r="V668" s="173">
        <v>45562</v>
      </c>
      <c r="W668" s="3">
        <f>VLOOKUP(Table1[[#This Row],[Status]],Auxiliar!$B$16:$D$23,3,0)*Table1[[#This Row],[Estimação (horas)]]</f>
        <v>2</v>
      </c>
      <c r="X668" s="3"/>
    </row>
    <row r="669" spans="2:24" ht="69.599999999999994" hidden="1"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45562</v>
      </c>
      <c r="O669" s="22">
        <f>INDEX(Auxiliar!$D$5:$F$13,MATCH(Table1[[#This Row],[Tipologia_Testes]],Auxiliar!$B$5:$B$13,0),MATCH(Table1[[#This Row],[Complexidade]],Auxiliar!$D$4:$F$4,0))</f>
        <v>0.1</v>
      </c>
      <c r="P669" s="24" t="s">
        <v>1880</v>
      </c>
      <c r="Q669" s="3" t="s">
        <v>1170</v>
      </c>
      <c r="R669" s="173">
        <v>45261</v>
      </c>
      <c r="S669" s="173"/>
      <c r="T669" s="173">
        <v>45560</v>
      </c>
      <c r="U669" s="173"/>
      <c r="V669" s="173">
        <v>45562</v>
      </c>
      <c r="W669" s="3">
        <f>VLOOKUP(Table1[[#This Row],[Status]],Auxiliar!$B$16:$D$23,3,0)*Table1[[#This Row],[Estimação (horas)]]</f>
        <v>0.05</v>
      </c>
      <c r="X669" s="3"/>
    </row>
    <row r="670" spans="2:24" ht="69.599999999999994" hidden="1"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45562</v>
      </c>
      <c r="O670" s="22">
        <f>INDEX(Auxiliar!$D$5:$F$13,MATCH(Table1[[#This Row],[Tipologia_Testes]],Auxiliar!$B$5:$B$13,0),MATCH(Table1[[#This Row],[Complexidade]],Auxiliar!$D$4:$F$4,0))</f>
        <v>4</v>
      </c>
      <c r="P670" s="24" t="s">
        <v>1880</v>
      </c>
      <c r="Q670" s="3" t="s">
        <v>1170</v>
      </c>
      <c r="R670" s="173">
        <v>45261</v>
      </c>
      <c r="S670" s="173"/>
      <c r="T670" s="173">
        <v>45560</v>
      </c>
      <c r="U670" s="173"/>
      <c r="V670" s="173">
        <v>45562</v>
      </c>
      <c r="W670" s="3">
        <f>VLOOKUP(Table1[[#This Row],[Status]],Auxiliar!$B$16:$D$23,3,0)*Table1[[#This Row],[Estimação (horas)]]</f>
        <v>2</v>
      </c>
      <c r="X670" s="3"/>
    </row>
    <row r="671" spans="2:24" ht="69.599999999999994" hidden="1"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45562</v>
      </c>
      <c r="O671" s="22">
        <f>INDEX(Auxiliar!$D$5:$F$13,MATCH(Table1[[#This Row],[Tipologia_Testes]],Auxiliar!$B$5:$B$13,0),MATCH(Table1[[#This Row],[Complexidade]],Auxiliar!$D$4:$F$4,0))</f>
        <v>4</v>
      </c>
      <c r="P671" s="24" t="s">
        <v>1880</v>
      </c>
      <c r="Q671" s="3" t="s">
        <v>1170</v>
      </c>
      <c r="R671" s="173">
        <v>45261</v>
      </c>
      <c r="S671" s="173"/>
      <c r="T671" s="173">
        <v>45560</v>
      </c>
      <c r="U671" s="173"/>
      <c r="V671" s="173">
        <v>45562</v>
      </c>
      <c r="W671" s="3">
        <f>VLOOKUP(Table1[[#This Row],[Status]],Auxiliar!$B$16:$D$23,3,0)*Table1[[#This Row],[Estimação (horas)]]</f>
        <v>2</v>
      </c>
      <c r="X671" s="3"/>
    </row>
    <row r="672" spans="2:24" ht="69.599999999999994" hidden="1"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45562</v>
      </c>
      <c r="O672" s="22">
        <f>INDEX(Auxiliar!$D$5:$F$13,MATCH(Table1[[#This Row],[Tipologia_Testes]],Auxiliar!$B$5:$B$13,0),MATCH(Table1[[#This Row],[Complexidade]],Auxiliar!$D$4:$F$4,0))</f>
        <v>0.1</v>
      </c>
      <c r="P672" s="24" t="s">
        <v>1880</v>
      </c>
      <c r="Q672" s="3" t="s">
        <v>1170</v>
      </c>
      <c r="R672" s="173">
        <v>45261</v>
      </c>
      <c r="S672" s="173"/>
      <c r="T672" s="173">
        <v>45560</v>
      </c>
      <c r="U672" s="173"/>
      <c r="V672" s="173">
        <v>45562</v>
      </c>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1881</v>
      </c>
      <c r="Q676" s="3" t="s">
        <v>1170</v>
      </c>
      <c r="R676" s="173">
        <v>45261</v>
      </c>
      <c r="S676" s="173"/>
      <c r="T676" s="173">
        <v>45560</v>
      </c>
      <c r="U676" s="173"/>
      <c r="V676" s="173"/>
      <c r="W676" s="3">
        <f>VLOOKUP(Table1[[#This Row],[Status]],Auxiliar!$B$16:$D$23,3,0)*Table1[[#This Row],[Estimação (horas)]]</f>
        <v>1</v>
      </c>
      <c r="X676" s="3"/>
    </row>
    <row r="677" spans="2:24" ht="52.2" hidden="1"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1881</v>
      </c>
      <c r="Q677" s="3" t="s">
        <v>1170</v>
      </c>
      <c r="R677" s="173">
        <v>45261</v>
      </c>
      <c r="S677" s="173"/>
      <c r="T677" s="173">
        <v>45560</v>
      </c>
      <c r="U677" s="173"/>
      <c r="V677" s="173"/>
      <c r="W677" s="3">
        <f>VLOOKUP(Table1[[#This Row],[Status]],Auxiliar!$B$16:$D$23,3,0)*Table1[[#This Row],[Estimação (horas)]]</f>
        <v>1</v>
      </c>
      <c r="X677" s="3"/>
    </row>
    <row r="678" spans="2:24" ht="52.2" hidden="1"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1881</v>
      </c>
      <c r="Q678" s="3" t="s">
        <v>1170</v>
      </c>
      <c r="R678" s="173">
        <v>45261</v>
      </c>
      <c r="S678" s="173"/>
      <c r="T678" s="173">
        <v>45560</v>
      </c>
      <c r="U678" s="173"/>
      <c r="V678" s="173"/>
      <c r="W678" s="3">
        <f>VLOOKUP(Table1[[#This Row],[Status]],Auxiliar!$B$16:$D$23,3,0)*Table1[[#This Row],[Estimação (horas)]]</f>
        <v>0.05</v>
      </c>
      <c r="X678" s="3"/>
    </row>
    <row r="679" spans="2:24" ht="52.2" hidden="1"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1881</v>
      </c>
      <c r="Q679" s="3" t="s">
        <v>1170</v>
      </c>
      <c r="R679" s="173">
        <v>45261</v>
      </c>
      <c r="S679" s="173"/>
      <c r="T679" s="173">
        <v>45560</v>
      </c>
      <c r="U679" s="173"/>
      <c r="V679" s="173"/>
      <c r="W679" s="3">
        <f>VLOOKUP(Table1[[#This Row],[Status]],Auxiliar!$B$16:$D$23,3,0)*Table1[[#This Row],[Estimação (horas)]]</f>
        <v>1</v>
      </c>
      <c r="X679" s="3"/>
    </row>
    <row r="680" spans="2:24" ht="52.2" hidden="1"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1881</v>
      </c>
      <c r="Q680" s="3" t="s">
        <v>1170</v>
      </c>
      <c r="R680" s="173">
        <v>45261</v>
      </c>
      <c r="S680" s="173"/>
      <c r="T680" s="173">
        <v>45560</v>
      </c>
      <c r="U680" s="173"/>
      <c r="V680" s="173"/>
      <c r="W680" s="3">
        <f>VLOOKUP(Table1[[#This Row],[Status]],Auxiliar!$B$16:$D$23,3,0)*Table1[[#This Row],[Estimação (horas)]]</f>
        <v>1</v>
      </c>
      <c r="X680" s="3"/>
    </row>
    <row r="681" spans="2:24" ht="52.2" hidden="1"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1881</v>
      </c>
      <c r="Q681" s="3" t="s">
        <v>1170</v>
      </c>
      <c r="R681" s="173">
        <v>45261</v>
      </c>
      <c r="S681" s="173"/>
      <c r="T681" s="173">
        <v>45560</v>
      </c>
      <c r="U681" s="173"/>
      <c r="V681" s="173"/>
      <c r="W681" s="3">
        <f>VLOOKUP(Table1[[#This Row],[Status]],Auxiliar!$B$16:$D$23,3,0)*Table1[[#This Row],[Estimação (horas)]]</f>
        <v>0.05</v>
      </c>
      <c r="X681" s="3"/>
    </row>
    <row r="682" spans="2:24" ht="52.2" hidden="1"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1881</v>
      </c>
      <c r="Q682" s="3" t="s">
        <v>1170</v>
      </c>
      <c r="R682" s="173">
        <v>45261</v>
      </c>
      <c r="S682" s="173"/>
      <c r="T682" s="173">
        <v>45560</v>
      </c>
      <c r="U682" s="173"/>
      <c r="V682" s="173"/>
      <c r="W682" s="3">
        <f>VLOOKUP(Table1[[#This Row],[Status]],Auxiliar!$B$16:$D$23,3,0)*Table1[[#This Row],[Estimação (horas)]]</f>
        <v>1</v>
      </c>
      <c r="X682" s="3"/>
    </row>
    <row r="683" spans="2:24" ht="52.2" hidden="1"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1881</v>
      </c>
      <c r="Q683" s="3" t="s">
        <v>1170</v>
      </c>
      <c r="R683" s="173">
        <v>45261</v>
      </c>
      <c r="S683" s="173"/>
      <c r="T683" s="173">
        <v>45560</v>
      </c>
      <c r="U683" s="173"/>
      <c r="V683" s="173"/>
      <c r="W683" s="3">
        <f>VLOOKUP(Table1[[#This Row],[Status]],Auxiliar!$B$16:$D$23,3,0)*Table1[[#This Row],[Estimação (horas)]]</f>
        <v>1</v>
      </c>
      <c r="X683" s="3"/>
    </row>
    <row r="684" spans="2:24" ht="52.2" hidden="1"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1881</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1886</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1886</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1886</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1886</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1886</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1886</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1886</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1886</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1886</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1886</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1886</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1886</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1883</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1883</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1883</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1883</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1883</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1883</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1883</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1883</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1883</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1883</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1883</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1883</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1883</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1883</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1883</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1883</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1883</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1883</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1883</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1883</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1882</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177</v>
      </c>
      <c r="J798" s="45">
        <f>VLOOKUP(Table1[[#This Row],[Status]],Auxiliar!$B$16:$C$23,2,0)</f>
        <v>2</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2</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177</v>
      </c>
      <c r="J799" s="45">
        <f>VLOOKUP(Table1[[#This Row],[Status]],Auxiliar!$B$16:$C$23,2,0)</f>
        <v>2</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2</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177</v>
      </c>
      <c r="J800" s="45">
        <f>VLOOKUP(Table1[[#This Row],[Status]],Auxiliar!$B$16:$C$23,2,0)</f>
        <v>2</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0.05</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177</v>
      </c>
      <c r="J801" s="45">
        <f>VLOOKUP(Table1[[#This Row],[Status]],Auxiliar!$B$16:$C$23,2,0)</f>
        <v>2</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2</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177</v>
      </c>
      <c r="J802" s="45">
        <f>VLOOKUP(Table1[[#This Row],[Status]],Auxiliar!$B$16:$C$23,2,0)</f>
        <v>2</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2</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177</v>
      </c>
      <c r="J803" s="45">
        <f>VLOOKUP(Table1[[#This Row],[Status]],Auxiliar!$B$16:$C$23,2,0)</f>
        <v>2</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0.05</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177</v>
      </c>
      <c r="J804" s="45">
        <f>VLOOKUP(Table1[[#This Row],[Status]],Auxiliar!$B$16:$C$23,2,0)</f>
        <v>2</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2</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177</v>
      </c>
      <c r="J805" s="45">
        <f>VLOOKUP(Table1[[#This Row],[Status]],Auxiliar!$B$16:$C$23,2,0)</f>
        <v>2</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2</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177</v>
      </c>
      <c r="J806" s="45">
        <f>VLOOKUP(Table1[[#This Row],[Status]],Auxiliar!$B$16:$C$23,2,0)</f>
        <v>2</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0.05</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177</v>
      </c>
      <c r="J810" s="45">
        <f>VLOOKUP(Table1[[#This Row],[Status]],Auxiliar!$B$16:$C$23,2,0)</f>
        <v>2</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4</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177</v>
      </c>
      <c r="J811" s="45">
        <f>VLOOKUP(Table1[[#This Row],[Status]],Auxiliar!$B$16:$C$23,2,0)</f>
        <v>2</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4</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177</v>
      </c>
      <c r="J812" s="45">
        <f>VLOOKUP(Table1[[#This Row],[Status]],Auxiliar!$B$16:$C$23,2,0)</f>
        <v>2</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0.05</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177</v>
      </c>
      <c r="J813" s="45">
        <f>VLOOKUP(Table1[[#This Row],[Status]],Auxiliar!$B$16:$C$23,2,0)</f>
        <v>2</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4</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177</v>
      </c>
      <c r="J814" s="45">
        <f>VLOOKUP(Table1[[#This Row],[Status]],Auxiliar!$B$16:$C$23,2,0)</f>
        <v>2</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4</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177</v>
      </c>
      <c r="J815" s="45">
        <f>VLOOKUP(Table1[[#This Row],[Status]],Auxiliar!$B$16:$C$23,2,0)</f>
        <v>2</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0.05</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177</v>
      </c>
      <c r="J816" s="45">
        <f>VLOOKUP(Table1[[#This Row],[Status]],Auxiliar!$B$16:$C$23,2,0)</f>
        <v>2</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4</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177</v>
      </c>
      <c r="J817" s="45">
        <f>VLOOKUP(Table1[[#This Row],[Status]],Auxiliar!$B$16:$C$23,2,0)</f>
        <v>2</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4</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177</v>
      </c>
      <c r="J818" s="45">
        <f>VLOOKUP(Table1[[#This Row],[Status]],Auxiliar!$B$16:$C$23,2,0)</f>
        <v>2</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0.05</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1887</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1887</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1887</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2C72CF66-DA7E-4FF8-8B28-A3D3B58695C6}"/>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schemas.microsoft.com/office/2006/documentManagement/types"/>
    <ds:schemaRef ds:uri="6ea7b29d-57ec-408d-9ea9-cf73b04f66d5"/>
    <ds:schemaRef ds:uri="http://purl.org/dc/elements/1.1/"/>
    <ds:schemaRef ds:uri="http://purl.org/dc/dcmitype/"/>
    <ds:schemaRef ds:uri="http://schemas.microsoft.com/office/2006/metadata/properties"/>
    <ds:schemaRef ds:uri="http://schemas.microsoft.com/sharepoint/v3"/>
    <ds:schemaRef ds:uri="http://schemas.microsoft.com/office/infopath/2007/PartnerControls"/>
    <ds:schemaRef ds:uri="http://www.w3.org/XML/1998/namespace"/>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2024-09-30T10:16:44Z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